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全体データ\share\建築環境企画室\01 省エネ法関連\1-3 省エネ法届出調査\【Ｒ２】建築物省エネ法届出調査\01_地整、評価協会へ事務連絡送付\地整向け\"/>
    </mc:Choice>
  </mc:AlternateContent>
  <bookViews>
    <workbookView xWindow="0" yWindow="0" windowWidth="20490" windowHeight="8805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'第四面（別紙）集計'!$A$1:$T$26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11" i="1" l="1"/>
  <c r="N11" i="9" l="1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N11" i="1" l="1"/>
  <c r="E15" i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1" i="1"/>
  <c r="K15" i="1" s="1"/>
  <c r="H11" i="1"/>
  <c r="H15" i="1" s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Q20" i="1" s="1"/>
  <c r="M3" i="8"/>
  <c r="K20" i="1" s="1"/>
  <c r="N2" i="8"/>
  <c r="R18" i="1" s="1"/>
  <c r="M2" i="8"/>
  <c r="E5" i="1"/>
  <c r="K19" i="1" l="1"/>
  <c r="Q19" i="1"/>
  <c r="O18" i="1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7" i="9"/>
  <c r="O11" i="9"/>
  <c r="O15" i="9"/>
  <c r="O19" i="9"/>
  <c r="O23" i="9"/>
  <c r="O27" i="9"/>
  <c r="O31" i="9"/>
  <c r="O35" i="9"/>
  <c r="O39" i="9"/>
  <c r="O43" i="9"/>
  <c r="O51" i="9"/>
  <c r="O67" i="9"/>
  <c r="O83" i="9"/>
  <c r="O99" i="9"/>
  <c r="O55" i="9"/>
  <c r="O71" i="9"/>
  <c r="O87" i="9"/>
  <c r="O103" i="9"/>
  <c r="O59" i="9"/>
  <c r="O75" i="9"/>
  <c r="O91" i="9"/>
  <c r="O47" i="9"/>
  <c r="O63" i="9"/>
  <c r="O79" i="9"/>
  <c r="O95" i="9"/>
  <c r="E7" i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Q37" i="9"/>
  <c r="V15" i="9"/>
  <c r="Q15" i="9"/>
  <c r="V94" i="9"/>
  <c r="Q94" i="9"/>
  <c r="V73" i="9"/>
  <c r="Q73" i="9"/>
  <c r="V51" i="9"/>
  <c r="Q51" i="9"/>
  <c r="V30" i="9"/>
  <c r="Q30" i="9"/>
  <c r="V9" i="9"/>
  <c r="Q9" i="9"/>
  <c r="Q92" i="9"/>
  <c r="V92" i="9"/>
  <c r="Q76" i="9"/>
  <c r="V76" i="9"/>
  <c r="Q60" i="9"/>
  <c r="V60" i="9"/>
  <c r="Q44" i="9"/>
  <c r="V44" i="9"/>
  <c r="Q28" i="9"/>
  <c r="V28" i="9"/>
  <c r="Q12" i="9"/>
  <c r="V12" i="9"/>
  <c r="R69" i="9" l="1"/>
  <c r="S69" i="9" s="1"/>
  <c r="R37" i="9"/>
  <c r="S37" i="9" s="1"/>
  <c r="R22" i="9"/>
  <c r="S22" i="9" s="1"/>
  <c r="R55" i="9"/>
  <c r="S55" i="9" s="1"/>
  <c r="R93" i="9"/>
  <c r="S93" i="9" s="1"/>
  <c r="R16" i="9"/>
  <c r="S16" i="9" s="1"/>
  <c r="R56" i="9"/>
  <c r="S56" i="9" s="1"/>
  <c r="R88" i="9"/>
  <c r="S88" i="9" s="1"/>
  <c r="R89" i="9"/>
  <c r="S89" i="9" s="1"/>
  <c r="R51" i="9"/>
  <c r="S51" i="9" s="1"/>
  <c r="R67" i="9"/>
  <c r="S67" i="9" s="1"/>
  <c r="R35" i="9"/>
  <c r="S35" i="9" s="1"/>
  <c r="R99" i="9"/>
  <c r="S99" i="9" s="1"/>
  <c r="R43" i="9"/>
  <c r="S43" i="9" s="1"/>
  <c r="R28" i="9"/>
  <c r="S28" i="9" s="1"/>
  <c r="R92" i="9"/>
  <c r="S92" i="9" s="1"/>
  <c r="R80" i="9"/>
  <c r="S80" i="9" s="1"/>
  <c r="R60" i="9"/>
  <c r="S60" i="9" s="1"/>
  <c r="R86" i="9"/>
  <c r="S86" i="9" s="1"/>
  <c r="R48" i="9"/>
  <c r="S48" i="9" s="1"/>
  <c r="R36" i="9"/>
  <c r="S36" i="9" s="1"/>
  <c r="R68" i="9"/>
  <c r="S68" i="9" s="1"/>
  <c r="R100" i="9"/>
  <c r="S100" i="9" s="1"/>
  <c r="R23" i="9"/>
  <c r="S23" i="9" s="1"/>
  <c r="R42" i="9"/>
  <c r="S42" i="9" s="1"/>
  <c r="R40" i="9"/>
  <c r="S40" i="9" s="1"/>
  <c r="R72" i="9"/>
  <c r="S72" i="9" s="1"/>
  <c r="R104" i="9"/>
  <c r="S104" i="9" s="1"/>
  <c r="R102" i="9"/>
  <c r="S102" i="9" s="1"/>
  <c r="R11" i="9"/>
  <c r="S11" i="9" s="1"/>
  <c r="R76" i="9"/>
  <c r="S76" i="9" s="1"/>
  <c r="R10" i="9"/>
  <c r="S10" i="9" s="1"/>
  <c r="R65" i="9"/>
  <c r="S65" i="9" s="1"/>
  <c r="R84" i="9"/>
  <c r="S84" i="9" s="1"/>
  <c r="R94" i="9"/>
  <c r="S94" i="9" s="1"/>
  <c r="R49" i="9"/>
  <c r="S49" i="9" s="1"/>
  <c r="R91" i="9"/>
  <c r="S91" i="9" s="1"/>
  <c r="R19" i="9"/>
  <c r="S19" i="9" s="1"/>
  <c r="R62" i="9"/>
  <c r="S62" i="9" s="1"/>
  <c r="R105" i="9"/>
  <c r="S105" i="9" s="1"/>
  <c r="R90" i="9"/>
  <c r="S90" i="9" s="1"/>
  <c r="R33" i="9"/>
  <c r="S33" i="9" s="1"/>
  <c r="R29" i="9"/>
  <c r="S29" i="9" s="1"/>
  <c r="R38" i="9"/>
  <c r="S38" i="9" s="1"/>
  <c r="R81" i="9"/>
  <c r="S81" i="9" s="1"/>
  <c r="R64" i="9"/>
  <c r="S64" i="9" s="1"/>
  <c r="R30" i="9"/>
  <c r="S30" i="9" s="1"/>
  <c r="R44" i="9"/>
  <c r="S44" i="9" s="1"/>
  <c r="R101" i="9"/>
  <c r="S101" i="9" s="1"/>
  <c r="R77" i="9"/>
  <c r="S77" i="9" s="1"/>
  <c r="R45" i="9"/>
  <c r="S45" i="9" s="1"/>
  <c r="R47" i="9"/>
  <c r="S47" i="9" s="1"/>
  <c r="R79" i="9"/>
  <c r="S79" i="9" s="1"/>
  <c r="R103" i="9"/>
  <c r="S103" i="9" s="1"/>
  <c r="R7" i="9"/>
  <c r="S7" i="9" s="1"/>
  <c r="R78" i="9"/>
  <c r="S78" i="9" s="1"/>
  <c r="R63" i="9"/>
  <c r="S63" i="9" s="1"/>
  <c r="R106" i="9"/>
  <c r="S106" i="9" s="1"/>
  <c r="R31" i="9"/>
  <c r="S31" i="9" s="1"/>
  <c r="R18" i="9"/>
  <c r="S18" i="9" s="1"/>
  <c r="R21" i="9"/>
  <c r="S21" i="9" s="1"/>
  <c r="R95" i="9"/>
  <c r="S95" i="9" s="1"/>
  <c r="R39" i="9"/>
  <c r="S39" i="9" s="1"/>
  <c r="R25" i="9"/>
  <c r="S25" i="9" s="1"/>
  <c r="R50" i="9"/>
  <c r="S50" i="9" s="1"/>
  <c r="R61" i="9"/>
  <c r="S61" i="9" s="1"/>
  <c r="R53" i="9"/>
  <c r="S53" i="9" s="1"/>
  <c r="R52" i="9"/>
  <c r="S52" i="9" s="1"/>
  <c r="R34" i="9"/>
  <c r="S34" i="9" s="1"/>
  <c r="R98" i="9"/>
  <c r="S98" i="9" s="1"/>
  <c r="R9" i="9"/>
  <c r="S9" i="9" s="1"/>
  <c r="R66" i="9"/>
  <c r="S66" i="9" s="1"/>
  <c r="R8" i="9"/>
  <c r="S8" i="9" s="1"/>
  <c r="R75" i="9"/>
  <c r="S75" i="9" s="1"/>
  <c r="R96" i="9"/>
  <c r="S96" i="9" s="1"/>
  <c r="R15" i="9"/>
  <c r="S15" i="9" s="1"/>
  <c r="R82" i="9"/>
  <c r="S82" i="9" s="1"/>
  <c r="R71" i="9"/>
  <c r="S71" i="9" s="1"/>
  <c r="R20" i="9"/>
  <c r="S20" i="9" s="1"/>
  <c r="R24" i="9"/>
  <c r="S24" i="9" s="1"/>
  <c r="R58" i="9"/>
  <c r="S58" i="9" s="1"/>
  <c r="R41" i="9"/>
  <c r="S41" i="9" s="1"/>
  <c r="R57" i="9"/>
  <c r="S57" i="9" s="1"/>
  <c r="R12" i="9"/>
  <c r="S12" i="9" s="1"/>
  <c r="R70" i="9"/>
  <c r="S70" i="9" s="1"/>
  <c r="R32" i="9"/>
  <c r="S32" i="9" s="1"/>
  <c r="R73" i="9"/>
  <c r="S73" i="9" s="1"/>
  <c r="R27" i="9"/>
  <c r="S27" i="9" s="1"/>
  <c r="R26" i="9"/>
  <c r="S26" i="9" s="1"/>
  <c r="R54" i="9"/>
  <c r="S54" i="9" s="1"/>
  <c r="R59" i="9"/>
  <c r="S59" i="9" s="1"/>
  <c r="R83" i="9"/>
  <c r="S83" i="9" s="1"/>
  <c r="R14" i="9"/>
  <c r="S14" i="9" s="1"/>
  <c r="R17" i="9"/>
  <c r="S17" i="9" s="1"/>
  <c r="R87" i="9"/>
  <c r="S87" i="9" s="1"/>
  <c r="R97" i="9"/>
  <c r="S97" i="9" s="1"/>
  <c r="R46" i="9"/>
  <c r="S46" i="9" s="1"/>
  <c r="R85" i="9"/>
  <c r="S85" i="9" s="1"/>
  <c r="R74" i="9"/>
  <c r="S74" i="9" s="1"/>
  <c r="R13" i="9"/>
  <c r="S13" i="9" s="1"/>
  <c r="T85" i="9" l="1"/>
  <c r="U85" i="9" s="1"/>
  <c r="T95" i="9"/>
  <c r="U95" i="9" s="1"/>
  <c r="T18" i="9"/>
  <c r="U18" i="9" s="1"/>
  <c r="T76" i="9"/>
  <c r="U76" i="9" s="1"/>
  <c r="T35" i="9"/>
  <c r="U35" i="9" s="1"/>
  <c r="T14" i="9"/>
  <c r="U14" i="9" s="1"/>
  <c r="T26" i="9"/>
  <c r="U26" i="9" s="1"/>
  <c r="T37" i="9"/>
  <c r="U37" i="9" s="1"/>
  <c r="T91" i="9"/>
  <c r="U91" i="9" s="1"/>
  <c r="T36" i="9"/>
  <c r="U36" i="9" s="1"/>
  <c r="T38" i="9"/>
  <c r="U38" i="9" s="1"/>
  <c r="T34" i="9"/>
  <c r="U34" i="9" s="1"/>
  <c r="T98" i="9"/>
  <c r="U98" i="9" s="1"/>
  <c r="T19" i="9"/>
  <c r="U19" i="9" s="1"/>
  <c r="T84" i="9"/>
  <c r="U84" i="9" s="1"/>
  <c r="T96" i="9"/>
  <c r="U96" i="9" s="1"/>
  <c r="T73" i="9"/>
  <c r="U73" i="9" s="1"/>
  <c r="T17" i="9"/>
  <c r="U17" i="9" s="1"/>
  <c r="T41" i="9"/>
  <c r="U41" i="9" s="1"/>
  <c r="T106" i="9"/>
  <c r="U106" i="9" s="1"/>
  <c r="T69" i="9"/>
  <c r="U69" i="9" s="1"/>
  <c r="T94" i="9"/>
  <c r="U94" i="9" s="1"/>
  <c r="T99" i="9"/>
  <c r="U99" i="9" s="1"/>
  <c r="T67" i="9"/>
  <c r="U67" i="9" s="1"/>
  <c r="T29" i="9"/>
  <c r="U29" i="9" s="1"/>
  <c r="T86" i="9"/>
  <c r="U86" i="9" s="1"/>
  <c r="T24" i="9"/>
  <c r="U24" i="9" s="1"/>
  <c r="T13" i="9"/>
  <c r="U13" i="9" s="1"/>
  <c r="T97" i="9"/>
  <c r="U97" i="9" s="1"/>
  <c r="T83" i="9"/>
  <c r="U83" i="9" s="1"/>
  <c r="T27" i="9"/>
  <c r="U27" i="9" s="1"/>
  <c r="T65" i="9"/>
  <c r="U65" i="9" s="1"/>
  <c r="T15" i="9"/>
  <c r="U15" i="9" s="1"/>
  <c r="T66" i="9"/>
  <c r="U66" i="9" s="1"/>
  <c r="T52" i="9"/>
  <c r="U52" i="9" s="1"/>
  <c r="T25" i="9"/>
  <c r="U25" i="9" s="1"/>
  <c r="T78" i="9"/>
  <c r="U78" i="9" s="1"/>
  <c r="T47" i="9"/>
  <c r="U47" i="9" s="1"/>
  <c r="T7" i="9"/>
  <c r="U7" i="9" s="1"/>
  <c r="T74" i="9"/>
  <c r="U74" i="9" s="1"/>
  <c r="T87" i="9"/>
  <c r="U87" i="9" s="1"/>
  <c r="T59" i="9"/>
  <c r="U59" i="9" s="1"/>
  <c r="T57" i="9"/>
  <c r="U57" i="9" s="1"/>
  <c r="T30" i="9"/>
  <c r="U30" i="9" s="1"/>
  <c r="T101" i="9"/>
  <c r="U101" i="9" s="1"/>
  <c r="T88" i="9"/>
  <c r="U88" i="9" s="1"/>
  <c r="T9" i="9"/>
  <c r="U9" i="9" s="1"/>
  <c r="T71" i="9"/>
  <c r="U71" i="9" s="1"/>
  <c r="T23" i="9"/>
  <c r="U23" i="9" s="1"/>
  <c r="T45" i="9"/>
  <c r="U45" i="9" s="1"/>
  <c r="T42" i="9"/>
  <c r="U42" i="9" s="1"/>
  <c r="T28" i="9"/>
  <c r="U28" i="9" s="1"/>
  <c r="T58" i="9"/>
  <c r="U58" i="9" s="1"/>
  <c r="T70" i="9"/>
  <c r="U70" i="9" s="1"/>
  <c r="T44" i="9"/>
  <c r="U44" i="9" s="1"/>
  <c r="T46" i="9"/>
  <c r="U46" i="9" s="1"/>
  <c r="T53" i="9"/>
  <c r="U53" i="9" s="1"/>
  <c r="T31" i="9"/>
  <c r="U31" i="9" s="1"/>
  <c r="T60" i="9"/>
  <c r="U60" i="9" s="1"/>
  <c r="T32" i="9"/>
  <c r="U32" i="9" s="1"/>
  <c r="T12" i="9"/>
  <c r="U12" i="9" s="1"/>
  <c r="T20" i="9"/>
  <c r="U20" i="9" s="1"/>
  <c r="T92" i="9"/>
  <c r="U92" i="9" s="1"/>
  <c r="T82" i="9"/>
  <c r="U82" i="9" s="1"/>
  <c r="T39" i="9"/>
  <c r="U39" i="9" s="1"/>
  <c r="T49" i="9"/>
  <c r="U49" i="9" s="1"/>
  <c r="T43" i="9"/>
  <c r="U43" i="9" s="1"/>
  <c r="T68" i="9"/>
  <c r="U68" i="9" s="1"/>
  <c r="T105" i="9"/>
  <c r="U105" i="9" s="1"/>
  <c r="T51" i="9"/>
  <c r="U51" i="9" s="1"/>
  <c r="T77" i="9"/>
  <c r="U77" i="9" s="1"/>
  <c r="T56" i="9"/>
  <c r="U56" i="9" s="1"/>
  <c r="T79" i="9"/>
  <c r="U79" i="9" s="1"/>
  <c r="T54" i="9"/>
  <c r="U54" i="9" s="1"/>
  <c r="T103" i="9"/>
  <c r="U103" i="9" s="1"/>
  <c r="T61" i="9"/>
  <c r="U61" i="9" s="1"/>
  <c r="T89" i="9"/>
  <c r="U89" i="9" s="1"/>
  <c r="T62" i="9"/>
  <c r="U62" i="9" s="1"/>
  <c r="T90" i="9"/>
  <c r="U90" i="9" s="1"/>
  <c r="T40" i="9"/>
  <c r="U40" i="9" s="1"/>
  <c r="T33" i="9"/>
  <c r="U33" i="9" s="1"/>
  <c r="T50" i="9"/>
  <c r="U50" i="9" s="1"/>
  <c r="T93" i="9"/>
  <c r="U93" i="9" s="1"/>
  <c r="T81" i="9"/>
  <c r="U81" i="9" s="1"/>
  <c r="T104" i="9"/>
  <c r="U104" i="9" s="1"/>
  <c r="T80" i="9"/>
  <c r="U80" i="9" s="1"/>
  <c r="T75" i="9"/>
  <c r="U75" i="9" s="1"/>
  <c r="T16" i="9"/>
  <c r="U16" i="9" s="1"/>
  <c r="T22" i="9"/>
  <c r="U22" i="9" s="1"/>
  <c r="T72" i="9"/>
  <c r="U72" i="9" s="1"/>
  <c r="T10" i="9"/>
  <c r="U10" i="9" s="1"/>
  <c r="T55" i="9"/>
  <c r="U55" i="9" s="1"/>
  <c r="T100" i="9"/>
  <c r="U100" i="9" s="1"/>
  <c r="T8" i="9"/>
  <c r="U8" i="9" s="1"/>
  <c r="T64" i="9"/>
  <c r="U64" i="9" s="1"/>
  <c r="T63" i="9"/>
  <c r="U63" i="9" s="1"/>
  <c r="T48" i="9"/>
  <c r="U48" i="9" s="1"/>
  <c r="T102" i="9"/>
  <c r="U102" i="9" s="1"/>
  <c r="T21" i="9"/>
  <c r="U21" i="9" s="1"/>
  <c r="T11" i="9"/>
  <c r="U11" i="9" s="1"/>
  <c r="D25" i="1" l="1"/>
  <c r="P25" i="1" s="1"/>
  <c r="W67" i="9"/>
  <c r="X67" i="9" s="1"/>
  <c r="W93" i="9"/>
  <c r="X93" i="9" s="1"/>
  <c r="W94" i="9"/>
  <c r="X94" i="9" s="1"/>
  <c r="W76" i="9"/>
  <c r="X76" i="9" s="1"/>
  <c r="W105" i="9"/>
  <c r="X105" i="9" s="1"/>
  <c r="W52" i="9"/>
  <c r="X52" i="9" s="1"/>
  <c r="W79" i="9"/>
  <c r="X79" i="9" s="1"/>
  <c r="W35" i="9"/>
  <c r="X35" i="9" s="1"/>
  <c r="W12" i="9"/>
  <c r="X12" i="9" s="1"/>
  <c r="W21" i="9"/>
  <c r="X21" i="9" s="1"/>
  <c r="W24" i="9"/>
  <c r="X24" i="9" s="1"/>
  <c r="W72" i="9"/>
  <c r="X72" i="9" s="1"/>
  <c r="W27" i="9"/>
  <c r="X27" i="9" s="1"/>
  <c r="W101" i="9"/>
  <c r="X101" i="9" s="1"/>
  <c r="W17" i="9"/>
  <c r="X17" i="9" s="1"/>
  <c r="W80" i="9"/>
  <c r="X80" i="9" s="1"/>
  <c r="W100" i="9"/>
  <c r="X100" i="9" s="1"/>
  <c r="W56" i="9"/>
  <c r="X56" i="9" s="1"/>
  <c r="W23" i="9"/>
  <c r="X23" i="9" s="1"/>
  <c r="W33" i="9"/>
  <c r="X33" i="9" s="1"/>
  <c r="W38" i="9"/>
  <c r="X38" i="9" s="1"/>
  <c r="W16" i="9"/>
  <c r="X16" i="9" s="1"/>
  <c r="W106" i="9"/>
  <c r="X106" i="9" s="1"/>
  <c r="W92" i="9"/>
  <c r="X92" i="9" s="1"/>
  <c r="W73" i="9"/>
  <c r="X73" i="9" s="1"/>
  <c r="W44" i="9"/>
  <c r="X44" i="9" s="1"/>
  <c r="W13" i="9"/>
  <c r="X13" i="9" s="1"/>
  <c r="W69" i="9"/>
  <c r="X69" i="9" s="1"/>
  <c r="W42" i="9"/>
  <c r="X42" i="9" s="1"/>
  <c r="W104" i="9"/>
  <c r="X104" i="9" s="1"/>
  <c r="W75" i="9"/>
  <c r="X75" i="9" s="1"/>
  <c r="W43" i="9"/>
  <c r="X43" i="9" s="1"/>
  <c r="W98" i="9"/>
  <c r="X98" i="9" s="1"/>
  <c r="W85" i="9"/>
  <c r="X85" i="9" s="1"/>
  <c r="W62" i="9"/>
  <c r="X62" i="9" s="1"/>
  <c r="W36" i="9"/>
  <c r="X36" i="9" s="1"/>
  <c r="W87" i="9"/>
  <c r="X87" i="9" s="1"/>
  <c r="W81" i="9"/>
  <c r="X81" i="9" s="1"/>
  <c r="W50" i="9"/>
  <c r="X50" i="9" s="1"/>
  <c r="W10" i="9"/>
  <c r="X10" i="9" s="1"/>
  <c r="W64" i="9"/>
  <c r="X64" i="9" s="1"/>
  <c r="W14" i="9"/>
  <c r="X14" i="9" s="1"/>
  <c r="W97" i="9"/>
  <c r="X97" i="9" s="1"/>
  <c r="W90" i="9"/>
  <c r="X90" i="9" s="1"/>
  <c r="W86" i="9"/>
  <c r="X86" i="9" s="1"/>
  <c r="W78" i="9"/>
  <c r="X78" i="9" s="1"/>
  <c r="W71" i="9"/>
  <c r="X71" i="9" s="1"/>
  <c r="W57" i="9"/>
  <c r="X57" i="9" s="1"/>
  <c r="W29" i="9"/>
  <c r="X29" i="9" s="1"/>
  <c r="W40" i="9"/>
  <c r="X40" i="9" s="1"/>
  <c r="W18" i="9"/>
  <c r="X18" i="9" s="1"/>
  <c r="W51" i="9"/>
  <c r="X51" i="9" s="1"/>
  <c r="W19" i="9"/>
  <c r="X19" i="9" s="1"/>
  <c r="W96" i="9"/>
  <c r="X96" i="9" s="1"/>
  <c r="W102" i="9"/>
  <c r="X102" i="9" s="1"/>
  <c r="W8" i="9"/>
  <c r="X8" i="9" s="1"/>
  <c r="W66" i="9"/>
  <c r="X66" i="9" s="1"/>
  <c r="W65" i="9"/>
  <c r="X65" i="9" s="1"/>
  <c r="W83" i="9"/>
  <c r="X83" i="9" s="1"/>
  <c r="W88" i="9"/>
  <c r="X88" i="9" s="1"/>
  <c r="W99" i="9"/>
  <c r="X99" i="9" s="1"/>
  <c r="W60" i="9"/>
  <c r="X60" i="9" s="1"/>
  <c r="W61" i="9"/>
  <c r="X61" i="9" s="1"/>
  <c r="W9" i="9"/>
  <c r="X9" i="9" s="1"/>
  <c r="W47" i="9"/>
  <c r="X47" i="9" s="1"/>
  <c r="W22" i="9"/>
  <c r="X22" i="9" s="1"/>
  <c r="W82" i="9"/>
  <c r="X82" i="9" s="1"/>
  <c r="W77" i="9"/>
  <c r="X77" i="9" s="1"/>
  <c r="W54" i="9"/>
  <c r="X54" i="9" s="1"/>
  <c r="W32" i="9"/>
  <c r="X32" i="9" s="1"/>
  <c r="W58" i="9"/>
  <c r="X58" i="9" s="1"/>
  <c r="W48" i="9"/>
  <c r="X48" i="9" s="1"/>
  <c r="W28" i="9"/>
  <c r="X28" i="9" s="1"/>
  <c r="W41" i="9"/>
  <c r="X41" i="9" s="1"/>
  <c r="W84" i="9"/>
  <c r="X84" i="9" s="1"/>
  <c r="W46" i="9"/>
  <c r="X46" i="9" s="1"/>
  <c r="W49" i="9"/>
  <c r="X49" i="9" s="1"/>
  <c r="W103" i="9"/>
  <c r="X103" i="9" s="1"/>
  <c r="W15" i="9"/>
  <c r="X15" i="9" s="1"/>
  <c r="W26" i="9"/>
  <c r="X26" i="9" s="1"/>
  <c r="W31" i="9"/>
  <c r="X31" i="9" s="1"/>
  <c r="W70" i="9"/>
  <c r="X70" i="9" s="1"/>
  <c r="W39" i="9"/>
  <c r="X39" i="9" s="1"/>
  <c r="W45" i="9"/>
  <c r="X45" i="9" s="1"/>
  <c r="W11" i="9"/>
  <c r="X11" i="9" s="1"/>
  <c r="W63" i="9"/>
  <c r="X63" i="9" s="1"/>
  <c r="W59" i="9"/>
  <c r="X59" i="9" s="1"/>
  <c r="W20" i="9"/>
  <c r="X20" i="9" s="1"/>
  <c r="W34" i="9"/>
  <c r="X34" i="9" s="1"/>
  <c r="W91" i="9"/>
  <c r="X91" i="9" s="1"/>
  <c r="W95" i="9"/>
  <c r="X95" i="9" s="1"/>
  <c r="W89" i="9"/>
  <c r="X89" i="9" s="1"/>
  <c r="W37" i="9"/>
  <c r="X37" i="9" s="1"/>
  <c r="W55" i="9"/>
  <c r="X55" i="9" s="1"/>
  <c r="W74" i="9"/>
  <c r="X74" i="9" s="1"/>
  <c r="W25" i="9"/>
  <c r="X25" i="9" s="1"/>
  <c r="W7" i="9"/>
  <c r="X7" i="9" s="1"/>
  <c r="W68" i="9"/>
  <c r="X68" i="9" s="1"/>
  <c r="W53" i="9"/>
  <c r="X53" i="9" s="1"/>
  <c r="W30" i="9"/>
  <c r="X30" i="9" s="1"/>
  <c r="R25" i="1" l="1"/>
  <c r="F25" i="1"/>
  <c r="H25" i="1"/>
  <c r="J25" i="1"/>
  <c r="L25" i="1"/>
  <c r="N25" i="1"/>
  <c r="Y30" i="9"/>
  <c r="Z30" i="9" s="1"/>
  <c r="Y25" i="9"/>
  <c r="Z25" i="9" s="1"/>
  <c r="Y89" i="9"/>
  <c r="Z89" i="9" s="1"/>
  <c r="Y20" i="9"/>
  <c r="Z20" i="9" s="1"/>
  <c r="Y45" i="9"/>
  <c r="Z45" i="9" s="1"/>
  <c r="Y26" i="9"/>
  <c r="Z26" i="9" s="1"/>
  <c r="Y46" i="9"/>
  <c r="Z46" i="9" s="1"/>
  <c r="Y48" i="9"/>
  <c r="Z48" i="9" s="1"/>
  <c r="Y77" i="9"/>
  <c r="Z77" i="9" s="1"/>
  <c r="Y9" i="9"/>
  <c r="Z9" i="9" s="1"/>
  <c r="Y88" i="9"/>
  <c r="Z88" i="9" s="1"/>
  <c r="Y8" i="9"/>
  <c r="Z8" i="9" s="1"/>
  <c r="Y51" i="9"/>
  <c r="Z51" i="9" s="1"/>
  <c r="Y57" i="9"/>
  <c r="Z57" i="9" s="1"/>
  <c r="Y90" i="9"/>
  <c r="Z90" i="9" s="1"/>
  <c r="Y10" i="9"/>
  <c r="Z10" i="9" s="1"/>
  <c r="Y36" i="9"/>
  <c r="Z36" i="9" s="1"/>
  <c r="Y43" i="9"/>
  <c r="Z43" i="9" s="1"/>
  <c r="Y69" i="9"/>
  <c r="Z69" i="9" s="1"/>
  <c r="Y92" i="9"/>
  <c r="Z92" i="9" s="1"/>
  <c r="Y33" i="9"/>
  <c r="Z33" i="9" s="1"/>
  <c r="Y80" i="9"/>
  <c r="Z80" i="9" s="1"/>
  <c r="Y72" i="9"/>
  <c r="Z72" i="9" s="1"/>
  <c r="Y35" i="9"/>
  <c r="Z35" i="9" s="1"/>
  <c r="Y76" i="9"/>
  <c r="Z76" i="9" s="1"/>
  <c r="Y53" i="9"/>
  <c r="Z53" i="9" s="1"/>
  <c r="Y74" i="9"/>
  <c r="Z74" i="9" s="1"/>
  <c r="Y95" i="9"/>
  <c r="Z95" i="9" s="1"/>
  <c r="Y59" i="9"/>
  <c r="Z59" i="9" s="1"/>
  <c r="Y39" i="9"/>
  <c r="Z39" i="9" s="1"/>
  <c r="Y15" i="9"/>
  <c r="Z15" i="9" s="1"/>
  <c r="Y84" i="9"/>
  <c r="Z84" i="9" s="1"/>
  <c r="Y58" i="9"/>
  <c r="Z58" i="9" s="1"/>
  <c r="Y82" i="9"/>
  <c r="Z82" i="9" s="1"/>
  <c r="Y61" i="9"/>
  <c r="Z61" i="9" s="1"/>
  <c r="Y83" i="9"/>
  <c r="Z83" i="9" s="1"/>
  <c r="Y102" i="9"/>
  <c r="Z102" i="9" s="1"/>
  <c r="Y18" i="9"/>
  <c r="Z18" i="9" s="1"/>
  <c r="Y71" i="9"/>
  <c r="Z71" i="9" s="1"/>
  <c r="Y97" i="9"/>
  <c r="Z97" i="9" s="1"/>
  <c r="Y50" i="9"/>
  <c r="Z50" i="9" s="1"/>
  <c r="Y62" i="9"/>
  <c r="Z62" i="9" s="1"/>
  <c r="Y75" i="9"/>
  <c r="Z75" i="9" s="1"/>
  <c r="Y13" i="9"/>
  <c r="Z13" i="9" s="1"/>
  <c r="Y106" i="9"/>
  <c r="Z106" i="9" s="1"/>
  <c r="Y23" i="9"/>
  <c r="Z23" i="9" s="1"/>
  <c r="Y17" i="9"/>
  <c r="Z17" i="9" s="1"/>
  <c r="Y24" i="9"/>
  <c r="Z24" i="9" s="1"/>
  <c r="Y79" i="9"/>
  <c r="Z79" i="9" s="1"/>
  <c r="Y94" i="9"/>
  <c r="Z94" i="9" s="1"/>
  <c r="Y68" i="9"/>
  <c r="Z68" i="9" s="1"/>
  <c r="Y55" i="9"/>
  <c r="Z55" i="9" s="1"/>
  <c r="Y91" i="9"/>
  <c r="Z91" i="9" s="1"/>
  <c r="Y63" i="9"/>
  <c r="Z63" i="9" s="1"/>
  <c r="Y70" i="9"/>
  <c r="Z70" i="9" s="1"/>
  <c r="Y103" i="9"/>
  <c r="Z103" i="9" s="1"/>
  <c r="Y41" i="9"/>
  <c r="Z41" i="9" s="1"/>
  <c r="Y32" i="9"/>
  <c r="Z32" i="9" s="1"/>
  <c r="Y22" i="9"/>
  <c r="Z22" i="9" s="1"/>
  <c r="Y60" i="9"/>
  <c r="Z60" i="9" s="1"/>
  <c r="Y65" i="9"/>
  <c r="Z65" i="9" s="1"/>
  <c r="Y96" i="9"/>
  <c r="Z96" i="9" s="1"/>
  <c r="Y40" i="9"/>
  <c r="Z40" i="9" s="1"/>
  <c r="Y78" i="9"/>
  <c r="Z78" i="9" s="1"/>
  <c r="Y14" i="9"/>
  <c r="Z14" i="9" s="1"/>
  <c r="Y81" i="9"/>
  <c r="Z81" i="9" s="1"/>
  <c r="Y85" i="9"/>
  <c r="Z85" i="9" s="1"/>
  <c r="Y104" i="9"/>
  <c r="Z104" i="9" s="1"/>
  <c r="Y44" i="9"/>
  <c r="Z44" i="9" s="1"/>
  <c r="Y16" i="9"/>
  <c r="Z16" i="9" s="1"/>
  <c r="Y56" i="9"/>
  <c r="Z56" i="9" s="1"/>
  <c r="Y101" i="9"/>
  <c r="Z101" i="9" s="1"/>
  <c r="Y21" i="9"/>
  <c r="Z21" i="9" s="1"/>
  <c r="Y52" i="9"/>
  <c r="Z52" i="9" s="1"/>
  <c r="Y93" i="9"/>
  <c r="Z93" i="9" s="1"/>
  <c r="Y7" i="9"/>
  <c r="Z7" i="9" s="1"/>
  <c r="Y37" i="9"/>
  <c r="Z37" i="9" s="1"/>
  <c r="Y34" i="9"/>
  <c r="Z34" i="9" s="1"/>
  <c r="Y11" i="9"/>
  <c r="Z11" i="9" s="1"/>
  <c r="Y31" i="9"/>
  <c r="Z31" i="9" s="1"/>
  <c r="Y49" i="9"/>
  <c r="Z49" i="9" s="1"/>
  <c r="Y28" i="9"/>
  <c r="Z28" i="9" s="1"/>
  <c r="Y54" i="9"/>
  <c r="Z54" i="9" s="1"/>
  <c r="Y47" i="9"/>
  <c r="Z47" i="9" s="1"/>
  <c r="Y99" i="9"/>
  <c r="Z99" i="9" s="1"/>
  <c r="Y66" i="9"/>
  <c r="Z66" i="9" s="1"/>
  <c r="Y19" i="9"/>
  <c r="Z19" i="9" s="1"/>
  <c r="Y29" i="9"/>
  <c r="Z29" i="9" s="1"/>
  <c r="Y86" i="9"/>
  <c r="Z86" i="9" s="1"/>
  <c r="Y64" i="9"/>
  <c r="Z64" i="9" s="1"/>
  <c r="Y87" i="9"/>
  <c r="Z87" i="9" s="1"/>
  <c r="Y98" i="9"/>
  <c r="Z98" i="9" s="1"/>
  <c r="Y42" i="9"/>
  <c r="Z42" i="9" s="1"/>
  <c r="Y73" i="9"/>
  <c r="Z73" i="9" s="1"/>
  <c r="Y38" i="9"/>
  <c r="Z38" i="9" s="1"/>
  <c r="Y100" i="9"/>
  <c r="Z100" i="9" s="1"/>
  <c r="Y27" i="9"/>
  <c r="Z27" i="9" s="1"/>
  <c r="Y12" i="9"/>
  <c r="Z12" i="9" s="1"/>
  <c r="Y105" i="9"/>
  <c r="Z105" i="9" s="1"/>
  <c r="Y67" i="9"/>
  <c r="Z67" i="9" s="1"/>
  <c r="D26" i="1" l="1"/>
  <c r="R26" i="1" s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F26" i="1" l="1"/>
  <c r="L26" i="1"/>
  <c r="H26" i="1"/>
  <c r="N26" i="1"/>
  <c r="J26" i="1"/>
  <c r="P26" i="1"/>
  <c r="I34" i="9"/>
  <c r="I18" i="9"/>
  <c r="I29" i="9"/>
  <c r="I13" i="9"/>
  <c r="H18" i="1" s="1"/>
  <c r="I24" i="9"/>
  <c r="I8" i="9"/>
  <c r="I26" i="9"/>
  <c r="I21" i="9"/>
  <c r="I32" i="9"/>
  <c r="I16" i="9"/>
  <c r="I30" i="9"/>
  <c r="I14" i="9"/>
  <c r="I25" i="9"/>
  <c r="I9" i="9"/>
  <c r="I20" i="9"/>
</calcChain>
</file>

<file path=xl/comments1.xml><?xml version="1.0" encoding="utf-8"?>
<comments xmlns="http://schemas.openxmlformats.org/spreadsheetml/2006/main">
  <authors>
    <author>j</author>
  </authors>
  <commentList>
    <comment ref="E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<sst xmlns="http://schemas.openxmlformats.org/spreadsheetml/2006/main" count="146" uniqueCount="116">
  <si>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</si>
  <si>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</si>
  <si>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</si>
  <si>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</si>
  <si>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</si>
  <si>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</si>
  <si>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</si>
  <si>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</si>
  <si>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</si>
  <si>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</si>
  <si>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</si>
  <si>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</si>
  <si>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</si>
  <si>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</si>
  <si>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</si>
  <si>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</si>
  <si>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</si>
  <si>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</si>
  <si>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</si>
  <si>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</si>
  <si>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</si>
  <si>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</si>
  <si>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</si>
  <si>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</si>
  <si>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</si>
  <si>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</si>
  <si>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</si>
  <si>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</si>
  <si>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</si>
  <si>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</si>
  <si>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</si>
  <si>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</si>
  <si>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</si>
  <si>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</si>
  <si>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</si>
  <si>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</si>
  <si>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</si>
  <si>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</si>
  <si>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</si>
  <si>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</si>
  <si>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</si>
  <si>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</si>
  <si>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</si>
  <si>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</si>
  <si>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</si>
  <si>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</si>
  <si>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</si>
  <si>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</si>
  <si>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</si>
  <si>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</si>
  <si>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</si>
  <si>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</si>
  <si>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</si>
  <si>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</si>
  <si>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</si>
  <si>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</si>
  <si>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</si>
  <si>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</si>
  <si>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</si>
  <si>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</si>
  <si>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</si>
  <si>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</si>
  <si>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</si>
  <si>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</si>
  <si>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</si>
  <si>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</si>
  <si>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</si>
  <si>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</si>
  <si>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</si>
  <si>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</si>
  <si>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</si>
  <si>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</si>
  <si>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</si>
  <si>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</si>
  <si>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</si>
  <si>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</si>
  <si>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</si>
  <si>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</si>
  <si>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</si>
  <si>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</si>
  <si>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</si>
  <si>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</si>
  <si>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</si>
  <si>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</si>
  <si>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</si>
  <si>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</si>
  <si>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</si>
  <si>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</si>
  <si>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</si>
  <si>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</si>
  <si>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</si>
  <si>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</si>
  <si>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</si>
  <si>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</si>
  <si>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</si>
  <si>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</si>
  <si>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</si>
  <si>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</si>
  <si>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</si>
  <si>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</si>
  <si>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</si>
  <si>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</si>
  <si>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全住戸平均</t>
    <rPh sb="0" eb="1">
      <t>ゼン</t>
    </rPh>
    <rPh sb="1" eb="3">
      <t>ジュウコ</t>
    </rPh>
    <rPh sb="3" eb="5">
      <t>ヘイキン</t>
    </rPh>
    <phoneticPr fontId="2"/>
  </si>
  <si>
    <t>外皮基準適合戸数</t>
    <phoneticPr fontId="2"/>
  </si>
  <si>
    <t>戸</t>
  </si>
  <si>
    <t>基準値：</t>
    <phoneticPr fontId="2"/>
  </si>
  <si>
    <t>基準値：</t>
    <rPh sb="0" eb="3">
      <t>キジュンチ</t>
    </rPh>
    <phoneticPr fontId="2"/>
  </si>
  <si>
    <t>設計値：</t>
    <rPh sb="0" eb="2">
      <t>セッケイ</t>
    </rPh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</si>
  <si>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</si>
  <si>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</si>
  <si>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</si>
  <si>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</si>
  <si>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</si>
  <si>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</si>
  <si>
    <r>
      <t>住棟単位U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</si>
  <si>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住棟単位η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</si>
</sst>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19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181" fontId="9" fillId="3" borderId="23" xfId="0" applyNumberFormat="1" applyFont="1" applyFill="1" applyBorder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4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255"/>
    </xf>
    <xf numFmtId="178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15" xfId="0" applyNumberFormat="1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83" fontId="14" fillId="3" borderId="33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1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182" fontId="14" fillId="5" borderId="40" xfId="0" applyNumberFormat="1" applyFont="1" applyFill="1" applyBorder="1" applyAlignment="1">
      <alignment horizontal="center" vertical="center" wrapText="1"/>
    </xf>
    <xf numFmtId="182" fontId="14" fillId="5" borderId="15" xfId="0" applyNumberFormat="1" applyFont="1" applyFill="1" applyBorder="1" applyAlignment="1">
      <alignment horizontal="center" vertical="center" wrapText="1"/>
    </xf>
    <xf numFmtId="182" fontId="14" fillId="0" borderId="40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1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27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27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G29"/>
  <sheetViews>
    <sheetView showGridLines="0" showZeros="0" tabSelected="1" view="pageBreakPreview" zoomScale="70" zoomScaleNormal="100" zoomScaleSheetLayoutView="70" workbookViewId="0">
      <selection activeCell="E4" sqref="E4:S4"/>
    </sheetView>
  </sheetViews>
  <sheetFormatPr defaultColWidth="8.875" defaultRowHeight="14.25" customHeight="1" x14ac:dyDescent="0.15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3" ht="27" customHeight="1" x14ac:dyDescent="0.1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2:33" ht="27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 x14ac:dyDescent="0.15"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33" ht="50.25" customHeight="1" x14ac:dyDescent="0.15">
      <c r="B4" s="110" t="s">
        <v>32</v>
      </c>
      <c r="C4" s="111"/>
      <c r="D4" s="112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W4" s="99"/>
    </row>
    <row r="5" spans="2:33" ht="50.25" customHeight="1" x14ac:dyDescent="0.15">
      <c r="B5" s="110" t="s">
        <v>35</v>
      </c>
      <c r="C5" s="111"/>
      <c r="D5" s="112"/>
      <c r="E5" s="176">
        <f>COUNT('第四面（別紙） 各戸'!P7:P106)</f>
        <v>0</v>
      </c>
      <c r="F5" s="177"/>
      <c r="G5" s="177"/>
      <c r="H5" s="177"/>
      <c r="I5" s="178" t="s">
        <v>34</v>
      </c>
      <c r="J5" s="179"/>
      <c r="K5" s="149" t="s">
        <v>33</v>
      </c>
      <c r="L5" s="150"/>
      <c r="M5" s="150"/>
      <c r="N5" s="151"/>
      <c r="O5" s="146"/>
      <c r="P5" s="147"/>
      <c r="Q5" s="147"/>
      <c r="R5" s="147"/>
      <c r="S5" s="148"/>
      <c r="V5" s="1" t="s">
        <v>101</v>
      </c>
      <c r="W5" s="1" t="s">
        <v>102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 x14ac:dyDescent="0.15">
      <c r="B6" s="110" t="s">
        <v>108</v>
      </c>
      <c r="C6" s="111"/>
      <c r="D6" s="112"/>
      <c r="E6" s="113" t="s">
        <v>113</v>
      </c>
      <c r="F6" s="113"/>
      <c r="G6" s="113"/>
      <c r="H6" s="114" t="s">
        <v>111</v>
      </c>
      <c r="I6" s="114"/>
      <c r="J6" s="114"/>
      <c r="K6" s="115"/>
      <c r="L6" s="115"/>
      <c r="M6" s="115"/>
      <c r="N6" s="116" t="s">
        <v>112</v>
      </c>
      <c r="O6" s="116"/>
      <c r="P6" s="116"/>
      <c r="Q6" s="117"/>
      <c r="R6" s="117"/>
      <c r="S6" s="117"/>
      <c r="V6" s="1" t="s">
        <v>109</v>
      </c>
      <c r="W6" s="1" t="s">
        <v>110</v>
      </c>
    </row>
    <row r="7" spans="2:33" ht="27" customHeight="1" x14ac:dyDescent="0.15">
      <c r="B7" s="15"/>
      <c r="C7" s="15"/>
      <c r="D7" s="15"/>
      <c r="E7" s="174" t="str">
        <f>IF(E5="","",IF(E5=COUNT('第四面（別紙） 各戸'!D7:D106),"","↑「第四面（別紙）各戸」に入力した数と一致していません"))</f>
        <v/>
      </c>
      <c r="F7" s="174"/>
      <c r="G7" s="174"/>
      <c r="H7" s="174"/>
      <c r="I7" s="174"/>
      <c r="J7" s="174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 x14ac:dyDescent="0.15">
      <c r="B8" s="181" t="s">
        <v>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3"/>
    </row>
    <row r="9" spans="2:33" s="57" customFormat="1" ht="53.25" customHeight="1" x14ac:dyDescent="0.15">
      <c r="B9" s="201"/>
      <c r="C9" s="202"/>
      <c r="D9" s="203"/>
      <c r="E9" s="169" t="s">
        <v>37</v>
      </c>
      <c r="F9" s="170"/>
      <c r="G9" s="180"/>
      <c r="H9" s="169" t="s">
        <v>38</v>
      </c>
      <c r="I9" s="170"/>
      <c r="J9" s="180"/>
      <c r="K9" s="169" t="s">
        <v>73</v>
      </c>
      <c r="L9" s="170"/>
      <c r="M9" s="180"/>
      <c r="N9" s="169" t="s">
        <v>74</v>
      </c>
      <c r="O9" s="170"/>
      <c r="P9" s="180"/>
      <c r="Q9" s="169" t="s">
        <v>12</v>
      </c>
      <c r="R9" s="170"/>
      <c r="S9" s="104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 x14ac:dyDescent="0.15">
      <c r="B10" s="52"/>
      <c r="C10" s="53"/>
      <c r="D10" s="54"/>
      <c r="E10" s="161" t="s">
        <v>70</v>
      </c>
      <c r="F10" s="162"/>
      <c r="G10" s="163"/>
      <c r="H10" s="161" t="s">
        <v>71</v>
      </c>
      <c r="I10" s="162"/>
      <c r="J10" s="163"/>
      <c r="K10" s="161" t="s">
        <v>72</v>
      </c>
      <c r="L10" s="162"/>
      <c r="M10" s="163"/>
      <c r="N10" s="161" t="s">
        <v>64</v>
      </c>
      <c r="O10" s="162"/>
      <c r="P10" s="163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 x14ac:dyDescent="0.15">
      <c r="B11" s="70" t="s">
        <v>77</v>
      </c>
      <c r="C11" s="216" t="s">
        <v>78</v>
      </c>
      <c r="D11" s="217"/>
      <c r="E11" s="213">
        <f>SUM('第四面（別紙） 各戸'!J$7:J$106)</f>
        <v>0</v>
      </c>
      <c r="F11" s="214"/>
      <c r="G11" s="215"/>
      <c r="H11" s="213">
        <f>SUM('第四面（別紙） 各戸'!K$7:K$106)</f>
        <v>0</v>
      </c>
      <c r="I11" s="214"/>
      <c r="J11" s="215"/>
      <c r="K11" s="213">
        <f>SUM('第四面（別紙） 各戸'!L$7:L$106)</f>
        <v>0</v>
      </c>
      <c r="L11" s="214"/>
      <c r="M11" s="215"/>
      <c r="N11" s="213">
        <f>SUM('第四面（別紙） 各戸'!M$7:M$106)</f>
        <v>0</v>
      </c>
      <c r="O11" s="214"/>
      <c r="P11" s="215"/>
      <c r="Q11" s="171" t="str">
        <f>IFERROR(IF(N11="","",ROUNDUP(K11/N11,2)),"")</f>
        <v/>
      </c>
      <c r="R11" s="172"/>
      <c r="S11" s="173"/>
      <c r="T11" s="2"/>
      <c r="V11" s="68"/>
      <c r="W11" s="69"/>
      <c r="X11" s="220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 x14ac:dyDescent="0.15">
      <c r="B12" s="71" t="s">
        <v>79</v>
      </c>
      <c r="C12" s="184" t="s">
        <v>82</v>
      </c>
      <c r="D12" s="185"/>
      <c r="E12" s="155"/>
      <c r="F12" s="156"/>
      <c r="G12" s="157"/>
      <c r="H12" s="155"/>
      <c r="I12" s="156"/>
      <c r="J12" s="157"/>
      <c r="K12" s="156"/>
      <c r="L12" s="156"/>
      <c r="M12" s="157"/>
      <c r="N12" s="155"/>
      <c r="O12" s="156"/>
      <c r="P12" s="157"/>
      <c r="Q12" s="171" t="str">
        <f t="shared" ref="Q12:Q14" si="0">IF(N12="","",ROUNDUP(K12/N12,2))</f>
        <v/>
      </c>
      <c r="R12" s="172"/>
      <c r="S12" s="173"/>
      <c r="V12" s="218" t="s">
        <v>91</v>
      </c>
      <c r="W12" s="219"/>
      <c r="X12" s="221"/>
      <c r="Y12" s="73" t="s">
        <v>85</v>
      </c>
      <c r="Z12" s="17"/>
      <c r="AA12" s="2"/>
      <c r="AB12" s="11"/>
      <c r="AC12" s="11"/>
      <c r="AD12" s="5"/>
    </row>
    <row r="13" spans="2:33" ht="48" customHeight="1" x14ac:dyDescent="0.15">
      <c r="B13" s="71" t="s">
        <v>80</v>
      </c>
      <c r="C13" s="184" t="s">
        <v>84</v>
      </c>
      <c r="D13" s="185"/>
      <c r="E13" s="155"/>
      <c r="F13" s="156"/>
      <c r="G13" s="157"/>
      <c r="H13" s="155"/>
      <c r="I13" s="156"/>
      <c r="J13" s="157"/>
      <c r="K13" s="156"/>
      <c r="L13" s="156"/>
      <c r="M13" s="157"/>
      <c r="N13" s="155"/>
      <c r="O13" s="156"/>
      <c r="P13" s="157"/>
      <c r="Q13" s="171" t="str">
        <f t="shared" si="0"/>
        <v/>
      </c>
      <c r="R13" s="172"/>
      <c r="S13" s="173"/>
      <c r="T13" s="2"/>
      <c r="V13" s="218"/>
      <c r="W13" s="219"/>
      <c r="X13" s="221"/>
      <c r="Y13" s="73" t="s">
        <v>86</v>
      </c>
      <c r="Z13" s="17"/>
      <c r="AA13" s="2"/>
      <c r="AB13" s="11"/>
      <c r="AC13" s="11"/>
      <c r="AD13" s="5"/>
    </row>
    <row r="14" spans="2:33" ht="48" customHeight="1" x14ac:dyDescent="0.15">
      <c r="B14" s="72" t="s">
        <v>81</v>
      </c>
      <c r="C14" s="184" t="s">
        <v>87</v>
      </c>
      <c r="D14" s="185"/>
      <c r="E14" s="226"/>
      <c r="F14" s="227"/>
      <c r="G14" s="228"/>
      <c r="H14" s="155"/>
      <c r="I14" s="156"/>
      <c r="J14" s="157"/>
      <c r="K14" s="156"/>
      <c r="L14" s="156"/>
      <c r="M14" s="157"/>
      <c r="N14" s="155"/>
      <c r="O14" s="156"/>
      <c r="P14" s="157"/>
      <c r="Q14" s="223" t="str">
        <f t="shared" si="0"/>
        <v/>
      </c>
      <c r="R14" s="224"/>
      <c r="S14" s="225"/>
      <c r="V14" s="218"/>
      <c r="W14" s="219"/>
      <c r="X14" s="221"/>
      <c r="Y14" s="75" t="s">
        <v>88</v>
      </c>
      <c r="Z14" s="17"/>
      <c r="AA14" s="2"/>
      <c r="AB14" s="11"/>
      <c r="AC14" s="11"/>
      <c r="AD14" s="5"/>
    </row>
    <row r="15" spans="2:33" ht="60.75" customHeight="1" x14ac:dyDescent="0.15">
      <c r="B15" s="204" t="s">
        <v>2</v>
      </c>
      <c r="C15" s="205"/>
      <c r="D15" s="206"/>
      <c r="E15" s="210">
        <f>SUM(E11:G14)</f>
        <v>0</v>
      </c>
      <c r="F15" s="211"/>
      <c r="G15" s="212"/>
      <c r="H15" s="207">
        <f>SUM(H11:J14)</f>
        <v>0</v>
      </c>
      <c r="I15" s="208"/>
      <c r="J15" s="209"/>
      <c r="K15" s="152">
        <f>SUM(K11:M14)</f>
        <v>0</v>
      </c>
      <c r="L15" s="153"/>
      <c r="M15" s="154"/>
      <c r="N15" s="152">
        <f>SUM(N11:P14)</f>
        <v>0</v>
      </c>
      <c r="O15" s="153"/>
      <c r="P15" s="154"/>
      <c r="Q15" s="158" t="str">
        <f>IFERROR(IF(N15="","",ROUNDUP(K15/N15,2)),"")</f>
        <v/>
      </c>
      <c r="R15" s="159"/>
      <c r="S15" s="160"/>
      <c r="V15" s="2"/>
      <c r="W15" s="2"/>
      <c r="X15" s="222"/>
      <c r="Y15" s="76" t="s">
        <v>89</v>
      </c>
      <c r="Z15" s="12"/>
      <c r="AA15" s="2"/>
      <c r="AB15" s="12"/>
      <c r="AC15" s="12"/>
      <c r="AD15" s="5"/>
    </row>
    <row r="16" spans="2:33" ht="23.25" customHeight="1" x14ac:dyDescent="0.15">
      <c r="B16" s="88"/>
      <c r="C16" s="88"/>
      <c r="D16" s="88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5"/>
      <c r="R16" s="85"/>
      <c r="S16" s="85"/>
      <c r="V16" s="2"/>
      <c r="W16" s="2"/>
      <c r="X16" s="86"/>
      <c r="Y16" s="87"/>
      <c r="Z16" s="12"/>
      <c r="AA16" s="2"/>
      <c r="AB16" s="12"/>
      <c r="AC16" s="12"/>
      <c r="AD16" s="5"/>
    </row>
    <row r="17" spans="2:30" ht="50.25" customHeight="1" x14ac:dyDescent="0.15">
      <c r="B17" s="124" t="s">
        <v>100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V17" s="2"/>
      <c r="W17" s="2"/>
      <c r="X17" s="86"/>
      <c r="Y17" s="87"/>
      <c r="Z17" s="12"/>
      <c r="AA17" s="2"/>
      <c r="AB17" s="12"/>
      <c r="AC17" s="12"/>
      <c r="AD17" s="5"/>
    </row>
    <row r="18" spans="2:30" ht="50.25" customHeight="1" x14ac:dyDescent="0.15">
      <c r="B18" s="110" t="s">
        <v>101</v>
      </c>
      <c r="C18" s="111"/>
      <c r="D18" s="112"/>
      <c r="E18" s="108" t="s">
        <v>103</v>
      </c>
      <c r="F18" s="109"/>
      <c r="G18" s="109"/>
      <c r="H18" s="127">
        <f>COUNTIF('第四面（別紙） 各戸'!I7:I106,"○")</f>
        <v>0</v>
      </c>
      <c r="I18" s="127"/>
      <c r="J18" s="89" t="s">
        <v>104</v>
      </c>
      <c r="K18" s="128" t="s">
        <v>105</v>
      </c>
      <c r="L18" s="109"/>
      <c r="M18" s="109"/>
      <c r="N18" s="91" t="s">
        <v>75</v>
      </c>
      <c r="O18" s="129" t="str">
        <f>基準値!M2</f>
        <v/>
      </c>
      <c r="P18" s="129"/>
      <c r="Q18" s="90" t="s">
        <v>76</v>
      </c>
      <c r="R18" s="127" t="str">
        <f>基準値!N2</f>
        <v/>
      </c>
      <c r="S18" s="130"/>
      <c r="V18" s="2"/>
      <c r="W18" s="2"/>
      <c r="X18" s="86"/>
      <c r="Y18" s="87"/>
      <c r="Z18" s="12"/>
      <c r="AA18" s="2"/>
      <c r="AB18" s="12"/>
      <c r="AC18" s="12"/>
      <c r="AD18" s="5"/>
    </row>
    <row r="19" spans="2:30" ht="50.25" customHeight="1" x14ac:dyDescent="0.15">
      <c r="B19" s="102" t="s">
        <v>102</v>
      </c>
      <c r="C19" s="103"/>
      <c r="D19" s="104"/>
      <c r="E19" s="108" t="s">
        <v>107</v>
      </c>
      <c r="F19" s="109"/>
      <c r="G19" s="109"/>
      <c r="H19" s="118" t="s">
        <v>114</v>
      </c>
      <c r="I19" s="119"/>
      <c r="J19" s="120"/>
      <c r="K19" s="121" t="str">
        <f>IFERROR(ROUNDUP(SUM('第四面（別紙） 各戸'!G$7:G$106)/E5,2),"")</f>
        <v/>
      </c>
      <c r="L19" s="122"/>
      <c r="M19" s="123"/>
      <c r="N19" s="118" t="s">
        <v>115</v>
      </c>
      <c r="O19" s="119"/>
      <c r="P19" s="120"/>
      <c r="Q19" s="121" t="str">
        <f>IFERROR(ROUNDUP(SUM('第四面（別紙） 各戸'!H$7:H$106)/E5,1),"")</f>
        <v/>
      </c>
      <c r="R19" s="122"/>
      <c r="S19" s="122"/>
      <c r="V19" s="2"/>
    </row>
    <row r="20" spans="2:30" ht="48" customHeight="1" x14ac:dyDescent="0.15">
      <c r="B20" s="105"/>
      <c r="C20" s="106"/>
      <c r="D20" s="107"/>
      <c r="E20" s="131" t="s">
        <v>106</v>
      </c>
      <c r="F20" s="132"/>
      <c r="G20" s="108"/>
      <c r="H20" s="118" t="s">
        <v>114</v>
      </c>
      <c r="I20" s="119"/>
      <c r="J20" s="120"/>
      <c r="K20" s="133" t="str">
        <f>基準値!M3</f>
        <v/>
      </c>
      <c r="L20" s="133"/>
      <c r="M20" s="133"/>
      <c r="N20" s="134" t="s">
        <v>115</v>
      </c>
      <c r="O20" s="135"/>
      <c r="P20" s="135"/>
      <c r="Q20" s="100" t="str">
        <f>基準値!N3</f>
        <v/>
      </c>
      <c r="R20" s="100"/>
      <c r="S20" s="101"/>
      <c r="V20" s="2"/>
    </row>
    <row r="21" spans="2:30" ht="23.25" customHeight="1" x14ac:dyDescent="0.15">
      <c r="B21" s="92"/>
      <c r="C21" s="92"/>
      <c r="D21" s="92"/>
      <c r="E21" s="93"/>
      <c r="F21" s="92"/>
      <c r="G21" s="92"/>
      <c r="H21" s="94"/>
      <c r="I21" s="95"/>
      <c r="J21" s="95"/>
      <c r="K21" s="80"/>
      <c r="L21" s="80"/>
      <c r="M21" s="80"/>
      <c r="N21" s="95"/>
      <c r="O21" s="95"/>
      <c r="P21" s="95"/>
      <c r="Q21" s="96"/>
      <c r="R21" s="96"/>
      <c r="S21" s="96"/>
      <c r="V21" s="2"/>
    </row>
    <row r="22" spans="2:30" ht="27" customHeight="1" x14ac:dyDescent="0.15">
      <c r="B22" s="18"/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2"/>
    </row>
    <row r="23" spans="2:30" ht="67.5" customHeight="1" x14ac:dyDescent="0.15">
      <c r="B23" s="191"/>
      <c r="C23" s="192"/>
      <c r="D23" s="144" t="s">
        <v>51</v>
      </c>
      <c r="E23" s="145"/>
      <c r="F23" s="144" t="s">
        <v>52</v>
      </c>
      <c r="G23" s="145"/>
      <c r="H23" s="144" t="s">
        <v>67</v>
      </c>
      <c r="I23" s="145"/>
      <c r="J23" s="144" t="s">
        <v>66</v>
      </c>
      <c r="K23" s="145"/>
      <c r="L23" s="144" t="s">
        <v>65</v>
      </c>
      <c r="M23" s="145"/>
      <c r="N23" s="144" t="s">
        <v>37</v>
      </c>
      <c r="O23" s="145"/>
      <c r="P23" s="144" t="s">
        <v>38</v>
      </c>
      <c r="Q23" s="145"/>
      <c r="R23" s="195" t="s">
        <v>36</v>
      </c>
      <c r="S23" s="196"/>
      <c r="V23" s="2"/>
    </row>
    <row r="24" spans="2:30" ht="18" customHeight="1" x14ac:dyDescent="0.15">
      <c r="B24" s="193"/>
      <c r="C24" s="194"/>
      <c r="D24" s="136"/>
      <c r="E24" s="137"/>
      <c r="F24" s="136" t="s">
        <v>69</v>
      </c>
      <c r="G24" s="137"/>
      <c r="H24" s="136" t="s">
        <v>68</v>
      </c>
      <c r="I24" s="137"/>
      <c r="J24" s="136" t="s">
        <v>62</v>
      </c>
      <c r="K24" s="137"/>
      <c r="L24" s="136" t="s">
        <v>63</v>
      </c>
      <c r="M24" s="137"/>
      <c r="N24" s="136" t="s">
        <v>64</v>
      </c>
      <c r="O24" s="137"/>
      <c r="P24" s="136" t="s">
        <v>64</v>
      </c>
      <c r="Q24" s="137"/>
      <c r="R24" s="63"/>
      <c r="S24" s="51"/>
      <c r="V24" s="2"/>
    </row>
    <row r="25" spans="2:30" ht="48" customHeight="1" x14ac:dyDescent="0.15">
      <c r="B25" s="186" t="s">
        <v>53</v>
      </c>
      <c r="C25" s="187"/>
      <c r="D25" s="140" t="str">
        <f>IFERROR(VLOOKUP(MAX('第四面（別紙） 各戸'!U$7:U$106),'第四面（別紙） 各戸'!U$7:AA$106,7,FALSE),"")</f>
        <v/>
      </c>
      <c r="E25" s="141"/>
      <c r="F25" s="140" t="str">
        <f>IFERROR(VLOOKUP($D25,'第四面（別紙） 各戸'!$D$7:$N$106,2,FALSE),"")</f>
        <v/>
      </c>
      <c r="G25" s="141"/>
      <c r="H25" s="138" t="str">
        <f>IFERROR(VLOOKUP($D25,'第四面（別紙） 各戸'!$D$7:$N$106,3,FALSE),"")</f>
        <v/>
      </c>
      <c r="I25" s="139"/>
      <c r="J25" s="140" t="str">
        <f>IFERROR(VLOOKUP($D25,'第四面（別紙） 各戸'!$D$7:$N$106,4,FALSE),"")</f>
        <v/>
      </c>
      <c r="K25" s="141"/>
      <c r="L25" s="164" t="str">
        <f>IFERROR(VLOOKUP($D25,'第四面（別紙） 各戸'!$D$7:$N$106,5,FALSE),"")</f>
        <v/>
      </c>
      <c r="M25" s="165"/>
      <c r="N25" s="164" t="str">
        <f>IFERROR(VLOOKUP($D25,'第四面（別紙） 各戸'!$D$7:$N$106,7,FALSE),"")</f>
        <v/>
      </c>
      <c r="O25" s="165"/>
      <c r="P25" s="164" t="str">
        <f>IFERROR(VLOOKUP($D25,'第四面（別紙） 各戸'!$D$7:$N$106,8,FALSE),"")</f>
        <v/>
      </c>
      <c r="Q25" s="165"/>
      <c r="R25" s="197" t="str">
        <f>IFERROR(VLOOKUP($D25,'第四面（別紙） 各戸'!$D$7:$N$106,11,FALSE),"")</f>
        <v/>
      </c>
      <c r="S25" s="198"/>
      <c r="U25" s="5" t="s">
        <v>46</v>
      </c>
      <c r="V25" s="2"/>
    </row>
    <row r="26" spans="2:30" ht="48" customHeight="1" x14ac:dyDescent="0.15">
      <c r="B26" s="131" t="s">
        <v>54</v>
      </c>
      <c r="C26" s="188"/>
      <c r="D26" s="189" t="str">
        <f>IFERROR(VLOOKUP(MAX('第四面（別紙） 各戸'!Z$7:Z$106),'第四面（別紙） 各戸'!Z$7:AA$106,2,FALSE),"")</f>
        <v/>
      </c>
      <c r="E26" s="190"/>
      <c r="F26" s="189" t="str">
        <f>IFERROR(VLOOKUP($D26,'第四面（別紙） 各戸'!$D$7:$N$106,2,FALSE),"")</f>
        <v/>
      </c>
      <c r="G26" s="190"/>
      <c r="H26" s="142" t="str">
        <f>IFERROR(VLOOKUP($D26,'第四面（別紙） 各戸'!$D$7:$N$106,3,FALSE),"")</f>
        <v/>
      </c>
      <c r="I26" s="143"/>
      <c r="J26" s="189" t="str">
        <f>IFERROR(VLOOKUP($D26,'第四面（別紙） 各戸'!$D$7:$N$106,4,FALSE),"")</f>
        <v/>
      </c>
      <c r="K26" s="190"/>
      <c r="L26" s="166" t="str">
        <f>IFERROR(VLOOKUP($D26,'第四面（別紙） 各戸'!$D$7:$N$106,5,FALSE),"")</f>
        <v/>
      </c>
      <c r="M26" s="167"/>
      <c r="N26" s="166" t="str">
        <f>IFERROR(VLOOKUP($D26,'第四面（別紙） 各戸'!$D$7:$N$106,7,FALSE),"")</f>
        <v/>
      </c>
      <c r="O26" s="167"/>
      <c r="P26" s="166" t="str">
        <f>IFERROR(VLOOKUP($D26,'第四面（別紙） 各戸'!$D$7:$N$106,8,FALSE),"")</f>
        <v/>
      </c>
      <c r="Q26" s="167"/>
      <c r="R26" s="199" t="str">
        <f>IFERROR(VLOOKUP($D26,'第四面（別紙） 各戸'!$D$7:$N$106,11,FALSE),"")</f>
        <v/>
      </c>
      <c r="S26" s="200"/>
      <c r="U26" s="1" t="s">
        <v>47</v>
      </c>
      <c r="V26" s="2"/>
    </row>
    <row r="27" spans="2:30" ht="27" customHeight="1" x14ac:dyDescent="0.15">
      <c r="B27" s="4" t="s">
        <v>48</v>
      </c>
      <c r="C27" s="20"/>
      <c r="D27" s="20"/>
      <c r="E27" s="20"/>
      <c r="F27" s="20"/>
      <c r="G27" s="20"/>
      <c r="H27" s="21"/>
      <c r="I27" s="21"/>
      <c r="J27" s="20"/>
      <c r="K27" s="20"/>
      <c r="L27" s="22"/>
      <c r="M27" s="22"/>
      <c r="N27" s="22"/>
      <c r="O27" s="22"/>
      <c r="P27" s="22"/>
      <c r="Q27" s="22"/>
      <c r="R27" s="21"/>
      <c r="S27" s="21"/>
      <c r="V27" s="2"/>
    </row>
    <row r="28" spans="2:30" ht="27" customHeight="1" x14ac:dyDescent="0.15">
      <c r="B28" s="1" t="s">
        <v>49</v>
      </c>
    </row>
    <row r="29" spans="2:30" ht="27" customHeight="1" x14ac:dyDescent="0.15">
      <c r="B29" s="1" t="s">
        <v>50</v>
      </c>
    </row>
  </sheetData>
  <sheetProtection password="C696" sheet="1" objects="1" scenarios="1" selectLockedCells="1"/>
  <mergeCells count="111"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  <mergeCell ref="N26:O26"/>
    <mergeCell ref="R23:S23"/>
    <mergeCell ref="R25:S25"/>
    <mergeCell ref="R26:S26"/>
    <mergeCell ref="J26:K26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3:G23"/>
    <mergeCell ref="L23:M23"/>
    <mergeCell ref="L25:M25"/>
    <mergeCell ref="J23:K23"/>
    <mergeCell ref="N11:P11"/>
    <mergeCell ref="E9:G9"/>
    <mergeCell ref="H9:J9"/>
    <mergeCell ref="N12:P12"/>
    <mergeCell ref="E10:G10"/>
    <mergeCell ref="C11:D11"/>
    <mergeCell ref="F25:G25"/>
    <mergeCell ref="B25:C25"/>
    <mergeCell ref="B26:C26"/>
    <mergeCell ref="D23:E23"/>
    <mergeCell ref="D25:E25"/>
    <mergeCell ref="D26:E26"/>
    <mergeCell ref="B23:C24"/>
    <mergeCell ref="D24:E24"/>
    <mergeCell ref="F24:G24"/>
    <mergeCell ref="F26:G26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H24:I24"/>
    <mergeCell ref="J24:K24"/>
    <mergeCell ref="L24:M24"/>
    <mergeCell ref="N24:O24"/>
    <mergeCell ref="H25:I25"/>
    <mergeCell ref="J25:K25"/>
    <mergeCell ref="H26:I26"/>
    <mergeCell ref="H23:I23"/>
    <mergeCell ref="O5:S5"/>
    <mergeCell ref="K5:N5"/>
    <mergeCell ref="K15:M15"/>
    <mergeCell ref="N14:P14"/>
    <mergeCell ref="N15:P15"/>
    <mergeCell ref="Q15:S15"/>
    <mergeCell ref="P24:Q24"/>
    <mergeCell ref="H10:J10"/>
    <mergeCell ref="K10:M10"/>
    <mergeCell ref="N10:P10"/>
    <mergeCell ref="P23:Q23"/>
    <mergeCell ref="P25:Q25"/>
    <mergeCell ref="P26:Q26"/>
    <mergeCell ref="L26:M26"/>
    <mergeCell ref="N23:O23"/>
    <mergeCell ref="N25:O25"/>
    <mergeCell ref="Q20:S20"/>
    <mergeCell ref="B19:D20"/>
    <mergeCell ref="E19:G19"/>
    <mergeCell ref="B6:D6"/>
    <mergeCell ref="E6:G6"/>
    <mergeCell ref="H6:J6"/>
    <mergeCell ref="K6:M6"/>
    <mergeCell ref="N6:P6"/>
    <mergeCell ref="Q6:S6"/>
    <mergeCell ref="H19:J19"/>
    <mergeCell ref="K19:M19"/>
    <mergeCell ref="N19:P19"/>
    <mergeCell ref="Q19:S19"/>
    <mergeCell ref="B17:S17"/>
    <mergeCell ref="B18:D18"/>
    <mergeCell ref="E18:G18"/>
    <mergeCell ref="H18:I18"/>
    <mergeCell ref="K18:M18"/>
    <mergeCell ref="O18:P18"/>
    <mergeCell ref="R18:S18"/>
    <mergeCell ref="E20:G20"/>
    <mergeCell ref="H20:J20"/>
    <mergeCell ref="K20:M20"/>
    <mergeCell ref="N20:P20"/>
  </mergeCells>
  <phoneticPr fontId="2"/>
  <dataValidations count="6">
    <dataValidation type="list" allowBlank="1" showInputMessage="1" showErrorMessage="1" sqref="C12:D14">
      <formula1>$Y$11:$Y$19</formula1>
    </dataValidation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K6:M6">
      <formula1>$V$5:$W$5</formula1>
    </dataValidation>
    <dataValidation type="list" allowBlank="1" showInputMessage="1" showErrorMessage="1" sqref="O5:S5">
      <formula1>$Z$5:$AG$5</formula1>
    </dataValidation>
  </dataValidations>
  <pageMargins left="0.59055118110236227" right="0.39370078740157483" top="0.59055118110236227" bottom="0.59055118110236227" header="0.31496062992125984" footer="0.31496062992125984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E106"/>
  <sheetViews>
    <sheetView showGridLines="0" view="pageBreakPreview" topLeftCell="B1" zoomScale="85" zoomScaleNormal="100" zoomScaleSheetLayoutView="85" workbookViewId="0">
      <selection activeCell="C7" sqref="C7"/>
    </sheetView>
  </sheetViews>
  <sheetFormatPr defaultRowHeight="14.25" customHeight="1" x14ac:dyDescent="0.15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9.125" style="78" hidden="1" customWidth="1"/>
    <col min="16" max="16" width="7.625" style="1" hidden="1" customWidth="1"/>
    <col min="17" max="21" width="5.875" style="1" hidden="1" customWidth="1"/>
    <col min="22" max="23" width="4.625" style="1" hidden="1" customWidth="1"/>
    <col min="24" max="27" width="5.875" style="1" hidden="1" customWidth="1"/>
    <col min="28" max="28" width="8.5" style="1" hidden="1" customWidth="1"/>
    <col min="29" max="29" width="4.625" style="1" hidden="1" customWidth="1"/>
    <col min="30" max="31" width="4.625" style="13" hidden="1" customWidth="1"/>
    <col min="32" max="32" width="15.875" style="1" customWidth="1"/>
    <col min="33" max="33" width="10.5" style="1" customWidth="1"/>
    <col min="34" max="16384" width="9" style="1"/>
  </cols>
  <sheetData>
    <row r="1" spans="2:31" ht="27" customHeight="1" x14ac:dyDescent="0.15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 x14ac:dyDescent="0.15">
      <c r="B2" s="229" t="s">
        <v>3</v>
      </c>
      <c r="C2" s="231" t="s">
        <v>4</v>
      </c>
      <c r="D2" s="229" t="s">
        <v>5</v>
      </c>
      <c r="E2" s="229" t="s">
        <v>6</v>
      </c>
      <c r="F2" s="229" t="s">
        <v>7</v>
      </c>
      <c r="G2" s="110" t="s">
        <v>8</v>
      </c>
      <c r="H2" s="111"/>
      <c r="I2" s="111"/>
      <c r="J2" s="111"/>
      <c r="K2" s="111"/>
      <c r="L2" s="111"/>
      <c r="M2" s="111"/>
      <c r="N2" s="112"/>
    </row>
    <row r="3" spans="2:31" ht="30" customHeight="1" x14ac:dyDescent="0.15">
      <c r="B3" s="230"/>
      <c r="C3" s="232"/>
      <c r="D3" s="230"/>
      <c r="E3" s="230"/>
      <c r="F3" s="230"/>
      <c r="G3" s="169" t="s">
        <v>9</v>
      </c>
      <c r="H3" s="170"/>
      <c r="I3" s="180"/>
      <c r="J3" s="149" t="s">
        <v>10</v>
      </c>
      <c r="K3" s="150"/>
      <c r="L3" s="150"/>
      <c r="M3" s="150"/>
      <c r="N3" s="151"/>
    </row>
    <row r="4" spans="2:31" ht="60.75" customHeight="1" x14ac:dyDescent="0.15">
      <c r="B4" s="230"/>
      <c r="C4" s="232"/>
      <c r="D4" s="230"/>
      <c r="E4" s="230"/>
      <c r="F4" s="230"/>
      <c r="G4" s="234" t="s">
        <v>60</v>
      </c>
      <c r="H4" s="236" t="s">
        <v>61</v>
      </c>
      <c r="I4" s="238" t="s">
        <v>11</v>
      </c>
      <c r="J4" s="234" t="s">
        <v>37</v>
      </c>
      <c r="K4" s="238" t="s">
        <v>38</v>
      </c>
      <c r="L4" s="48" t="s">
        <v>37</v>
      </c>
      <c r="M4" s="49" t="s">
        <v>38</v>
      </c>
      <c r="N4" s="238" t="s">
        <v>12</v>
      </c>
    </row>
    <row r="5" spans="2:31" ht="18.75" customHeight="1" x14ac:dyDescent="0.15">
      <c r="B5" s="230"/>
      <c r="C5" s="232"/>
      <c r="D5" s="230"/>
      <c r="E5" s="230"/>
      <c r="F5" s="230"/>
      <c r="G5" s="235"/>
      <c r="H5" s="237"/>
      <c r="I5" s="239"/>
      <c r="J5" s="235"/>
      <c r="K5" s="239"/>
      <c r="L5" s="26" t="s">
        <v>30</v>
      </c>
      <c r="M5" s="27" t="s">
        <v>30</v>
      </c>
      <c r="N5" s="239"/>
      <c r="P5" s="233" t="s">
        <v>39</v>
      </c>
      <c r="Q5" s="233" t="s">
        <v>40</v>
      </c>
      <c r="R5" s="233"/>
      <c r="S5" s="233"/>
      <c r="T5" s="233"/>
      <c r="U5" s="233"/>
      <c r="V5" s="233" t="s">
        <v>44</v>
      </c>
      <c r="W5" s="233"/>
      <c r="X5" s="233"/>
      <c r="Y5" s="233"/>
      <c r="Z5" s="233"/>
      <c r="AA5" s="233" t="s">
        <v>45</v>
      </c>
    </row>
    <row r="6" spans="2:31" ht="22.5" customHeight="1" x14ac:dyDescent="0.15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33"/>
      <c r="Q6" s="233" t="s">
        <v>41</v>
      </c>
      <c r="R6" s="233"/>
      <c r="S6" s="233" t="s">
        <v>42</v>
      </c>
      <c r="T6" s="233"/>
      <c r="U6" s="19" t="s">
        <v>43</v>
      </c>
      <c r="V6" s="233" t="s">
        <v>41</v>
      </c>
      <c r="W6" s="233"/>
      <c r="X6" s="233" t="s">
        <v>42</v>
      </c>
      <c r="Y6" s="233"/>
      <c r="Z6" s="19" t="s">
        <v>43</v>
      </c>
      <c r="AA6" s="233"/>
      <c r="AD6" s="14" t="s">
        <v>27</v>
      </c>
      <c r="AE6" s="14" t="s">
        <v>28</v>
      </c>
    </row>
    <row r="7" spans="2:31" s="5" customFormat="1" ht="16.5" customHeight="1" x14ac:dyDescent="0.15">
      <c r="B7" s="97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IF(AND(SMALL($P$7:$P$106,ROUNDUP('第四面（別紙）集計'!$E$5/2,0))=MAX($P$7:$P$106),ISNUMBER($N7),$P7=MAX($P$7:$P$106)),"代表&amp;最大",IF($P7=SMALL($P$7:$P$106,ROUNDUP('第四面（別紙）集計'!$E$5/2,0)),"代表",IF($P7=MAX($P$7:$P$106),"最大","")))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IF($Q7=SMALL($Q$7:$Q$106,ROUNDUP(COUNT($Q$7:$Q$106)/2,0)),"代表","")</f>
        <v>#NUM!</v>
      </c>
      <c r="S7" s="24" t="e">
        <f>IF($R7="","",$H7)</f>
        <v>#NUM!</v>
      </c>
      <c r="T7" s="24" t="e">
        <f>IF($S7=SMALL($S$7:$S$106,ROUNDUP(COUNT($S$7:$S$106)/2,0)),"代表","")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IF($V7=MAX($V$7:$V$106),"最大","")</f>
        <v>#NUM!</v>
      </c>
      <c r="X7" s="24" t="e">
        <f>IF($W7="","",$H7)</f>
        <v>#NUM!</v>
      </c>
      <c r="Y7" s="24" t="e">
        <f>IF($X7=MAX($X$7:$X$106),"最大","")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 x14ac:dyDescent="0.15">
      <c r="B8" s="98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IF(AND(SMALL($P$7:$P$106,ROUNDUP('第四面（別紙）集計'!$E$5/2,0))=MAX($P$7:$P$106),ISNUMBER($N8),$P8=MAX($P$7:$P$106)),"代表&amp;最大",IF($P8=SMALL($P$7:$P$106,ROUNDUP('第四面（別紙）集計'!$E$5/2,0)),"代表",IF($P8=MAX($P$7:$P$106),"最大","")))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IF($Q8=SMALL($Q$7:$Q$106,ROUNDUP(COUNT($Q$7:$Q$106)/2,0)),"代表","")</f>
        <v>#NUM!</v>
      </c>
      <c r="S8" s="24" t="e">
        <f t="shared" ref="S8:S71" si="5">IF($R8="","",$H8)</f>
        <v>#NUM!</v>
      </c>
      <c r="T8" s="24" t="e">
        <f t="shared" ref="T8:T71" si="6">IF($S8=SMALL($S$7:$S$106,ROUNDUP(COUNT($S$7:$S$106)/2,0)),"代表","")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IF($V8=MAX($V$7:$V$106),"最大","")</f>
        <v>#NUM!</v>
      </c>
      <c r="X8" s="24" t="e">
        <f t="shared" ref="X8:X71" si="10">IF($W8="","",$H8)</f>
        <v>#NUM!</v>
      </c>
      <c r="Y8" s="24" t="e">
        <f t="shared" ref="Y8:Y71" si="11">IF($X8=MAX($X$7:$X$106),"最大","")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 x14ac:dyDescent="0.15">
      <c r="B9" s="98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IF(AND(SMALL($P$7:$P$106,ROUNDUP('第四面（別紙）集計'!$E$5/2,0))=MAX($P$7:$P$106),ISNUMBER($N9),$P9=MAX($P$7:$P$106)),"代表&amp;最大",IF($P9=SMALL($P$7:$P$106,ROUNDUP('第四面（別紙）集計'!$E$5/2,0)),"代表",IF($P9=MAX($P$7:$P$106),"最大","")))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 x14ac:dyDescent="0.15">
      <c r="B10" s="98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IF(AND(SMALL($P$7:$P$106,ROUNDUP('第四面（別紙）集計'!$E$5/2,0))=MAX($P$7:$P$106),ISNUMBER($N10),$P10=MAX($P$7:$P$106)),"代表&amp;最大",IF($P10=SMALL($P$7:$P$106,ROUNDUP('第四面（別紙）集計'!$E$5/2,0)),"代表",IF($P10=MAX($P$7:$P$106),"最大","")))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 x14ac:dyDescent="0.15">
      <c r="B11" s="98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IF(AND(SMALL($P$7:$P$106,ROUNDUP('第四面（別紙）集計'!$E$5/2,0))=MAX($P$7:$P$106),ISNUMBER($N11),$P11=MAX($P$7:$P$106)),"代表&amp;最大",IF($P11=SMALL($P$7:$P$106,ROUNDUP('第四面（別紙）集計'!$E$5/2,0)),"代表",IF($P11=MAX($P$7:$P$106),"最大","")))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 x14ac:dyDescent="0.15">
      <c r="B12" s="98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IF(AND(SMALL($P$7:$P$106,ROUNDUP('第四面（別紙）集計'!$E$5/2,0))=MAX($P$7:$P$106),ISNUMBER($N12),$P12=MAX($P$7:$P$106)),"代表&amp;最大",IF($P12=SMALL($P$7:$P$106,ROUNDUP('第四面（別紙）集計'!$E$5/2,0)),"代表",IF($P12=MAX($P$7:$P$106),"最大","")))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 x14ac:dyDescent="0.15">
      <c r="B13" s="98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IF(AND(SMALL($P$7:$P$106,ROUNDUP('第四面（別紙）集計'!$E$5/2,0))=MAX($P$7:$P$106),ISNUMBER($N13),$P13=MAX($P$7:$P$106)),"代表&amp;最大",IF($P13=SMALL($P$7:$P$106,ROUNDUP('第四面（別紙）集計'!$E$5/2,0)),"代表",IF($P13=MAX($P$7:$P$106),"最大","")))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 x14ac:dyDescent="0.15">
      <c r="B14" s="98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IF(AND(SMALL($P$7:$P$106,ROUNDUP('第四面（別紙）集計'!$E$5/2,0))=MAX($P$7:$P$106),ISNUMBER($N14),$P14=MAX($P$7:$P$106)),"代表&amp;最大",IF($P14=SMALL($P$7:$P$106,ROUNDUP('第四面（別紙）集計'!$E$5/2,0)),"代表",IF($P14=MAX($P$7:$P$106),"最大","")))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 x14ac:dyDescent="0.15">
      <c r="B15" s="98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IF(AND(SMALL($P$7:$P$106,ROUNDUP('第四面（別紙）集計'!$E$5/2,0))=MAX($P$7:$P$106),ISNUMBER($N15),$P15=MAX($P$7:$P$106)),"代表&amp;最大",IF($P15=SMALL($P$7:$P$106,ROUNDUP('第四面（別紙）集計'!$E$5/2,0)),"代表",IF($P15=MAX($P$7:$P$106),"最大","")))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 x14ac:dyDescent="0.15">
      <c r="B16" s="97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IF(AND(SMALL($P$7:$P$106,ROUNDUP('第四面（別紙）集計'!$E$5/2,0))=MAX($P$7:$P$106),ISNUMBER($N16),$P16=MAX($P$7:$P$106)),"代表&amp;最大",IF($P16=SMALL($P$7:$P$106,ROUNDUP('第四面（別紙）集計'!$E$5/2,0)),"代表",IF($P16=MAX($P$7:$P$106),"最大","")))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 x14ac:dyDescent="0.15">
      <c r="B17" s="98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IF(AND(SMALL($P$7:$P$106,ROUNDUP('第四面（別紙）集計'!$E$5/2,0))=MAX($P$7:$P$106),ISNUMBER($N17),$P17=MAX($P$7:$P$106)),"代表&amp;最大",IF($P17=SMALL($P$7:$P$106,ROUNDUP('第四面（別紙）集計'!$E$5/2,0)),"代表",IF($P17=MAX($P$7:$P$106),"最大","")))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 x14ac:dyDescent="0.15">
      <c r="B18" s="98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IF(AND(SMALL($P$7:$P$106,ROUNDUP('第四面（別紙）集計'!$E$5/2,0))=MAX($P$7:$P$106),ISNUMBER($N18),$P18=MAX($P$7:$P$106)),"代表&amp;最大",IF($P18=SMALL($P$7:$P$106,ROUNDUP('第四面（別紙）集計'!$E$5/2,0)),"代表",IF($P18=MAX($P$7:$P$106),"最大","")))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 x14ac:dyDescent="0.15">
      <c r="B19" s="98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IF(AND(SMALL($P$7:$P$106,ROUNDUP('第四面（別紙）集計'!$E$5/2,0))=MAX($P$7:$P$106),ISNUMBER($N19),$P19=MAX($P$7:$P$106)),"代表&amp;最大",IF($P19=SMALL($P$7:$P$106,ROUNDUP('第四面（別紙）集計'!$E$5/2,0)),"代表",IF($P19=MAX($P$7:$P$106),"最大","")))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 x14ac:dyDescent="0.15">
      <c r="B20" s="98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IF(AND(SMALL($P$7:$P$106,ROUNDUP('第四面（別紙）集計'!$E$5/2,0))=MAX($P$7:$P$106),ISNUMBER($N20),$P20=MAX($P$7:$P$106)),"代表&amp;最大",IF($P20=SMALL($P$7:$P$106,ROUNDUP('第四面（別紙）集計'!$E$5/2,0)),"代表",IF($P20=MAX($P$7:$P$106),"最大","")))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 x14ac:dyDescent="0.15">
      <c r="B21" s="98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IF(AND(SMALL($P$7:$P$106,ROUNDUP('第四面（別紙）集計'!$E$5/2,0))=MAX($P$7:$P$106),ISNUMBER($N21),$P21=MAX($P$7:$P$106)),"代表&amp;最大",IF($P21=SMALL($P$7:$P$106,ROUNDUP('第四面（別紙）集計'!$E$5/2,0)),"代表",IF($P21=MAX($P$7:$P$106),"最大","")))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 x14ac:dyDescent="0.15">
      <c r="B22" s="98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IF(AND(SMALL($P$7:$P$106,ROUNDUP('第四面（別紙）集計'!$E$5/2,0))=MAX($P$7:$P$106),ISNUMBER($N22),$P22=MAX($P$7:$P$106)),"代表&amp;最大",IF($P22=SMALL($P$7:$P$106,ROUNDUP('第四面（別紙）集計'!$E$5/2,0)),"代表",IF($P22=MAX($P$7:$P$106),"最大","")))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 x14ac:dyDescent="0.15">
      <c r="B23" s="98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IF(AND(SMALL($P$7:$P$106,ROUNDUP('第四面（別紙）集計'!$E$5/2,0))=MAX($P$7:$P$106),ISNUMBER($N23),$P23=MAX($P$7:$P$106)),"代表&amp;最大",IF($P23=SMALL($P$7:$P$106,ROUNDUP('第四面（別紙）集計'!$E$5/2,0)),"代表",IF($P23=MAX($P$7:$P$106),"最大","")))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 x14ac:dyDescent="0.15">
      <c r="B24" s="98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IF(AND(SMALL($P$7:$P$106,ROUNDUP('第四面（別紙）集計'!$E$5/2,0))=MAX($P$7:$P$106),ISNUMBER($N24),$P24=MAX($P$7:$P$106)),"代表&amp;最大",IF($P24=SMALL($P$7:$P$106,ROUNDUP('第四面（別紙）集計'!$E$5/2,0)),"代表",IF($P24=MAX($P$7:$P$106),"最大","")))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 x14ac:dyDescent="0.15">
      <c r="B25" s="97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IF(AND(SMALL($P$7:$P$106,ROUNDUP('第四面（別紙）集計'!$E$5/2,0))=MAX($P$7:$P$106),ISNUMBER($N25),$P25=MAX($P$7:$P$106)),"代表&amp;最大",IF($P25=SMALL($P$7:$P$106,ROUNDUP('第四面（別紙）集計'!$E$5/2,0)),"代表",IF($P25=MAX($P$7:$P$106),"最大","")))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 x14ac:dyDescent="0.15">
      <c r="B26" s="98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IF(AND(SMALL($P$7:$P$106,ROUNDUP('第四面（別紙）集計'!$E$5/2,0))=MAX($P$7:$P$106),ISNUMBER($N26),$P26=MAX($P$7:$P$106)),"代表&amp;最大",IF($P26=SMALL($P$7:$P$106,ROUNDUP('第四面（別紙）集計'!$E$5/2,0)),"代表",IF($P26=MAX($P$7:$P$106),"最大","")))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 x14ac:dyDescent="0.15">
      <c r="B27" s="98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IF(AND(SMALL($P$7:$P$106,ROUNDUP('第四面（別紙）集計'!$E$5/2,0))=MAX($P$7:$P$106),ISNUMBER($N27),$P27=MAX($P$7:$P$106)),"代表&amp;最大",IF($P27=SMALL($P$7:$P$106,ROUNDUP('第四面（別紙）集計'!$E$5/2,0)),"代表",IF($P27=MAX($P$7:$P$106),"最大","")))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 x14ac:dyDescent="0.15">
      <c r="B28" s="98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IF(AND(SMALL($P$7:$P$106,ROUNDUP('第四面（別紙）集計'!$E$5/2,0))=MAX($P$7:$P$106),ISNUMBER($N28),$P28=MAX($P$7:$P$106)),"代表&amp;最大",IF($P28=SMALL($P$7:$P$106,ROUNDUP('第四面（別紙）集計'!$E$5/2,0)),"代表",IF($P28=MAX($P$7:$P$106),"最大","")))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 x14ac:dyDescent="0.15">
      <c r="B29" s="98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IF(AND(SMALL($P$7:$P$106,ROUNDUP('第四面（別紙）集計'!$E$5/2,0))=MAX($P$7:$P$106),ISNUMBER($N29),$P29=MAX($P$7:$P$106)),"代表&amp;最大",IF($P29=SMALL($P$7:$P$106,ROUNDUP('第四面（別紙）集計'!$E$5/2,0)),"代表",IF($P29=MAX($P$7:$P$106),"最大","")))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 x14ac:dyDescent="0.15">
      <c r="B30" s="98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IF(AND(SMALL($P$7:$P$106,ROUNDUP('第四面（別紙）集計'!$E$5/2,0))=MAX($P$7:$P$106),ISNUMBER($N30),$P30=MAX($P$7:$P$106)),"代表&amp;最大",IF($P30=SMALL($P$7:$P$106,ROUNDUP('第四面（別紙）集計'!$E$5/2,0)),"代表",IF($P30=MAX($P$7:$P$106),"最大","")))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 x14ac:dyDescent="0.15">
      <c r="B31" s="98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IF(AND(SMALL($P$7:$P$106,ROUNDUP('第四面（別紙）集計'!$E$5/2,0))=MAX($P$7:$P$106),ISNUMBER($N31),$P31=MAX($P$7:$P$106)),"代表&amp;最大",IF($P31=SMALL($P$7:$P$106,ROUNDUP('第四面（別紙）集計'!$E$5/2,0)),"代表",IF($P31=MAX($P$7:$P$106),"最大","")))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 x14ac:dyDescent="0.15">
      <c r="B32" s="98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IF(AND(SMALL($P$7:$P$106,ROUNDUP('第四面（別紙）集計'!$E$5/2,0))=MAX($P$7:$P$106),ISNUMBER($N32),$P32=MAX($P$7:$P$106)),"代表&amp;最大",IF($P32=SMALL($P$7:$P$106,ROUNDUP('第四面（別紙）集計'!$E$5/2,0)),"代表",IF($P32=MAX($P$7:$P$106),"最大","")))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 x14ac:dyDescent="0.15">
      <c r="B33" s="98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IF(AND(SMALL($P$7:$P$106,ROUNDUP('第四面（別紙）集計'!$E$5/2,0))=MAX($P$7:$P$106),ISNUMBER($N33),$P33=MAX($P$7:$P$106)),"代表&amp;最大",IF($P33=SMALL($P$7:$P$106,ROUNDUP('第四面（別紙）集計'!$E$5/2,0)),"代表",IF($P33=MAX($P$7:$P$106),"最大","")))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 x14ac:dyDescent="0.15">
      <c r="B34" s="97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IF(AND(SMALL($P$7:$P$106,ROUNDUP('第四面（別紙）集計'!$E$5/2,0))=MAX($P$7:$P$106),ISNUMBER($N34),$P34=MAX($P$7:$P$106)),"代表&amp;最大",IF($P34=SMALL($P$7:$P$106,ROUNDUP('第四面（別紙）集計'!$E$5/2,0)),"代表",IF($P34=MAX($P$7:$P$106),"最大","")))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 x14ac:dyDescent="0.15">
      <c r="B35" s="98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IF(AND(SMALL($P$7:$P$106,ROUNDUP('第四面（別紙）集計'!$E$5/2,0))=MAX($P$7:$P$106),ISNUMBER($N35),$P35=MAX($P$7:$P$106)),"代表&amp;最大",IF($P35=SMALL($P$7:$P$106,ROUNDUP('第四面（別紙）集計'!$E$5/2,0)),"代表",IF($P35=MAX($P$7:$P$106),"最大","")))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 x14ac:dyDescent="0.15">
      <c r="B36" s="98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IF(AND(SMALL($P$7:$P$106,ROUNDUP('第四面（別紙）集計'!$E$5/2,0))=MAX($P$7:$P$106),ISNUMBER($N36),$P36=MAX($P$7:$P$106)),"代表&amp;最大",IF($P36=SMALL($P$7:$P$106,ROUNDUP('第四面（別紙）集計'!$E$5/2,0)),"代表",IF($P36=MAX($P$7:$P$106),"最大","")))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 x14ac:dyDescent="0.15">
      <c r="B37" s="98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IF(AND(SMALL($P$7:$P$106,ROUNDUP('第四面（別紙）集計'!$E$5/2,0))=MAX($P$7:$P$106),ISNUMBER($N37),$P37=MAX($P$7:$P$106)),"代表&amp;最大",IF($P37=SMALL($P$7:$P$106,ROUNDUP('第四面（別紙）集計'!$E$5/2,0)),"代表",IF($P37=MAX($P$7:$P$106),"最大","")))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 x14ac:dyDescent="0.15">
      <c r="B38" s="98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IF(AND(SMALL($P$7:$P$106,ROUNDUP('第四面（別紙）集計'!$E$5/2,0))=MAX($P$7:$P$106),ISNUMBER($N38),$P38=MAX($P$7:$P$106)),"代表&amp;最大",IF($P38=SMALL($P$7:$P$106,ROUNDUP('第四面（別紙）集計'!$E$5/2,0)),"代表",IF($P38=MAX($P$7:$P$106),"最大","")))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 x14ac:dyDescent="0.15">
      <c r="B39" s="98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IF(AND(SMALL($P$7:$P$106,ROUNDUP('第四面（別紙）集計'!$E$5/2,0))=MAX($P$7:$P$106),ISNUMBER($N39),$P39=MAX($P$7:$P$106)),"代表&amp;最大",IF($P39=SMALL($P$7:$P$106,ROUNDUP('第四面（別紙）集計'!$E$5/2,0)),"代表",IF($P39=MAX($P$7:$P$106),"最大","")))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 x14ac:dyDescent="0.15">
      <c r="B40" s="98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IF(AND(SMALL($P$7:$P$106,ROUNDUP('第四面（別紙）集計'!$E$5/2,0))=MAX($P$7:$P$106),ISNUMBER($N40),$P40=MAX($P$7:$P$106)),"代表&amp;最大",IF($P40=SMALL($P$7:$P$106,ROUNDUP('第四面（別紙）集計'!$E$5/2,0)),"代表",IF($P40=MAX($P$7:$P$106),"最大","")))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 x14ac:dyDescent="0.15">
      <c r="B41" s="98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IF(AND(SMALL($P$7:$P$106,ROUNDUP('第四面（別紙）集計'!$E$5/2,0))=MAX($P$7:$P$106),ISNUMBER($N41),$P41=MAX($P$7:$P$106)),"代表&amp;最大",IF($P41=SMALL($P$7:$P$106,ROUNDUP('第四面（別紙）集計'!$E$5/2,0)),"代表",IF($P41=MAX($P$7:$P$106),"最大","")))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 x14ac:dyDescent="0.15">
      <c r="B42" s="98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IF(AND(SMALL($P$7:$P$106,ROUNDUP('第四面（別紙）集計'!$E$5/2,0))=MAX($P$7:$P$106),ISNUMBER($N42),$P42=MAX($P$7:$P$106)),"代表&amp;最大",IF($P42=SMALL($P$7:$P$106,ROUNDUP('第四面（別紙）集計'!$E$5/2,0)),"代表",IF($P42=MAX($P$7:$P$106),"最大","")))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 x14ac:dyDescent="0.15">
      <c r="B43" s="97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IF(AND(SMALL($P$7:$P$106,ROUNDUP('第四面（別紙）集計'!$E$5/2,0))=MAX($P$7:$P$106),ISNUMBER($N43),$P43=MAX($P$7:$P$106)),"代表&amp;最大",IF($P43=SMALL($P$7:$P$106,ROUNDUP('第四面（別紙）集計'!$E$5/2,0)),"代表",IF($P43=MAX($P$7:$P$106),"最大","")))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 x14ac:dyDescent="0.15">
      <c r="B44" s="98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IF(AND(SMALL($P$7:$P$106,ROUNDUP('第四面（別紙）集計'!$E$5/2,0))=MAX($P$7:$P$106),ISNUMBER($N44),$P44=MAX($P$7:$P$106)),"代表&amp;最大",IF($P44=SMALL($P$7:$P$106,ROUNDUP('第四面（別紙）集計'!$E$5/2,0)),"代表",IF($P44=MAX($P$7:$P$106),"最大","")))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 x14ac:dyDescent="0.15">
      <c r="B45" s="98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IF(AND(SMALL($P$7:$P$106,ROUNDUP('第四面（別紙）集計'!$E$5/2,0))=MAX($P$7:$P$106),ISNUMBER($N45),$P45=MAX($P$7:$P$106)),"代表&amp;最大",IF($P45=SMALL($P$7:$P$106,ROUNDUP('第四面（別紙）集計'!$E$5/2,0)),"代表",IF($P45=MAX($P$7:$P$106),"最大","")))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 x14ac:dyDescent="0.15">
      <c r="B46" s="98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IF(AND(SMALL($P$7:$P$106,ROUNDUP('第四面（別紙）集計'!$E$5/2,0))=MAX($P$7:$P$106),ISNUMBER($N46),$P46=MAX($P$7:$P$106)),"代表&amp;最大",IF($P46=SMALL($P$7:$P$106,ROUNDUP('第四面（別紙）集計'!$E$5/2,0)),"代表",IF($P46=MAX($P$7:$P$106),"最大","")))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 x14ac:dyDescent="0.15">
      <c r="B47" s="98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IF(AND(SMALL($P$7:$P$106,ROUNDUP('第四面（別紙）集計'!$E$5/2,0))=MAX($P$7:$P$106),ISNUMBER($N47),$P47=MAX($P$7:$P$106)),"代表&amp;最大",IF($P47=SMALL($P$7:$P$106,ROUNDUP('第四面（別紙）集計'!$E$5/2,0)),"代表",IF($P47=MAX($P$7:$P$106),"最大","")))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 x14ac:dyDescent="0.15">
      <c r="B48" s="98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IF(AND(SMALL($P$7:$P$106,ROUNDUP('第四面（別紙）集計'!$E$5/2,0))=MAX($P$7:$P$106),ISNUMBER($N48),$P48=MAX($P$7:$P$106)),"代表&amp;最大",IF($P48=SMALL($P$7:$P$106,ROUNDUP('第四面（別紙）集計'!$E$5/2,0)),"代表",IF($P48=MAX($P$7:$P$106),"最大","")))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 x14ac:dyDescent="0.15">
      <c r="B49" s="98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IF(AND(SMALL($P$7:$P$106,ROUNDUP('第四面（別紙）集計'!$E$5/2,0))=MAX($P$7:$P$106),ISNUMBER($N49),$P49=MAX($P$7:$P$106)),"代表&amp;最大",IF($P49=SMALL($P$7:$P$106,ROUNDUP('第四面（別紙）集計'!$E$5/2,0)),"代表",IF($P49=MAX($P$7:$P$106),"最大","")))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 x14ac:dyDescent="0.15">
      <c r="B50" s="98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IF(AND(SMALL($P$7:$P$106,ROUNDUP('第四面（別紙）集計'!$E$5/2,0))=MAX($P$7:$P$106),ISNUMBER($N50),$P50=MAX($P$7:$P$106)),"代表&amp;最大",IF($P50=SMALL($P$7:$P$106,ROUNDUP('第四面（別紙）集計'!$E$5/2,0)),"代表",IF($P50=MAX($P$7:$P$106),"最大","")))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 x14ac:dyDescent="0.15">
      <c r="B51" s="98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IF(AND(SMALL($P$7:$P$106,ROUNDUP('第四面（別紙）集計'!$E$5/2,0))=MAX($P$7:$P$106),ISNUMBER($N51),$P51=MAX($P$7:$P$106)),"代表&amp;最大",IF($P51=SMALL($P$7:$P$106,ROUNDUP('第四面（別紙）集計'!$E$5/2,0)),"代表",IF($P51=MAX($P$7:$P$106),"最大","")))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 x14ac:dyDescent="0.15">
      <c r="B52" s="97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IF(AND(SMALL($P$7:$P$106,ROUNDUP('第四面（別紙）集計'!$E$5/2,0))=MAX($P$7:$P$106),ISNUMBER($N52),$P52=MAX($P$7:$P$106)),"代表&amp;最大",IF($P52=SMALL($P$7:$P$106,ROUNDUP('第四面（別紙）集計'!$E$5/2,0)),"代表",IF($P52=MAX($P$7:$P$106),"最大","")))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 x14ac:dyDescent="0.15">
      <c r="B53" s="98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IF(AND(SMALL($P$7:$P$106,ROUNDUP('第四面（別紙）集計'!$E$5/2,0))=MAX($P$7:$P$106),ISNUMBER($N53),$P53=MAX($P$7:$P$106)),"代表&amp;最大",IF($P53=SMALL($P$7:$P$106,ROUNDUP('第四面（別紙）集計'!$E$5/2,0)),"代表",IF($P53=MAX($P$7:$P$106),"最大","")))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 x14ac:dyDescent="0.15">
      <c r="B54" s="98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IF(AND(SMALL($P$7:$P$106,ROUNDUP('第四面（別紙）集計'!$E$5/2,0))=MAX($P$7:$P$106),ISNUMBER($N54),$P54=MAX($P$7:$P$106)),"代表&amp;最大",IF($P54=SMALL($P$7:$P$106,ROUNDUP('第四面（別紙）集計'!$E$5/2,0)),"代表",IF($P54=MAX($P$7:$P$106),"最大","")))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 x14ac:dyDescent="0.15">
      <c r="B55" s="98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IF(AND(SMALL($P$7:$P$106,ROUNDUP('第四面（別紙）集計'!$E$5/2,0))=MAX($P$7:$P$106),ISNUMBER($N55),$P55=MAX($P$7:$P$106)),"代表&amp;最大",IF($P55=SMALL($P$7:$P$106,ROUNDUP('第四面（別紙）集計'!$E$5/2,0)),"代表",IF($P55=MAX($P$7:$P$106),"最大","")))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 x14ac:dyDescent="0.15">
      <c r="B56" s="98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IF(AND(SMALL($P$7:$P$106,ROUNDUP('第四面（別紙）集計'!$E$5/2,0))=MAX($P$7:$P$106),ISNUMBER($N56),$P56=MAX($P$7:$P$106)),"代表&amp;最大",IF($P56=SMALL($P$7:$P$106,ROUNDUP('第四面（別紙）集計'!$E$5/2,0)),"代表",IF($P56=MAX($P$7:$P$106),"最大","")))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 x14ac:dyDescent="0.15">
      <c r="B57" s="98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IF(AND(SMALL($P$7:$P$106,ROUNDUP('第四面（別紙）集計'!$E$5/2,0))=MAX($P$7:$P$106),ISNUMBER($N57),$P57=MAX($P$7:$P$106)),"代表&amp;最大",IF($P57=SMALL($P$7:$P$106,ROUNDUP('第四面（別紙）集計'!$E$5/2,0)),"代表",IF($P57=MAX($P$7:$P$106),"最大","")))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 x14ac:dyDescent="0.15">
      <c r="B58" s="98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IF(AND(SMALL($P$7:$P$106,ROUNDUP('第四面（別紙）集計'!$E$5/2,0))=MAX($P$7:$P$106),ISNUMBER($N58),$P58=MAX($P$7:$P$106)),"代表&amp;最大",IF($P58=SMALL($P$7:$P$106,ROUNDUP('第四面（別紙）集計'!$E$5/2,0)),"代表",IF($P58=MAX($P$7:$P$106),"最大","")))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 x14ac:dyDescent="0.15">
      <c r="B59" s="98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IF(AND(SMALL($P$7:$P$106,ROUNDUP('第四面（別紙）集計'!$E$5/2,0))=MAX($P$7:$P$106),ISNUMBER($N59),$P59=MAX($P$7:$P$106)),"代表&amp;最大",IF($P59=SMALL($P$7:$P$106,ROUNDUP('第四面（別紙）集計'!$E$5/2,0)),"代表",IF($P59=MAX($P$7:$P$106),"最大","")))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 x14ac:dyDescent="0.15">
      <c r="B60" s="98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IF(AND(SMALL($P$7:$P$106,ROUNDUP('第四面（別紙）集計'!$E$5/2,0))=MAX($P$7:$P$106),ISNUMBER($N60),$P60=MAX($P$7:$P$106)),"代表&amp;最大",IF($P60=SMALL($P$7:$P$106,ROUNDUP('第四面（別紙）集計'!$E$5/2,0)),"代表",IF($P60=MAX($P$7:$P$106),"最大","")))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 x14ac:dyDescent="0.15">
      <c r="B61" s="97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IF(AND(SMALL($P$7:$P$106,ROUNDUP('第四面（別紙）集計'!$E$5/2,0))=MAX($P$7:$P$106),ISNUMBER($N61),$P61=MAX($P$7:$P$106)),"代表&amp;最大",IF($P61=SMALL($P$7:$P$106,ROUNDUP('第四面（別紙）集計'!$E$5/2,0)),"代表",IF($P61=MAX($P$7:$P$106),"最大","")))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 x14ac:dyDescent="0.15">
      <c r="B62" s="98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IF(AND(SMALL($P$7:$P$106,ROUNDUP('第四面（別紙）集計'!$E$5/2,0))=MAX($P$7:$P$106),ISNUMBER($N62),$P62=MAX($P$7:$P$106)),"代表&amp;最大",IF($P62=SMALL($P$7:$P$106,ROUNDUP('第四面（別紙）集計'!$E$5/2,0)),"代表",IF($P62=MAX($P$7:$P$106),"最大","")))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 x14ac:dyDescent="0.15">
      <c r="B63" s="98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IF(AND(SMALL($P$7:$P$106,ROUNDUP('第四面（別紙）集計'!$E$5/2,0))=MAX($P$7:$P$106),ISNUMBER($N63),$P63=MAX($P$7:$P$106)),"代表&amp;最大",IF($P63=SMALL($P$7:$P$106,ROUNDUP('第四面（別紙）集計'!$E$5/2,0)),"代表",IF($P63=MAX($P$7:$P$106),"最大","")))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 x14ac:dyDescent="0.15">
      <c r="B64" s="98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IF(AND(SMALL($P$7:$P$106,ROUNDUP('第四面（別紙）集計'!$E$5/2,0))=MAX($P$7:$P$106),ISNUMBER($N64),$P64=MAX($P$7:$P$106)),"代表&amp;最大",IF($P64=SMALL($P$7:$P$106,ROUNDUP('第四面（別紙）集計'!$E$5/2,0)),"代表",IF($P64=MAX($P$7:$P$106),"最大","")))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 x14ac:dyDescent="0.15">
      <c r="B65" s="98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IF(AND(SMALL($P$7:$P$106,ROUNDUP('第四面（別紙）集計'!$E$5/2,0))=MAX($P$7:$P$106),ISNUMBER($N65),$P65=MAX($P$7:$P$106)),"代表&amp;最大",IF($P65=SMALL($P$7:$P$106,ROUNDUP('第四面（別紙）集計'!$E$5/2,0)),"代表",IF($P65=MAX($P$7:$P$106),"最大","")))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 x14ac:dyDescent="0.15">
      <c r="B66" s="98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IF(AND(SMALL($P$7:$P$106,ROUNDUP('第四面（別紙）集計'!$E$5/2,0))=MAX($P$7:$P$106),ISNUMBER($N66),$P66=MAX($P$7:$P$106)),"代表&amp;最大",IF($P66=SMALL($P$7:$P$106,ROUNDUP('第四面（別紙）集計'!$E$5/2,0)),"代表",IF($P66=MAX($P$7:$P$106),"最大","")))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 x14ac:dyDescent="0.15">
      <c r="B67" s="98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IF(AND(SMALL($P$7:$P$106,ROUNDUP('第四面（別紙）集計'!$E$5/2,0))=MAX($P$7:$P$106),ISNUMBER($N67),$P67=MAX($P$7:$P$106)),"代表&amp;最大",IF($P67=SMALL($P$7:$P$106,ROUNDUP('第四面（別紙）集計'!$E$5/2,0)),"代表",IF($P67=MAX($P$7:$P$106),"最大","")))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 x14ac:dyDescent="0.15">
      <c r="B68" s="98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IF(AND(SMALL($P$7:$P$106,ROUNDUP('第四面（別紙）集計'!$E$5/2,0))=MAX($P$7:$P$106),ISNUMBER($N68),$P68=MAX($P$7:$P$106)),"代表&amp;最大",IF($P68=SMALL($P$7:$P$106,ROUNDUP('第四面（別紙）集計'!$E$5/2,0)),"代表",IF($P68=MAX($P$7:$P$106),"最大","")))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 x14ac:dyDescent="0.15">
      <c r="B69" s="98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IF(AND(SMALL($P$7:$P$106,ROUNDUP('第四面（別紙）集計'!$E$5/2,0))=MAX($P$7:$P$106),ISNUMBER($N69),$P69=MAX($P$7:$P$106)),"代表&amp;最大",IF($P69=SMALL($P$7:$P$106,ROUNDUP('第四面（別紙）集計'!$E$5/2,0)),"代表",IF($P69=MAX($P$7:$P$106),"最大","")))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 x14ac:dyDescent="0.15">
      <c r="B70" s="97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IF(AND(SMALL($P$7:$P$106,ROUNDUP('第四面（別紙）集計'!$E$5/2,0))=MAX($P$7:$P$106),ISNUMBER($N70),$P70=MAX($P$7:$P$106)),"代表&amp;最大",IF($P70=SMALL($P$7:$P$106,ROUNDUP('第四面（別紙）集計'!$E$5/2,0)),"代表",IF($P70=MAX($P$7:$P$106),"最大","")))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 x14ac:dyDescent="0.15">
      <c r="B71" s="98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IF(AND(SMALL($P$7:$P$106,ROUNDUP('第四面（別紙）集計'!$E$5/2,0))=MAX($P$7:$P$106),ISNUMBER($N71),$P71=MAX($P$7:$P$106)),"代表&amp;最大",IF($P71=SMALL($P$7:$P$106,ROUNDUP('第四面（別紙）集計'!$E$5/2,0)),"代表",IF($P71=MAX($P$7:$P$106),"最大","")))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 x14ac:dyDescent="0.15">
      <c r="B72" s="98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IF(AND(SMALL($P$7:$P$106,ROUNDUP('第四面（別紙）集計'!$E$5/2,0))=MAX($P$7:$P$106),ISNUMBER($N72),$P72=MAX($P$7:$P$106)),"代表&amp;最大",IF($P72=SMALL($P$7:$P$106,ROUNDUP('第四面（別紙）集計'!$E$5/2,0)),"代表",IF($P72=MAX($P$7:$P$106),"最大","")))</f>
        <v>#NUM!</v>
      </c>
      <c r="P72" s="23" t="str">
        <f t="shared" ref="P72:P106" si="17">IF($M72="","",$L72/$M72)</f>
        <v/>
      </c>
      <c r="Q72" s="24" t="e">
        <f t="shared" ref="Q72:Q106" si="18">IF(OR($O72="代表",$O72="代表&amp;最大"),$G72,"")</f>
        <v>#NUM!</v>
      </c>
      <c r="R72" s="24" t="e">
        <f t="shared" ref="R72:R106" si="19">IF($Q72=SMALL($Q$7:$Q$106,ROUNDUP(COUNT($Q$7:$Q$106)/2,0)),"代表","")</f>
        <v>#NUM!</v>
      </c>
      <c r="S72" s="24" t="e">
        <f t="shared" ref="S72:S106" si="20">IF($R72="","",$H72)</f>
        <v>#NUM!</v>
      </c>
      <c r="T72" s="24" t="e">
        <f t="shared" ref="T72:T106" si="21">IF($S72=SMALL($S$7:$S$106,ROUNDUP(COUNT($S$7:$S$106)/2,0)),"代表","")</f>
        <v>#NUM!</v>
      </c>
      <c r="U72" s="24" t="e">
        <f t="shared" ref="U72:U106" si="22">IF($T72="","",$F72)</f>
        <v>#NUM!</v>
      </c>
      <c r="V72" s="24" t="e">
        <f t="shared" ref="V72:V106" si="23">IF(OR($O72="最大",$O72="代表&amp;最大"),$G72,"")</f>
        <v>#NUM!</v>
      </c>
      <c r="W72" s="24" t="e">
        <f t="shared" ref="W72:W106" si="24">IF($V72=MAX($V$7:$V$106),"最大","")</f>
        <v>#NUM!</v>
      </c>
      <c r="X72" s="24" t="e">
        <f t="shared" ref="X72:X106" si="25">IF($W72="","",$H72)</f>
        <v>#NUM!</v>
      </c>
      <c r="Y72" s="24" t="e">
        <f t="shared" ref="Y72:Y106" si="26">IF($X72=MAX($X$7:$X$106),"最大","")</f>
        <v>#NUM!</v>
      </c>
      <c r="Z72" s="24" t="e">
        <f t="shared" ref="Z72:Z106" si="27">IF($Y72="","",$F72)</f>
        <v>#NUM!</v>
      </c>
      <c r="AA72" s="24" t="str">
        <f t="shared" ref="AA72:AA106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 x14ac:dyDescent="0.15">
      <c r="B73" s="98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IF(AND(SMALL($P$7:$P$106,ROUNDUP('第四面（別紙）集計'!$E$5/2,0))=MAX($P$7:$P$106),ISNUMBER($N73),$P73=MAX($P$7:$P$106)),"代表&amp;最大",IF($P73=SMALL($P$7:$P$106,ROUNDUP('第四面（別紙）集計'!$E$5/2,0)),"代表",IF($P73=MAX($P$7:$P$106),"最大","")))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 x14ac:dyDescent="0.15">
      <c r="B74" s="98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IF(AND(SMALL($P$7:$P$106,ROUNDUP('第四面（別紙）集計'!$E$5/2,0))=MAX($P$7:$P$106),ISNUMBER($N74),$P74=MAX($P$7:$P$106)),"代表&amp;最大",IF($P74=SMALL($P$7:$P$106,ROUNDUP('第四面（別紙）集計'!$E$5/2,0)),"代表",IF($P74=MAX($P$7:$P$106),"最大","")))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 x14ac:dyDescent="0.15">
      <c r="B75" s="98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06" si="29">IF($M75="","",ROUNDUP($L75/$M75,2))</f>
        <v/>
      </c>
      <c r="O75" s="79" t="e">
        <f>IF(AND(SMALL($P$7:$P$106,ROUNDUP('第四面（別紙）集計'!$E$5/2,0))=MAX($P$7:$P$106),ISNUMBER($N75),$P75=MAX($P$7:$P$106)),"代表&amp;最大",IF($P75=SMALL($P$7:$P$106,ROUNDUP('第四面（別紙）集計'!$E$5/2,0)),"代表",IF($P75=MAX($P$7:$P$106),"最大","")))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 x14ac:dyDescent="0.15">
      <c r="B76" s="98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IF(AND(SMALL($P$7:$P$106,ROUNDUP('第四面（別紙）集計'!$E$5/2,0))=MAX($P$7:$P$106),ISNUMBER($N76),$P76=MAX($P$7:$P$106)),"代表&amp;最大",IF($P76=SMALL($P$7:$P$106,ROUNDUP('第四面（別紙）集計'!$E$5/2,0)),"代表",IF($P76=MAX($P$7:$P$106),"最大","")))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 x14ac:dyDescent="0.15">
      <c r="B77" s="98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IF(AND(SMALL($P$7:$P$106,ROUNDUP('第四面（別紙）集計'!$E$5/2,0))=MAX($P$7:$P$106),ISNUMBER($N77),$P77=MAX($P$7:$P$106)),"代表&amp;最大",IF($P77=SMALL($P$7:$P$106,ROUNDUP('第四面（別紙）集計'!$E$5/2,0)),"代表",IF($P77=MAX($P$7:$P$106),"最大","")))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 x14ac:dyDescent="0.15">
      <c r="B78" s="98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IF(AND(SMALL($P$7:$P$106,ROUNDUP('第四面（別紙）集計'!$E$5/2,0))=MAX($P$7:$P$106),ISNUMBER($N78),$P78=MAX($P$7:$P$106)),"代表&amp;最大",IF($P78=SMALL($P$7:$P$106,ROUNDUP('第四面（別紙）集計'!$E$5/2,0)),"代表",IF($P78=MAX($P$7:$P$106),"最大","")))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 x14ac:dyDescent="0.15">
      <c r="B79" s="97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IF(AND(SMALL($P$7:$P$106,ROUNDUP('第四面（別紙）集計'!$E$5/2,0))=MAX($P$7:$P$106),ISNUMBER($N79),$P79=MAX($P$7:$P$106)),"代表&amp;最大",IF($P79=SMALL($P$7:$P$106,ROUNDUP('第四面（別紙）集計'!$E$5/2,0)),"代表",IF($P79=MAX($P$7:$P$106),"最大","")))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 x14ac:dyDescent="0.15">
      <c r="B80" s="98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IF(AND(SMALL($P$7:$P$106,ROUNDUP('第四面（別紙）集計'!$E$5/2,0))=MAX($P$7:$P$106),ISNUMBER($N80),$P80=MAX($P$7:$P$106)),"代表&amp;最大",IF($P80=SMALL($P$7:$P$106,ROUNDUP('第四面（別紙）集計'!$E$5/2,0)),"代表",IF($P80=MAX($P$7:$P$106),"最大","")))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 x14ac:dyDescent="0.15">
      <c r="B81" s="98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IF(AND(SMALL($P$7:$P$106,ROUNDUP('第四面（別紙）集計'!$E$5/2,0))=MAX($P$7:$P$106),ISNUMBER($N81),$P81=MAX($P$7:$P$106)),"代表&amp;最大",IF($P81=SMALL($P$7:$P$106,ROUNDUP('第四面（別紙）集計'!$E$5/2,0)),"代表",IF($P81=MAX($P$7:$P$106),"最大","")))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 x14ac:dyDescent="0.15">
      <c r="B82" s="98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IF(AND(SMALL($P$7:$P$106,ROUNDUP('第四面（別紙）集計'!$E$5/2,0))=MAX($P$7:$P$106),ISNUMBER($N82),$P82=MAX($P$7:$P$106)),"代表&amp;最大",IF($P82=SMALL($P$7:$P$106,ROUNDUP('第四面（別紙）集計'!$E$5/2,0)),"代表",IF($P82=MAX($P$7:$P$106),"最大","")))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 x14ac:dyDescent="0.15">
      <c r="B83" s="98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IF(AND(SMALL($P$7:$P$106,ROUNDUP('第四面（別紙）集計'!$E$5/2,0))=MAX($P$7:$P$106),ISNUMBER($N83),$P83=MAX($P$7:$P$106)),"代表&amp;最大",IF($P83=SMALL($P$7:$P$106,ROUNDUP('第四面（別紙）集計'!$E$5/2,0)),"代表",IF($P83=MAX($P$7:$P$106),"最大","")))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 x14ac:dyDescent="0.15">
      <c r="B84" s="98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IF(AND(SMALL($P$7:$P$106,ROUNDUP('第四面（別紙）集計'!$E$5/2,0))=MAX($P$7:$P$106),ISNUMBER($N84),$P84=MAX($P$7:$P$106)),"代表&amp;最大",IF($P84=SMALL($P$7:$P$106,ROUNDUP('第四面（別紙）集計'!$E$5/2,0)),"代表",IF($P84=MAX($P$7:$P$106),"最大","")))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 x14ac:dyDescent="0.15">
      <c r="B85" s="98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IF(AND(SMALL($P$7:$P$106,ROUNDUP('第四面（別紙）集計'!$E$5/2,0))=MAX($P$7:$P$106),ISNUMBER($N85),$P85=MAX($P$7:$P$106)),"代表&amp;最大",IF($P85=SMALL($P$7:$P$106,ROUNDUP('第四面（別紙）集計'!$E$5/2,0)),"代表",IF($P85=MAX($P$7:$P$106),"最大","")))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 x14ac:dyDescent="0.15">
      <c r="B86" s="98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IF(AND(SMALL($P$7:$P$106,ROUNDUP('第四面（別紙）集計'!$E$5/2,0))=MAX($P$7:$P$106),ISNUMBER($N86),$P86=MAX($P$7:$P$106)),"代表&amp;最大",IF($P86=SMALL($P$7:$P$106,ROUNDUP('第四面（別紙）集計'!$E$5/2,0)),"代表",IF($P86=MAX($P$7:$P$106),"最大","")))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 x14ac:dyDescent="0.15">
      <c r="B87" s="98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IF(AND(SMALL($P$7:$P$106,ROUNDUP('第四面（別紙）集計'!$E$5/2,0))=MAX($P$7:$P$106),ISNUMBER($N87),$P87=MAX($P$7:$P$106)),"代表&amp;最大",IF($P87=SMALL($P$7:$P$106,ROUNDUP('第四面（別紙）集計'!$E$5/2,0)),"代表",IF($P87=MAX($P$7:$P$106),"最大","")))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 x14ac:dyDescent="0.15">
      <c r="B88" s="97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IF(AND(SMALL($P$7:$P$106,ROUNDUP('第四面（別紙）集計'!$E$5/2,0))=MAX($P$7:$P$106),ISNUMBER($N88),$P88=MAX($P$7:$P$106)),"代表&amp;最大",IF($P88=SMALL($P$7:$P$106,ROUNDUP('第四面（別紙）集計'!$E$5/2,0)),"代表",IF($P88=MAX($P$7:$P$106),"最大","")))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 x14ac:dyDescent="0.15">
      <c r="B89" s="98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IF(AND(SMALL($P$7:$P$106,ROUNDUP('第四面（別紙）集計'!$E$5/2,0))=MAX($P$7:$P$106),ISNUMBER($N89),$P89=MAX($P$7:$P$106)),"代表&amp;最大",IF($P89=SMALL($P$7:$P$106,ROUNDUP('第四面（別紙）集計'!$E$5/2,0)),"代表",IF($P89=MAX($P$7:$P$106),"最大","")))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 x14ac:dyDescent="0.15">
      <c r="B90" s="98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IF(AND(SMALL($P$7:$P$106,ROUNDUP('第四面（別紙）集計'!$E$5/2,0))=MAX($P$7:$P$106),ISNUMBER($N90),$P90=MAX($P$7:$P$106)),"代表&amp;最大",IF($P90=SMALL($P$7:$P$106,ROUNDUP('第四面（別紙）集計'!$E$5/2,0)),"代表",IF($P90=MAX($P$7:$P$106),"最大","")))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 x14ac:dyDescent="0.15">
      <c r="B91" s="98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IF(AND(SMALL($P$7:$P$106,ROUNDUP('第四面（別紙）集計'!$E$5/2,0))=MAX($P$7:$P$106),ISNUMBER($N91),$P91=MAX($P$7:$P$106)),"代表&amp;最大",IF($P91=SMALL($P$7:$P$106,ROUNDUP('第四面（別紙）集計'!$E$5/2,0)),"代表",IF($P91=MAX($P$7:$P$106),"最大","")))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 x14ac:dyDescent="0.15">
      <c r="B92" s="98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IF(AND(SMALL($P$7:$P$106,ROUNDUP('第四面（別紙）集計'!$E$5/2,0))=MAX($P$7:$P$106),ISNUMBER($N92),$P92=MAX($P$7:$P$106)),"代表&amp;最大",IF($P92=SMALL($P$7:$P$106,ROUNDUP('第四面（別紙）集計'!$E$5/2,0)),"代表",IF($P92=MAX($P$7:$P$106),"最大","")))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 x14ac:dyDescent="0.15">
      <c r="B93" s="98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IF(AND(SMALL($P$7:$P$106,ROUNDUP('第四面（別紙）集計'!$E$5/2,0))=MAX($P$7:$P$106),ISNUMBER($N93),$P93=MAX($P$7:$P$106)),"代表&amp;最大",IF($P93=SMALL($P$7:$P$106,ROUNDUP('第四面（別紙）集計'!$E$5/2,0)),"代表",IF($P93=MAX($P$7:$P$106),"最大","")))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 x14ac:dyDescent="0.15">
      <c r="B94" s="98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IF(AND(SMALL($P$7:$P$106,ROUNDUP('第四面（別紙）集計'!$E$5/2,0))=MAX($P$7:$P$106),ISNUMBER($N94),$P94=MAX($P$7:$P$106)),"代表&amp;最大",IF($P94=SMALL($P$7:$P$106,ROUNDUP('第四面（別紙）集計'!$E$5/2,0)),"代表",IF($P94=MAX($P$7:$P$106),"最大","")))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 x14ac:dyDescent="0.15">
      <c r="B95" s="98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IF(AND(SMALL($P$7:$P$106,ROUNDUP('第四面（別紙）集計'!$E$5/2,0))=MAX($P$7:$P$106),ISNUMBER($N95),$P95=MAX($P$7:$P$106)),"代表&amp;最大",IF($P95=SMALL($P$7:$P$106,ROUNDUP('第四面（別紙）集計'!$E$5/2,0)),"代表",IF($P95=MAX($P$7:$P$106),"最大","")))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 x14ac:dyDescent="0.15">
      <c r="B96" s="98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IF(AND(SMALL($P$7:$P$106,ROUNDUP('第四面（別紙）集計'!$E$5/2,0))=MAX($P$7:$P$106),ISNUMBER($N96),$P96=MAX($P$7:$P$106)),"代表&amp;最大",IF($P96=SMALL($P$7:$P$106,ROUNDUP('第四面（別紙）集計'!$E$5/2,0)),"代表",IF($P96=MAX($P$7:$P$106),"最大","")))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 x14ac:dyDescent="0.15">
      <c r="B97" s="97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IF(AND(SMALL($P$7:$P$106,ROUNDUP('第四面（別紙）集計'!$E$5/2,0))=MAX($P$7:$P$106),ISNUMBER($N97),$P97=MAX($P$7:$P$106)),"代表&amp;最大",IF($P97=SMALL($P$7:$P$106,ROUNDUP('第四面（別紙）集計'!$E$5/2,0)),"代表",IF($P97=MAX($P$7:$P$106),"最大","")))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 x14ac:dyDescent="0.15">
      <c r="B98" s="98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IF(AND(SMALL($P$7:$P$106,ROUNDUP('第四面（別紙）集計'!$E$5/2,0))=MAX($P$7:$P$106),ISNUMBER($N98),$P98=MAX($P$7:$P$106)),"代表&amp;最大",IF($P98=SMALL($P$7:$P$106,ROUNDUP('第四面（別紙）集計'!$E$5/2,0)),"代表",IF($P98=MAX($P$7:$P$106),"最大","")))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 x14ac:dyDescent="0.15">
      <c r="B99" s="98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IF(AND(SMALL($P$7:$P$106,ROUNDUP('第四面（別紙）集計'!$E$5/2,0))=MAX($P$7:$P$106),ISNUMBER($N99),$P99=MAX($P$7:$P$106)),"代表&amp;最大",IF($P99=SMALL($P$7:$P$106,ROUNDUP('第四面（別紙）集計'!$E$5/2,0)),"代表",IF($P99=MAX($P$7:$P$106),"最大","")))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 x14ac:dyDescent="0.15">
      <c r="B100" s="98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IF(AND(SMALL($P$7:$P$106,ROUNDUP('第四面（別紙）集計'!$E$5/2,0))=MAX($P$7:$P$106),ISNUMBER($N100),$P100=MAX($P$7:$P$106)),"代表&amp;最大",IF($P100=SMALL($P$7:$P$106,ROUNDUP('第四面（別紙）集計'!$E$5/2,0)),"代表",IF($P100=MAX($P$7:$P$106),"最大","")))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 x14ac:dyDescent="0.15">
      <c r="B101" s="98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IF(AND(SMALL($P$7:$P$106,ROUNDUP('第四面（別紙）集計'!$E$5/2,0))=MAX($P$7:$P$106),ISNUMBER($N101),$P101=MAX($P$7:$P$106)),"代表&amp;最大",IF($P101=SMALL($P$7:$P$106,ROUNDUP('第四面（別紙）集計'!$E$5/2,0)),"代表",IF($P101=MAX($P$7:$P$106),"最大","")))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 x14ac:dyDescent="0.15">
      <c r="B102" s="98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IF(AND(SMALL($P$7:$P$106,ROUNDUP('第四面（別紙）集計'!$E$5/2,0))=MAX($P$7:$P$106),ISNUMBER($N102),$P102=MAX($P$7:$P$106)),"代表&amp;最大",IF($P102=SMALL($P$7:$P$106,ROUNDUP('第四面（別紙）集計'!$E$5/2,0)),"代表",IF($P102=MAX($P$7:$P$106),"最大","")))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 x14ac:dyDescent="0.15">
      <c r="B103" s="98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IF(AND(SMALL($P$7:$P$106,ROUNDUP('第四面（別紙）集計'!$E$5/2,0))=MAX($P$7:$P$106),ISNUMBER($N103),$P103=MAX($P$7:$P$106)),"代表&amp;最大",IF($P103=SMALL($P$7:$P$106,ROUNDUP('第四面（別紙）集計'!$E$5/2,0)),"代表",IF($P103=MAX($P$7:$P$106),"最大","")))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 x14ac:dyDescent="0.15">
      <c r="B104" s="98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IF(AND(SMALL($P$7:$P$106,ROUNDUP('第四面（別紙）集計'!$E$5/2,0))=MAX($P$7:$P$106),ISNUMBER($N104),$P104=MAX($P$7:$P$106)),"代表&amp;最大",IF($P104=SMALL($P$7:$P$106,ROUNDUP('第四面（別紙）集計'!$E$5/2,0)),"代表",IF($P104=MAX($P$7:$P$106),"最大","")))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 x14ac:dyDescent="0.15">
      <c r="B105" s="98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IF(AND(SMALL($P$7:$P$106,ROUNDUP('第四面（別紙）集計'!$E$5/2,0))=MAX($P$7:$P$106),ISNUMBER($N105),$P105=MAX($P$7:$P$106)),"代表&amp;最大",IF($P105=SMALL($P$7:$P$106,ROUNDUP('第四面（別紙）集計'!$E$5/2,0)),"代表",IF($P105=MAX($P$7:$P$106),"最大","")))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 x14ac:dyDescent="0.15">
      <c r="B106" s="97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IF(AND(SMALL($P$7:$P$106,ROUNDUP('第四面（別紙）集計'!$E$5/2,0))=MAX($P$7:$P$106),ISNUMBER($N106),$P106=MAX($P$7:$P$106)),"代表&amp;最大",IF($P106=SMALL($P$7:$P$106,ROUNDUP('第四面（別紙）集計'!$E$5/2,0)),"代表",IF($P106=MAX($P$7:$P$106),"最大","")))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</sheetData>
  <sheetProtection password="C696" sheet="1" objects="1" scenarios="1" selectLockedCells="1"/>
  <autoFilter ref="B6:N6">
    <sortState ref="B7:N811">
      <sortCondition ref="B6"/>
    </sortState>
  </autoFilter>
  <mergeCells count="22"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  <mergeCell ref="G3:I3"/>
    <mergeCell ref="B2:B5"/>
    <mergeCell ref="C2:C5"/>
    <mergeCell ref="D2:D5"/>
    <mergeCell ref="E2:E5"/>
    <mergeCell ref="F2:F5"/>
  </mergeCells>
  <phoneticPr fontId="2"/>
  <conditionalFormatting sqref="G10 G35:G106">
    <cfRule type="expression" dxfId="24" priority="54">
      <formula>#REF!=OR("(2)","(3)")</formula>
    </cfRule>
  </conditionalFormatting>
  <conditionalFormatting sqref="H43 H52 H61 H70 H79 H88 H97 H1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G106:H106 G35:G42 G44:G51 G53:G60 G62:G69 G71:G78 G80:G87 G89:G96 G98:G105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I19:I106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.5" x14ac:dyDescent="0.15"/>
  <cols>
    <col min="1" max="1" width="19.875" customWidth="1"/>
  </cols>
  <sheetData>
    <row r="2" spans="1:16" x14ac:dyDescent="0.15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 x14ac:dyDescent="0.15">
      <c r="C3" s="8"/>
      <c r="D3" s="8"/>
      <c r="E3" s="8"/>
      <c r="F3" s="8"/>
      <c r="G3" s="8"/>
      <c r="H3" s="8"/>
      <c r="I3" s="8"/>
      <c r="J3" s="8"/>
      <c r="L3" s="81"/>
      <c r="M3" s="9" t="str">
        <f>IF(L2=0,"",HLOOKUP(L2,C5:K8,4,FALSE))</f>
        <v/>
      </c>
      <c r="N3" s="9" t="str">
        <f>IF(L2=0,"",HLOOKUP(L2,C5:K9,5,FALSE))</f>
        <v/>
      </c>
      <c r="O3" s="82"/>
      <c r="P3" t="s">
        <v>93</v>
      </c>
    </row>
    <row r="4" spans="1:16" x14ac:dyDescent="0.15">
      <c r="C4" s="8" t="s">
        <v>17</v>
      </c>
      <c r="D4" s="8"/>
      <c r="E4" s="8"/>
      <c r="F4" s="8"/>
      <c r="G4" s="8"/>
      <c r="H4" s="8"/>
      <c r="I4" s="8"/>
      <c r="J4" s="8"/>
    </row>
    <row r="5" spans="1:16" x14ac:dyDescent="0.15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 x14ac:dyDescent="0.15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 x14ac:dyDescent="0.15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 x14ac:dyDescent="0.15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 x14ac:dyDescent="0.15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 x14ac:dyDescent="0.15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idden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ㅤ</cp:lastModifiedBy>
  <cp:lastPrinted>2020-03-23T03:02:21Z</cp:lastPrinted>
  <dcterms:created xsi:type="dcterms:W3CDTF">2016-12-14T23:22:06Z</dcterms:created>
  <dcterms:modified xsi:type="dcterms:W3CDTF">2020-04-15T11:13:27Z</dcterms:modified>
</cp:coreProperties>
</file>