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mc:Choice Requires="x15">
      <x15ac:absPath xmlns:x15ac="http://schemas.microsoft.com/office/spreadsheetml/2010/11/ac" url="Z:\01 農政係\07　その他農政関係\（国庫）事業関係\担い手確保・経営強化支援事業\R7\03要望調査\"/>
    </mc:Choice>
  </mc:AlternateContent>
  <xr:revisionPtr revIDLastSave="0" documentId="13_ncr:1_{6D9F7FF2-043B-4983-A722-407DA2E3ED26}" xr6:coauthVersionLast="47" xr6:coauthVersionMax="47" xr10:uidLastSave="{00000000-0000-0000-0000-000000000000}"/>
  <bookViews>
    <workbookView xWindow="-120" yWindow="-120" windowWidth="29040" windowHeight="15720" tabRatio="657" firstSheet="5" activeTab="5" xr2:uid="{00000000-000D-0000-FFFF-FFFF00000000}"/>
  </bookViews>
  <sheets>
    <sheet name="別紙様式第３号別添１ ①" sheetId="48" state="hidden" r:id="rId1"/>
    <sheet name="別紙様式第３号別添１ ②" sheetId="49" state="hidden" r:id="rId2"/>
    <sheet name="別紙様式第３号別添１ ③" sheetId="50" state="hidden" r:id="rId3"/>
    <sheet name="別紙様式第３号別添１ ④" sheetId="52" state="hidden" r:id="rId4"/>
    <sheet name="別紙様式第３号別添１ ⑤" sheetId="51" state="hidden" r:id="rId5"/>
    <sheet name="総括表 (A表)" sheetId="67" r:id="rId6"/>
    <sheet name="個別表（B表）" sheetId="66" r:id="rId7"/>
    <sheet name="附帯事務費 " sheetId="57" r:id="rId8"/>
    <sheet name="注意事項（1月9日追記）" sheetId="65" r:id="rId9"/>
    <sheet name="整理番号表 （R7） " sheetId="62" r:id="rId10"/>
  </sheets>
  <externalReferences>
    <externalReference r:id="rId11"/>
    <externalReference r:id="rId12"/>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S1" i="66" l="1"/>
  <c r="BY15" i="66"/>
  <c r="BY16" i="66"/>
  <c r="BY17" i="66"/>
  <c r="BY18" i="66"/>
  <c r="BY19" i="66"/>
  <c r="BY20" i="66"/>
  <c r="BY21" i="66"/>
  <c r="BY22" i="66"/>
  <c r="BY23" i="66"/>
  <c r="BY24" i="66"/>
  <c r="BY25" i="66"/>
  <c r="BY26" i="66"/>
  <c r="BY27" i="66"/>
  <c r="BY28" i="66"/>
  <c r="BY29" i="66"/>
  <c r="BY30" i="66"/>
  <c r="BY31" i="66"/>
  <c r="BY32" i="66"/>
  <c r="BY33" i="66"/>
  <c r="BY34" i="66"/>
  <c r="BY35" i="66"/>
  <c r="BY36" i="66"/>
  <c r="BY37" i="66"/>
  <c r="BY38" i="66"/>
  <c r="BY39" i="66"/>
  <c r="BY40" i="66"/>
  <c r="BY41" i="66"/>
  <c r="BY42" i="66"/>
  <c r="BY43" i="66"/>
  <c r="BY44" i="66"/>
  <c r="BY45" i="66"/>
  <c r="BY46" i="66"/>
  <c r="BY47" i="66"/>
  <c r="BY48" i="66"/>
  <c r="BY49" i="66"/>
  <c r="BY50" i="66"/>
  <c r="BY51" i="66"/>
  <c r="BY52" i="66"/>
  <c r="BY53" i="66"/>
  <c r="BY54" i="66"/>
  <c r="BY55" i="66"/>
  <c r="BY56" i="66"/>
  <c r="BY57" i="66"/>
  <c r="BY58" i="66"/>
  <c r="BY59" i="66"/>
  <c r="BY60" i="66"/>
  <c r="BY61" i="66"/>
  <c r="BY62" i="66"/>
  <c r="BY63" i="66"/>
  <c r="BY64" i="66"/>
  <c r="BY65" i="66"/>
  <c r="BY66" i="66"/>
  <c r="BY67" i="66"/>
  <c r="BY68" i="66"/>
  <c r="BY69" i="66"/>
  <c r="BY70" i="66"/>
  <c r="BY71" i="66"/>
  <c r="BY72" i="66"/>
  <c r="BY73" i="66"/>
  <c r="BY74" i="66"/>
  <c r="BY75" i="66"/>
  <c r="BY76" i="66"/>
  <c r="BY77" i="66"/>
  <c r="BY78" i="66"/>
  <c r="BY79" i="66"/>
  <c r="BY80" i="66"/>
  <c r="BY81" i="66"/>
  <c r="BY82" i="66"/>
  <c r="BY83" i="66"/>
  <c r="BY84" i="66"/>
  <c r="BY85" i="66"/>
  <c r="BY86" i="66"/>
  <c r="BY87" i="66"/>
  <c r="BY88" i="66"/>
  <c r="BY89" i="66"/>
  <c r="BY90" i="66"/>
  <c r="BY91" i="66"/>
  <c r="BY92" i="66"/>
  <c r="BY93" i="66"/>
  <c r="BY94" i="66"/>
  <c r="BY95" i="66"/>
  <c r="BY96" i="66"/>
  <c r="BY97" i="66"/>
  <c r="BY98" i="66"/>
  <c r="BY99" i="66"/>
  <c r="BY100" i="66"/>
  <c r="BY101" i="66"/>
  <c r="BY102" i="66"/>
  <c r="BY103" i="66"/>
  <c r="BY104" i="66"/>
  <c r="BY105" i="66"/>
  <c r="BY106" i="66"/>
  <c r="BY107" i="66"/>
  <c r="BY108" i="66"/>
  <c r="BY109" i="66"/>
  <c r="BY110" i="66"/>
  <c r="BY111" i="66"/>
  <c r="BY112" i="66"/>
  <c r="BY113" i="66"/>
  <c r="BY14" i="66"/>
  <c r="CB113" i="66"/>
  <c r="CB112" i="66"/>
  <c r="CB111" i="66"/>
  <c r="CB110" i="66"/>
  <c r="CB109" i="66"/>
  <c r="CB108" i="66"/>
  <c r="CB107" i="66"/>
  <c r="CB106" i="66"/>
  <c r="CB105" i="66"/>
  <c r="CB104" i="66"/>
  <c r="CB103" i="66"/>
  <c r="CB102" i="66"/>
  <c r="CB101" i="66"/>
  <c r="CB100" i="66"/>
  <c r="CB99" i="66"/>
  <c r="CB98" i="66"/>
  <c r="CB97" i="66"/>
  <c r="CB96" i="66"/>
  <c r="CB95" i="66"/>
  <c r="CB94" i="66"/>
  <c r="CB93" i="66"/>
  <c r="CB92" i="66"/>
  <c r="CB91" i="66"/>
  <c r="CB90" i="66"/>
  <c r="CB89" i="66"/>
  <c r="CB88" i="66"/>
  <c r="CB87" i="66"/>
  <c r="CB86" i="66"/>
  <c r="CB85" i="66"/>
  <c r="CB84" i="66"/>
  <c r="CB83" i="66"/>
  <c r="CB82" i="66"/>
  <c r="CB81" i="66"/>
  <c r="CB80" i="66"/>
  <c r="CB79" i="66"/>
  <c r="CB78" i="66"/>
  <c r="CB77" i="66"/>
  <c r="CB76" i="66"/>
  <c r="CB75" i="66"/>
  <c r="CB74" i="66"/>
  <c r="CB73" i="66"/>
  <c r="CB72" i="66"/>
  <c r="CB71" i="66"/>
  <c r="CB70" i="66"/>
  <c r="CB69" i="66"/>
  <c r="CB68" i="66"/>
  <c r="CB67" i="66"/>
  <c r="CB66" i="66"/>
  <c r="CB65" i="66"/>
  <c r="CB64" i="66"/>
  <c r="CB63" i="66"/>
  <c r="CB62" i="66"/>
  <c r="CB61" i="66"/>
  <c r="CB60" i="66"/>
  <c r="CB59" i="66"/>
  <c r="CB58" i="66"/>
  <c r="CB57" i="66"/>
  <c r="CB56" i="66"/>
  <c r="CB55" i="66"/>
  <c r="CB54" i="66"/>
  <c r="CB53" i="66"/>
  <c r="CB52" i="66"/>
  <c r="CB51" i="66"/>
  <c r="CB50" i="66"/>
  <c r="CB49" i="66"/>
  <c r="CB48" i="66"/>
  <c r="CB47" i="66"/>
  <c r="CB46" i="66"/>
  <c r="CB45" i="66"/>
  <c r="CB44" i="66"/>
  <c r="CB43" i="66"/>
  <c r="CB42" i="66"/>
  <c r="CB41" i="66"/>
  <c r="CB40" i="66"/>
  <c r="CB39" i="66"/>
  <c r="CB38" i="66"/>
  <c r="CB37" i="66"/>
  <c r="CB36" i="66"/>
  <c r="CB35" i="66"/>
  <c r="CB34" i="66"/>
  <c r="CB33" i="66"/>
  <c r="CB32" i="66"/>
  <c r="CB31" i="66"/>
  <c r="CB30" i="66"/>
  <c r="CB29" i="66"/>
  <c r="CB28" i="66"/>
  <c r="CB27" i="66"/>
  <c r="CB26" i="66"/>
  <c r="CB25" i="66"/>
  <c r="CB24" i="66"/>
  <c r="CB23" i="66"/>
  <c r="CB21" i="66"/>
  <c r="CB20" i="66"/>
  <c r="CB19" i="66"/>
  <c r="CB18" i="66"/>
  <c r="CB17" i="66"/>
  <c r="CB16" i="66"/>
  <c r="CB15" i="66"/>
  <c r="CB14" i="66"/>
  <c r="CB22" i="66"/>
  <c r="AF12" i="67"/>
  <c r="BZ14" i="66"/>
  <c r="BZ15" i="66"/>
  <c r="BZ16" i="66"/>
  <c r="BZ17" i="66"/>
  <c r="BZ18" i="66"/>
  <c r="BZ19" i="66"/>
  <c r="BZ20" i="66"/>
  <c r="BZ21" i="66"/>
  <c r="BZ22" i="66"/>
  <c r="BZ23" i="66"/>
  <c r="BZ24" i="66"/>
  <c r="BZ25" i="66"/>
  <c r="BZ26" i="66"/>
  <c r="BZ27" i="66"/>
  <c r="BZ28" i="66"/>
  <c r="BZ29" i="66"/>
  <c r="BZ30" i="66"/>
  <c r="BZ31" i="66"/>
  <c r="BZ32" i="66"/>
  <c r="BZ33" i="66"/>
  <c r="BZ34" i="66"/>
  <c r="BZ35" i="66"/>
  <c r="BZ36" i="66"/>
  <c r="BZ37" i="66"/>
  <c r="BZ38" i="66"/>
  <c r="BZ39" i="66"/>
  <c r="BZ40" i="66"/>
  <c r="BZ41" i="66"/>
  <c r="BZ42" i="66"/>
  <c r="AO1" i="66"/>
  <c r="AQ14" i="66"/>
  <c r="AQ15" i="66"/>
  <c r="AQ16" i="66"/>
  <c r="AQ17" i="66"/>
  <c r="AQ18" i="66"/>
  <c r="AQ19" i="66"/>
  <c r="AQ20" i="66"/>
  <c r="AQ21" i="66"/>
  <c r="AQ22" i="66"/>
  <c r="AQ23" i="66"/>
  <c r="AQ24" i="66"/>
  <c r="AQ25" i="66"/>
  <c r="AQ26" i="66"/>
  <c r="AQ27" i="66"/>
  <c r="AQ28" i="66"/>
  <c r="AQ29" i="66"/>
  <c r="AQ30" i="66"/>
  <c r="AQ31" i="66"/>
  <c r="AQ32" i="66"/>
  <c r="AQ33" i="66"/>
  <c r="AQ34" i="66"/>
  <c r="AQ35" i="66"/>
  <c r="AQ36" i="66"/>
  <c r="AQ37" i="66"/>
  <c r="AQ38" i="66"/>
  <c r="AQ39" i="66"/>
  <c r="AQ40" i="66"/>
  <c r="AQ41" i="66"/>
  <c r="AQ42" i="66"/>
  <c r="AF541" i="67"/>
  <c r="AF540" i="67"/>
  <c r="AF539" i="67"/>
  <c r="AF538" i="67"/>
  <c r="AF537" i="67"/>
  <c r="AF536" i="67"/>
  <c r="AF535" i="67"/>
  <c r="AF534" i="67"/>
  <c r="AF533" i="67"/>
  <c r="AF532" i="67"/>
  <c r="AF531" i="67"/>
  <c r="AF530" i="67"/>
  <c r="AF529" i="67"/>
  <c r="AF528" i="67"/>
  <c r="AF527" i="67"/>
  <c r="AF526" i="67"/>
  <c r="AF525" i="67"/>
  <c r="AF524" i="67"/>
  <c r="AF523" i="67"/>
  <c r="AF522" i="67"/>
  <c r="AF521" i="67"/>
  <c r="AF520" i="67"/>
  <c r="AF519" i="67"/>
  <c r="AF518" i="67"/>
  <c r="AF517" i="67"/>
  <c r="AF516" i="67"/>
  <c r="AF515" i="67"/>
  <c r="AF514" i="67"/>
  <c r="AF513" i="67"/>
  <c r="AF512" i="67"/>
  <c r="AF511" i="67"/>
  <c r="AF510" i="67"/>
  <c r="AF509" i="67"/>
  <c r="AF508" i="67"/>
  <c r="AF507" i="67"/>
  <c r="AF506" i="67"/>
  <c r="AF505" i="67"/>
  <c r="AF504" i="67"/>
  <c r="AF503" i="67"/>
  <c r="AF502" i="67"/>
  <c r="AF501" i="67"/>
  <c r="AF500" i="67"/>
  <c r="AF499" i="67"/>
  <c r="AF498" i="67"/>
  <c r="AF497" i="67"/>
  <c r="AF496" i="67"/>
  <c r="AF495" i="67"/>
  <c r="AF494" i="67"/>
  <c r="AF493" i="67"/>
  <c r="AF492" i="67"/>
  <c r="AF491" i="67"/>
  <c r="AF490" i="67"/>
  <c r="AF489" i="67"/>
  <c r="AF488" i="67"/>
  <c r="AF487" i="67"/>
  <c r="AF486" i="67"/>
  <c r="AF485" i="67"/>
  <c r="AF484" i="67"/>
  <c r="AF483" i="67"/>
  <c r="AF482" i="67"/>
  <c r="AF481" i="67"/>
  <c r="AF480" i="67"/>
  <c r="AF479" i="67"/>
  <c r="AF478" i="67"/>
  <c r="AF477" i="67"/>
  <c r="AF476" i="67"/>
  <c r="AF475" i="67"/>
  <c r="AF474" i="67"/>
  <c r="AF473" i="67"/>
  <c r="AF472" i="67"/>
  <c r="AF471" i="67"/>
  <c r="AF470" i="67"/>
  <c r="AF469" i="67"/>
  <c r="AF468" i="67"/>
  <c r="AF467" i="67"/>
  <c r="AF466" i="67"/>
  <c r="AF465" i="67"/>
  <c r="AF464" i="67"/>
  <c r="AF463" i="67"/>
  <c r="AF462" i="67"/>
  <c r="AF461" i="67"/>
  <c r="AF460" i="67"/>
  <c r="AF459" i="67"/>
  <c r="AF458" i="67"/>
  <c r="AF457" i="67"/>
  <c r="AF456" i="67"/>
  <c r="AF455" i="67"/>
  <c r="AF454" i="67"/>
  <c r="AF453" i="67"/>
  <c r="AF452" i="67"/>
  <c r="AF451" i="67"/>
  <c r="AF450" i="67"/>
  <c r="AF449" i="67"/>
  <c r="AF448" i="67"/>
  <c r="AF447" i="67"/>
  <c r="AF446" i="67"/>
  <c r="AF445" i="67"/>
  <c r="AF444" i="67"/>
  <c r="AF443" i="67"/>
  <c r="AF442" i="67"/>
  <c r="AF441" i="67"/>
  <c r="AF440" i="67"/>
  <c r="AF439" i="67"/>
  <c r="AF438" i="67"/>
  <c r="AF437" i="67"/>
  <c r="AF436" i="67"/>
  <c r="AF435" i="67"/>
  <c r="AF434" i="67"/>
  <c r="AF433" i="67"/>
  <c r="AF432" i="67"/>
  <c r="AF431" i="67"/>
  <c r="AF430" i="67"/>
  <c r="AF429" i="67"/>
  <c r="AF428" i="67"/>
  <c r="AF427" i="67"/>
  <c r="AF426" i="67"/>
  <c r="AF425" i="67"/>
  <c r="AF424" i="67"/>
  <c r="AF423" i="67"/>
  <c r="AF422" i="67"/>
  <c r="AF421" i="67"/>
  <c r="AF420" i="67"/>
  <c r="AF419" i="67"/>
  <c r="AF418" i="67"/>
  <c r="AF417" i="67"/>
  <c r="AF416" i="67"/>
  <c r="AF415" i="67"/>
  <c r="AF414" i="67"/>
  <c r="AF413" i="67"/>
  <c r="AF412" i="67"/>
  <c r="AF411" i="67"/>
  <c r="AF410" i="67"/>
  <c r="AF409" i="67"/>
  <c r="AF408" i="67"/>
  <c r="AF407" i="67"/>
  <c r="AF406" i="67"/>
  <c r="AF405" i="67"/>
  <c r="AF404" i="67"/>
  <c r="AF403" i="67"/>
  <c r="AF402" i="67"/>
  <c r="AF401" i="67"/>
  <c r="AF400" i="67"/>
  <c r="AF399" i="67"/>
  <c r="AF398" i="67"/>
  <c r="AF397" i="67"/>
  <c r="AF396" i="67"/>
  <c r="AF395" i="67"/>
  <c r="AF394" i="67"/>
  <c r="AF393" i="67"/>
  <c r="AF392" i="67"/>
  <c r="AF391" i="67"/>
  <c r="AF390" i="67"/>
  <c r="AF389" i="67"/>
  <c r="AF388" i="67"/>
  <c r="AF387" i="67"/>
  <c r="AF386" i="67"/>
  <c r="AF385" i="67"/>
  <c r="AF384" i="67"/>
  <c r="AF383" i="67"/>
  <c r="AF382" i="67"/>
  <c r="AF381" i="67"/>
  <c r="AF380" i="67"/>
  <c r="AF379" i="67"/>
  <c r="AF378" i="67"/>
  <c r="AF377" i="67"/>
  <c r="AF376" i="67"/>
  <c r="AF375" i="67"/>
  <c r="AF374" i="67"/>
  <c r="AF373" i="67"/>
  <c r="AF372" i="67"/>
  <c r="AF371" i="67"/>
  <c r="AF370" i="67"/>
  <c r="AF369" i="67"/>
  <c r="AF368" i="67"/>
  <c r="AF367" i="67"/>
  <c r="AF366" i="67"/>
  <c r="AF365" i="67"/>
  <c r="AF364" i="67"/>
  <c r="AF363" i="67"/>
  <c r="AF362" i="67"/>
  <c r="AF361" i="67"/>
  <c r="AF360" i="67"/>
  <c r="AF359" i="67"/>
  <c r="AF358" i="67"/>
  <c r="AF357" i="67"/>
  <c r="AF356" i="67"/>
  <c r="AF355" i="67"/>
  <c r="AF354" i="67"/>
  <c r="AF353" i="67"/>
  <c r="AF352" i="67"/>
  <c r="AF351" i="67"/>
  <c r="AF350" i="67"/>
  <c r="AF349" i="67"/>
  <c r="AF348" i="67"/>
  <c r="AF347" i="67"/>
  <c r="AF346" i="67"/>
  <c r="AF345" i="67"/>
  <c r="AF344" i="67"/>
  <c r="AF343" i="67"/>
  <c r="AF342" i="67"/>
  <c r="AF341" i="67"/>
  <c r="AF340" i="67"/>
  <c r="AF339" i="67"/>
  <c r="AF338" i="67"/>
  <c r="AF337" i="67"/>
  <c r="AF336" i="67"/>
  <c r="AF335" i="67"/>
  <c r="AF334" i="67"/>
  <c r="AF333" i="67"/>
  <c r="AF332" i="67"/>
  <c r="AF331" i="67"/>
  <c r="AF330" i="67"/>
  <c r="AF329" i="67"/>
  <c r="AF328" i="67"/>
  <c r="AF327" i="67"/>
  <c r="AF326" i="67"/>
  <c r="AF325" i="67"/>
  <c r="AF324" i="67"/>
  <c r="AF323" i="67"/>
  <c r="AF322" i="67"/>
  <c r="AF321" i="67"/>
  <c r="AF320" i="67"/>
  <c r="AF319" i="67"/>
  <c r="AF318" i="67"/>
  <c r="AF317" i="67"/>
  <c r="AF316" i="67"/>
  <c r="AF315" i="67"/>
  <c r="AF314" i="67"/>
  <c r="AF313" i="67"/>
  <c r="AF312" i="67"/>
  <c r="AF311" i="67"/>
  <c r="AF310" i="67"/>
  <c r="AF309" i="67"/>
  <c r="AF308" i="67"/>
  <c r="AF307" i="67"/>
  <c r="AF306" i="67"/>
  <c r="AF305" i="67"/>
  <c r="AF304" i="67"/>
  <c r="AF303" i="67"/>
  <c r="AF302" i="67"/>
  <c r="AF301" i="67"/>
  <c r="AF300" i="67"/>
  <c r="AF299" i="67"/>
  <c r="AF298" i="67"/>
  <c r="AF297" i="67"/>
  <c r="AF296" i="67"/>
  <c r="AF295" i="67"/>
  <c r="AF294" i="67"/>
  <c r="AF293" i="67"/>
  <c r="AF292" i="67"/>
  <c r="AF291" i="67"/>
  <c r="AF290" i="67"/>
  <c r="AF289" i="67"/>
  <c r="AF288" i="67"/>
  <c r="AF287" i="67"/>
  <c r="AF286" i="67"/>
  <c r="AF285" i="67"/>
  <c r="AF284" i="67"/>
  <c r="AF283" i="67"/>
  <c r="AF282" i="67"/>
  <c r="AF281" i="67"/>
  <c r="AF280" i="67"/>
  <c r="AF279" i="67"/>
  <c r="AF278" i="67"/>
  <c r="AF277" i="67"/>
  <c r="AF276" i="67"/>
  <c r="AF275" i="67"/>
  <c r="AF274" i="67"/>
  <c r="AF273" i="67"/>
  <c r="AF272" i="67"/>
  <c r="AF271" i="67"/>
  <c r="AF270" i="67"/>
  <c r="AF269" i="67"/>
  <c r="AF268" i="67"/>
  <c r="AF267" i="67"/>
  <c r="AF266" i="67"/>
  <c r="AF265" i="67"/>
  <c r="AF264" i="67"/>
  <c r="AF263" i="67"/>
  <c r="AF262" i="67"/>
  <c r="AF261" i="67"/>
  <c r="AF260" i="67"/>
  <c r="AF259" i="67"/>
  <c r="AF258" i="67"/>
  <c r="AF257" i="67"/>
  <c r="AF256" i="67"/>
  <c r="AF255" i="67"/>
  <c r="AF254" i="67"/>
  <c r="AF253" i="67"/>
  <c r="AF252" i="67"/>
  <c r="AF251" i="67"/>
  <c r="AF250" i="67"/>
  <c r="AF249" i="67"/>
  <c r="AF248" i="67"/>
  <c r="AF247" i="67"/>
  <c r="AF246" i="67"/>
  <c r="AF245" i="67"/>
  <c r="AF244" i="67"/>
  <c r="AF243" i="67"/>
  <c r="AF242" i="67"/>
  <c r="AF241" i="67"/>
  <c r="AF240" i="67"/>
  <c r="AF239" i="67"/>
  <c r="AF238" i="67"/>
  <c r="AF237" i="67"/>
  <c r="AF236" i="67"/>
  <c r="AF235" i="67"/>
  <c r="AF234" i="67"/>
  <c r="AF233" i="67"/>
  <c r="AF232" i="67"/>
  <c r="AF231" i="67"/>
  <c r="AF230" i="67"/>
  <c r="AF229" i="67"/>
  <c r="AF228" i="67"/>
  <c r="AF227" i="67"/>
  <c r="AF226" i="67"/>
  <c r="AF225" i="67"/>
  <c r="AF224" i="67"/>
  <c r="AF223" i="67"/>
  <c r="AF222" i="67"/>
  <c r="AF221" i="67"/>
  <c r="AF220" i="67"/>
  <c r="AF219" i="67"/>
  <c r="AF218" i="67"/>
  <c r="AF217" i="67"/>
  <c r="AF216" i="67"/>
  <c r="AF215" i="67"/>
  <c r="AF214" i="67"/>
  <c r="AF213" i="67"/>
  <c r="AF212" i="67"/>
  <c r="AF211" i="67"/>
  <c r="AF210" i="67"/>
  <c r="AF209" i="67"/>
  <c r="AF208" i="67"/>
  <c r="AF207" i="67"/>
  <c r="AF206" i="67"/>
  <c r="AF205" i="67"/>
  <c r="AF204" i="67"/>
  <c r="AF203" i="67"/>
  <c r="AF202" i="67"/>
  <c r="AF201" i="67"/>
  <c r="AF200" i="67"/>
  <c r="AF199" i="67"/>
  <c r="AF198" i="67"/>
  <c r="AF197" i="67"/>
  <c r="AF196" i="67"/>
  <c r="AF195" i="67"/>
  <c r="AF194" i="67"/>
  <c r="AF193" i="67"/>
  <c r="AF192" i="67"/>
  <c r="AF191" i="67"/>
  <c r="AF190" i="67"/>
  <c r="AF189" i="67"/>
  <c r="AF188" i="67"/>
  <c r="AF187" i="67"/>
  <c r="AF186" i="67"/>
  <c r="AF185" i="67"/>
  <c r="AF184" i="67"/>
  <c r="AF183" i="67"/>
  <c r="AF182" i="67"/>
  <c r="AF181" i="67"/>
  <c r="AF180" i="67"/>
  <c r="AF179" i="67"/>
  <c r="AF178" i="67"/>
  <c r="AF177" i="67"/>
  <c r="AF176" i="67"/>
  <c r="AF175" i="67"/>
  <c r="AF174" i="67"/>
  <c r="AF173" i="67"/>
  <c r="AF172" i="67"/>
  <c r="AF171" i="67"/>
  <c r="AF170" i="67"/>
  <c r="AF169" i="67"/>
  <c r="AF168" i="67"/>
  <c r="AF167" i="67"/>
  <c r="AF166" i="67"/>
  <c r="AF165" i="67"/>
  <c r="AF164" i="67"/>
  <c r="AF163" i="67"/>
  <c r="AF162" i="67"/>
  <c r="AF161" i="67"/>
  <c r="AF160" i="67"/>
  <c r="AF159" i="67"/>
  <c r="AF158" i="67"/>
  <c r="AF157" i="67"/>
  <c r="AF156" i="67"/>
  <c r="AF155" i="67"/>
  <c r="AF154" i="67"/>
  <c r="AF153" i="67"/>
  <c r="AF152" i="67"/>
  <c r="AF151" i="67"/>
  <c r="AF150" i="67"/>
  <c r="AF149" i="67"/>
  <c r="AF148" i="67"/>
  <c r="AF147" i="67"/>
  <c r="AF146" i="67"/>
  <c r="AF145" i="67"/>
  <c r="AF144" i="67"/>
  <c r="AF143" i="67"/>
  <c r="AF142" i="67"/>
  <c r="AF141" i="67"/>
  <c r="AF140" i="67"/>
  <c r="AF139" i="67"/>
  <c r="AF138" i="67"/>
  <c r="AF137" i="67"/>
  <c r="AF136" i="67"/>
  <c r="AF135" i="67"/>
  <c r="AF134" i="67"/>
  <c r="AF133" i="67"/>
  <c r="AF132" i="67"/>
  <c r="AF131" i="67"/>
  <c r="AF130" i="67"/>
  <c r="AF129" i="67"/>
  <c r="AF128" i="67"/>
  <c r="AF127" i="67"/>
  <c r="AF126" i="67"/>
  <c r="AF125" i="67"/>
  <c r="AF124" i="67"/>
  <c r="AF123" i="67"/>
  <c r="AF122" i="67"/>
  <c r="AF121" i="67"/>
  <c r="AF120" i="67"/>
  <c r="AF119" i="67"/>
  <c r="AF118" i="67"/>
  <c r="AF117" i="67"/>
  <c r="AF116" i="67"/>
  <c r="AF115" i="67"/>
  <c r="AF114" i="67"/>
  <c r="AF113" i="67"/>
  <c r="AF112" i="67"/>
  <c r="AF111" i="67"/>
  <c r="AF110" i="67"/>
  <c r="AF109" i="67"/>
  <c r="AF108" i="67"/>
  <c r="AF107" i="67"/>
  <c r="AF106" i="67"/>
  <c r="AF105" i="67"/>
  <c r="AF104" i="67"/>
  <c r="AF103" i="67"/>
  <c r="AF102" i="67"/>
  <c r="AF101" i="67"/>
  <c r="AF100" i="67"/>
  <c r="AF99" i="67"/>
  <c r="AF98" i="67"/>
  <c r="AF97" i="67"/>
  <c r="AF96" i="67"/>
  <c r="AF95" i="67"/>
  <c r="AF94" i="67"/>
  <c r="AF93" i="67"/>
  <c r="AF92" i="67"/>
  <c r="AF91" i="67"/>
  <c r="AF90" i="67"/>
  <c r="AF89" i="67"/>
  <c r="AF88" i="67"/>
  <c r="AF87" i="67"/>
  <c r="AF86" i="67"/>
  <c r="AF85" i="67"/>
  <c r="AF84" i="67"/>
  <c r="AF83" i="67"/>
  <c r="AF82" i="67"/>
  <c r="AF81" i="67"/>
  <c r="AF80" i="67"/>
  <c r="AF79" i="67"/>
  <c r="AF78" i="67"/>
  <c r="AF77" i="67"/>
  <c r="AF76" i="67"/>
  <c r="AF75" i="67"/>
  <c r="AF74" i="67"/>
  <c r="AF73" i="67"/>
  <c r="AF72" i="67"/>
  <c r="AF71" i="67"/>
  <c r="AF70" i="67"/>
  <c r="AF69" i="67"/>
  <c r="AF68" i="67"/>
  <c r="AF67" i="67"/>
  <c r="AF66" i="67"/>
  <c r="AF65" i="67"/>
  <c r="AF64" i="67"/>
  <c r="AF63" i="67"/>
  <c r="AF62" i="67"/>
  <c r="AF61" i="67"/>
  <c r="AF60" i="67"/>
  <c r="AF59" i="67"/>
  <c r="AF58" i="67"/>
  <c r="AF57" i="67"/>
  <c r="AF56" i="67"/>
  <c r="AF55" i="67"/>
  <c r="AF54" i="67"/>
  <c r="AF53" i="67"/>
  <c r="AF52" i="67"/>
  <c r="AF51" i="67"/>
  <c r="AF50" i="67"/>
  <c r="AF49" i="67"/>
  <c r="AF48" i="67"/>
  <c r="AF47" i="67"/>
  <c r="AF46" i="67"/>
  <c r="AF45" i="67"/>
  <c r="AF44" i="67"/>
  <c r="AF43" i="67"/>
  <c r="AF42" i="67"/>
  <c r="AF41" i="67"/>
  <c r="AF40" i="67"/>
  <c r="CQ17" i="66"/>
  <c r="CR17" i="66"/>
  <c r="CS17" i="66"/>
  <c r="CT17" i="66"/>
  <c r="CU17" i="66"/>
  <c r="CV17" i="66"/>
  <c r="CW17" i="66"/>
  <c r="CQ18" i="66"/>
  <c r="CR18" i="66"/>
  <c r="CS18" i="66"/>
  <c r="CT18" i="66"/>
  <c r="CU18" i="66"/>
  <c r="CV18" i="66"/>
  <c r="CW18" i="66"/>
  <c r="CQ19" i="66"/>
  <c r="CR19" i="66"/>
  <c r="CS19" i="66"/>
  <c r="CT19" i="66"/>
  <c r="CU19" i="66"/>
  <c r="CV19" i="66"/>
  <c r="CW19" i="66"/>
  <c r="CQ20" i="66"/>
  <c r="CR20" i="66"/>
  <c r="CS20" i="66"/>
  <c r="CT20" i="66"/>
  <c r="CU20" i="66"/>
  <c r="CV20" i="66"/>
  <c r="CW20" i="66"/>
  <c r="CQ21" i="66"/>
  <c r="CR21" i="66"/>
  <c r="CS21" i="66"/>
  <c r="CT21" i="66"/>
  <c r="CU21" i="66"/>
  <c r="CV21" i="66"/>
  <c r="CW21" i="66"/>
  <c r="CQ22" i="66"/>
  <c r="CR22" i="66"/>
  <c r="CS22" i="66"/>
  <c r="CT22" i="66"/>
  <c r="CU22" i="66"/>
  <c r="CV22" i="66"/>
  <c r="CW22" i="66"/>
  <c r="CQ23" i="66"/>
  <c r="CR23" i="66"/>
  <c r="CS23" i="66"/>
  <c r="CT23" i="66"/>
  <c r="CU23" i="66"/>
  <c r="CV23" i="66"/>
  <c r="CW23" i="66"/>
  <c r="CQ24" i="66"/>
  <c r="CR24" i="66"/>
  <c r="CS24" i="66"/>
  <c r="CT24" i="66"/>
  <c r="CU24" i="66"/>
  <c r="CV24" i="66"/>
  <c r="CW24" i="66"/>
  <c r="CQ25" i="66"/>
  <c r="CR25" i="66"/>
  <c r="CS25" i="66"/>
  <c r="CT25" i="66"/>
  <c r="CU25" i="66"/>
  <c r="CV25" i="66"/>
  <c r="CW25" i="66"/>
  <c r="CQ26" i="66"/>
  <c r="CR26" i="66"/>
  <c r="CS26" i="66"/>
  <c r="CT26" i="66"/>
  <c r="CU26" i="66"/>
  <c r="CV26" i="66"/>
  <c r="CW26" i="66"/>
  <c r="CQ27" i="66"/>
  <c r="CR27" i="66"/>
  <c r="CS27" i="66"/>
  <c r="CT27" i="66"/>
  <c r="CU27" i="66"/>
  <c r="CV27" i="66"/>
  <c r="CW27" i="66"/>
  <c r="CQ28" i="66"/>
  <c r="CR28" i="66"/>
  <c r="CS28" i="66"/>
  <c r="CT28" i="66"/>
  <c r="CU28" i="66"/>
  <c r="CV28" i="66"/>
  <c r="CW28" i="66"/>
  <c r="CQ29" i="66"/>
  <c r="CR29" i="66"/>
  <c r="CS29" i="66"/>
  <c r="CT29" i="66"/>
  <c r="CU29" i="66"/>
  <c r="CV29" i="66"/>
  <c r="CW29" i="66"/>
  <c r="CQ30" i="66"/>
  <c r="CR30" i="66"/>
  <c r="CS30" i="66"/>
  <c r="CT30" i="66"/>
  <c r="CU30" i="66"/>
  <c r="CV30" i="66"/>
  <c r="CW30" i="66"/>
  <c r="CQ31" i="66"/>
  <c r="CR31" i="66"/>
  <c r="CS31" i="66"/>
  <c r="CT31" i="66"/>
  <c r="CU31" i="66"/>
  <c r="CV31" i="66"/>
  <c r="CW31" i="66"/>
  <c r="CQ32" i="66"/>
  <c r="CR32" i="66"/>
  <c r="CS32" i="66"/>
  <c r="CT32" i="66"/>
  <c r="CU32" i="66"/>
  <c r="CV32" i="66"/>
  <c r="CW32" i="66"/>
  <c r="CQ33" i="66"/>
  <c r="CR33" i="66"/>
  <c r="CS33" i="66"/>
  <c r="CT33" i="66"/>
  <c r="CU33" i="66"/>
  <c r="CV33" i="66"/>
  <c r="CW33" i="66"/>
  <c r="CQ35" i="66"/>
  <c r="CR35" i="66"/>
  <c r="CS35" i="66"/>
  <c r="CT35" i="66"/>
  <c r="CU35" i="66"/>
  <c r="CV35" i="66"/>
  <c r="CW35" i="66"/>
  <c r="CQ37" i="66"/>
  <c r="CR37" i="66"/>
  <c r="CS37" i="66"/>
  <c r="CT37" i="66"/>
  <c r="CU37" i="66"/>
  <c r="CV37" i="66"/>
  <c r="CW37" i="66"/>
  <c r="CQ42" i="66"/>
  <c r="CR42" i="66"/>
  <c r="CS42" i="66"/>
  <c r="CT42" i="66"/>
  <c r="CU42" i="66"/>
  <c r="CV42" i="66"/>
  <c r="CW42" i="66"/>
  <c r="CQ43" i="66"/>
  <c r="CR43" i="66"/>
  <c r="CS43" i="66"/>
  <c r="CT43" i="66"/>
  <c r="CU43" i="66"/>
  <c r="CV43" i="66"/>
  <c r="CW43" i="66"/>
  <c r="CQ44" i="66"/>
  <c r="CR44" i="66"/>
  <c r="CS44" i="66"/>
  <c r="CT44" i="66"/>
  <c r="CU44" i="66"/>
  <c r="CV44" i="66"/>
  <c r="CW44" i="66"/>
  <c r="CQ45" i="66"/>
  <c r="CR45" i="66"/>
  <c r="CS45" i="66"/>
  <c r="CT45" i="66"/>
  <c r="CU45" i="66"/>
  <c r="CV45" i="66"/>
  <c r="CW45" i="66"/>
  <c r="CQ46" i="66"/>
  <c r="CR46" i="66"/>
  <c r="CS46" i="66"/>
  <c r="CT46" i="66"/>
  <c r="CU46" i="66"/>
  <c r="CV46" i="66"/>
  <c r="CW46" i="66"/>
  <c r="CQ47" i="66"/>
  <c r="CR47" i="66"/>
  <c r="CS47" i="66"/>
  <c r="CT47" i="66"/>
  <c r="CU47" i="66"/>
  <c r="CV47" i="66"/>
  <c r="CW47" i="66"/>
  <c r="CQ48" i="66"/>
  <c r="CR48" i="66"/>
  <c r="CS48" i="66"/>
  <c r="CT48" i="66"/>
  <c r="CU48" i="66"/>
  <c r="CV48" i="66"/>
  <c r="CW48" i="66"/>
  <c r="CQ49" i="66"/>
  <c r="CR49" i="66"/>
  <c r="CS49" i="66"/>
  <c r="CT49" i="66"/>
  <c r="CU49" i="66"/>
  <c r="CV49" i="66"/>
  <c r="CW49" i="66"/>
  <c r="CQ50" i="66"/>
  <c r="CR50" i="66"/>
  <c r="CS50" i="66"/>
  <c r="CT50" i="66"/>
  <c r="CU50" i="66"/>
  <c r="CV50" i="66"/>
  <c r="CW50" i="66"/>
  <c r="CQ51" i="66"/>
  <c r="CR51" i="66"/>
  <c r="CS51" i="66"/>
  <c r="CT51" i="66"/>
  <c r="CU51" i="66"/>
  <c r="CV51" i="66"/>
  <c r="CW51" i="66"/>
  <c r="CQ52" i="66"/>
  <c r="CR52" i="66"/>
  <c r="CS52" i="66"/>
  <c r="CT52" i="66"/>
  <c r="CU52" i="66"/>
  <c r="CV52" i="66"/>
  <c r="CW52" i="66"/>
  <c r="CQ53" i="66"/>
  <c r="CR53" i="66"/>
  <c r="CS53" i="66"/>
  <c r="CT53" i="66"/>
  <c r="CU53" i="66"/>
  <c r="CV53" i="66"/>
  <c r="CW53" i="66"/>
  <c r="CQ54" i="66"/>
  <c r="CR54" i="66"/>
  <c r="CS54" i="66"/>
  <c r="CT54" i="66"/>
  <c r="CU54" i="66"/>
  <c r="CV54" i="66"/>
  <c r="CW54" i="66"/>
  <c r="CQ55" i="66"/>
  <c r="CR55" i="66"/>
  <c r="CS55" i="66"/>
  <c r="CT55" i="66"/>
  <c r="CU55" i="66"/>
  <c r="CV55" i="66"/>
  <c r="CW55" i="66"/>
  <c r="CQ56" i="66"/>
  <c r="CR56" i="66"/>
  <c r="CS56" i="66"/>
  <c r="CT56" i="66"/>
  <c r="CU56" i="66"/>
  <c r="CV56" i="66"/>
  <c r="CW56" i="66"/>
  <c r="CQ57" i="66"/>
  <c r="CR57" i="66"/>
  <c r="CS57" i="66"/>
  <c r="CT57" i="66"/>
  <c r="CU57" i="66"/>
  <c r="CV57" i="66"/>
  <c r="CW57" i="66"/>
  <c r="CQ58" i="66"/>
  <c r="CR58" i="66"/>
  <c r="CS58" i="66"/>
  <c r="CT58" i="66"/>
  <c r="CU58" i="66"/>
  <c r="CV58" i="66"/>
  <c r="CW58" i="66"/>
  <c r="CQ59" i="66"/>
  <c r="CR59" i="66"/>
  <c r="CS59" i="66"/>
  <c r="CT59" i="66"/>
  <c r="CU59" i="66"/>
  <c r="CV59" i="66"/>
  <c r="CW59" i="66"/>
  <c r="CQ60" i="66"/>
  <c r="CR60" i="66"/>
  <c r="CS60" i="66"/>
  <c r="CT60" i="66"/>
  <c r="CU60" i="66"/>
  <c r="CV60" i="66"/>
  <c r="CW60" i="66"/>
  <c r="CQ61" i="66"/>
  <c r="CR61" i="66"/>
  <c r="CS61" i="66"/>
  <c r="CT61" i="66"/>
  <c r="CU61" i="66"/>
  <c r="CV61" i="66"/>
  <c r="CW61" i="66"/>
  <c r="CQ62" i="66"/>
  <c r="CR62" i="66"/>
  <c r="CS62" i="66"/>
  <c r="CT62" i="66"/>
  <c r="CU62" i="66"/>
  <c r="CV62" i="66"/>
  <c r="CW62" i="66"/>
  <c r="CQ63" i="66"/>
  <c r="CR63" i="66"/>
  <c r="CS63" i="66"/>
  <c r="CT63" i="66"/>
  <c r="CU63" i="66"/>
  <c r="CV63" i="66"/>
  <c r="CW63" i="66"/>
  <c r="CQ64" i="66"/>
  <c r="CR64" i="66"/>
  <c r="CS64" i="66"/>
  <c r="CT64" i="66"/>
  <c r="CU64" i="66"/>
  <c r="CV64" i="66"/>
  <c r="CW64" i="66"/>
  <c r="CQ65" i="66"/>
  <c r="CR65" i="66"/>
  <c r="CS65" i="66"/>
  <c r="CT65" i="66"/>
  <c r="CU65" i="66"/>
  <c r="CV65" i="66"/>
  <c r="CW65" i="66"/>
  <c r="CQ66" i="66"/>
  <c r="CR66" i="66"/>
  <c r="CS66" i="66"/>
  <c r="CT66" i="66"/>
  <c r="CU66" i="66"/>
  <c r="CV66" i="66"/>
  <c r="CW66" i="66"/>
  <c r="CQ67" i="66"/>
  <c r="CR67" i="66"/>
  <c r="CS67" i="66"/>
  <c r="CT67" i="66"/>
  <c r="CU67" i="66"/>
  <c r="CV67" i="66"/>
  <c r="CW67" i="66"/>
  <c r="CQ68" i="66"/>
  <c r="CR68" i="66"/>
  <c r="CS68" i="66"/>
  <c r="CT68" i="66"/>
  <c r="CU68" i="66"/>
  <c r="CV68" i="66"/>
  <c r="CW68" i="66"/>
  <c r="CQ69" i="66"/>
  <c r="CR69" i="66"/>
  <c r="CS69" i="66"/>
  <c r="CT69" i="66"/>
  <c r="CU69" i="66"/>
  <c r="CV69" i="66"/>
  <c r="CW69" i="66"/>
  <c r="CQ70" i="66"/>
  <c r="CR70" i="66"/>
  <c r="CS70" i="66"/>
  <c r="CT70" i="66"/>
  <c r="CU70" i="66"/>
  <c r="CV70" i="66"/>
  <c r="CW70" i="66"/>
  <c r="CQ71" i="66"/>
  <c r="CR71" i="66"/>
  <c r="CS71" i="66"/>
  <c r="CT71" i="66"/>
  <c r="CU71" i="66"/>
  <c r="CV71" i="66"/>
  <c r="CW71" i="66"/>
  <c r="CQ72" i="66"/>
  <c r="CR72" i="66"/>
  <c r="CS72" i="66"/>
  <c r="CT72" i="66"/>
  <c r="CU72" i="66"/>
  <c r="CV72" i="66"/>
  <c r="CW72" i="66"/>
  <c r="CQ73" i="66"/>
  <c r="CR73" i="66"/>
  <c r="CS73" i="66"/>
  <c r="CT73" i="66"/>
  <c r="CU73" i="66"/>
  <c r="CV73" i="66"/>
  <c r="CW73" i="66"/>
  <c r="CQ74" i="66"/>
  <c r="CR74" i="66"/>
  <c r="CS74" i="66"/>
  <c r="CT74" i="66"/>
  <c r="CU74" i="66"/>
  <c r="CV74" i="66"/>
  <c r="CW74" i="66"/>
  <c r="CQ75" i="66"/>
  <c r="CR75" i="66"/>
  <c r="CS75" i="66"/>
  <c r="CT75" i="66"/>
  <c r="CU75" i="66"/>
  <c r="CV75" i="66"/>
  <c r="CW75" i="66"/>
  <c r="CQ76" i="66"/>
  <c r="CR76" i="66"/>
  <c r="CS76" i="66"/>
  <c r="CT76" i="66"/>
  <c r="CU76" i="66"/>
  <c r="CV76" i="66"/>
  <c r="CW76" i="66"/>
  <c r="CQ77" i="66"/>
  <c r="CR77" i="66"/>
  <c r="CS77" i="66"/>
  <c r="CT77" i="66"/>
  <c r="CU77" i="66"/>
  <c r="CV77" i="66"/>
  <c r="CW77" i="66"/>
  <c r="CQ78" i="66"/>
  <c r="CR78" i="66"/>
  <c r="CS78" i="66"/>
  <c r="CT78" i="66"/>
  <c r="CU78" i="66"/>
  <c r="CV78" i="66"/>
  <c r="CW78" i="66"/>
  <c r="CQ79" i="66"/>
  <c r="CR79" i="66"/>
  <c r="CS79" i="66"/>
  <c r="CT79" i="66"/>
  <c r="CU79" i="66"/>
  <c r="CV79" i="66"/>
  <c r="CW79" i="66"/>
  <c r="CQ80" i="66"/>
  <c r="CR80" i="66"/>
  <c r="CS80" i="66"/>
  <c r="CT80" i="66"/>
  <c r="CU80" i="66"/>
  <c r="CV80" i="66"/>
  <c r="CW80" i="66"/>
  <c r="CQ81" i="66"/>
  <c r="CR81" i="66"/>
  <c r="CS81" i="66"/>
  <c r="CT81" i="66"/>
  <c r="CU81" i="66"/>
  <c r="CV81" i="66"/>
  <c r="CW81" i="66"/>
  <c r="CQ82" i="66"/>
  <c r="CR82" i="66"/>
  <c r="CS82" i="66"/>
  <c r="CT82" i="66"/>
  <c r="CU82" i="66"/>
  <c r="CV82" i="66"/>
  <c r="CW82" i="66"/>
  <c r="CQ83" i="66"/>
  <c r="CR83" i="66"/>
  <c r="CS83" i="66"/>
  <c r="CT83" i="66"/>
  <c r="CU83" i="66"/>
  <c r="CV83" i="66"/>
  <c r="CW83" i="66"/>
  <c r="CQ84" i="66"/>
  <c r="CR84" i="66"/>
  <c r="CS84" i="66"/>
  <c r="CT84" i="66"/>
  <c r="CU84" i="66"/>
  <c r="CV84" i="66"/>
  <c r="CW84" i="66"/>
  <c r="CQ85" i="66"/>
  <c r="CR85" i="66"/>
  <c r="CS85" i="66"/>
  <c r="CT85" i="66"/>
  <c r="CU85" i="66"/>
  <c r="CV85" i="66"/>
  <c r="CW85" i="66"/>
  <c r="CQ86" i="66"/>
  <c r="CR86" i="66"/>
  <c r="CS86" i="66"/>
  <c r="CT86" i="66"/>
  <c r="CU86" i="66"/>
  <c r="CV86" i="66"/>
  <c r="CW86" i="66"/>
  <c r="CQ87" i="66"/>
  <c r="CR87" i="66"/>
  <c r="CS87" i="66"/>
  <c r="CT87" i="66"/>
  <c r="CU87" i="66"/>
  <c r="CV87" i="66"/>
  <c r="CW87" i="66"/>
  <c r="CQ88" i="66"/>
  <c r="CR88" i="66"/>
  <c r="CS88" i="66"/>
  <c r="CT88" i="66"/>
  <c r="CU88" i="66"/>
  <c r="CV88" i="66"/>
  <c r="CW88" i="66"/>
  <c r="CQ89" i="66"/>
  <c r="CR89" i="66"/>
  <c r="CS89" i="66"/>
  <c r="CT89" i="66"/>
  <c r="CU89" i="66"/>
  <c r="CV89" i="66"/>
  <c r="CW89" i="66"/>
  <c r="CQ90" i="66"/>
  <c r="CR90" i="66"/>
  <c r="CS90" i="66"/>
  <c r="CT90" i="66"/>
  <c r="CU90" i="66"/>
  <c r="CV90" i="66"/>
  <c r="CW90" i="66"/>
  <c r="CQ91" i="66"/>
  <c r="CR91" i="66"/>
  <c r="CS91" i="66"/>
  <c r="CT91" i="66"/>
  <c r="CU91" i="66"/>
  <c r="CV91" i="66"/>
  <c r="CW91" i="66"/>
  <c r="CQ92" i="66"/>
  <c r="CR92" i="66"/>
  <c r="CS92" i="66"/>
  <c r="CT92" i="66"/>
  <c r="CU92" i="66"/>
  <c r="CV92" i="66"/>
  <c r="CW92" i="66"/>
  <c r="CQ93" i="66"/>
  <c r="CR93" i="66"/>
  <c r="CS93" i="66"/>
  <c r="CT93" i="66"/>
  <c r="CU93" i="66"/>
  <c r="CV93" i="66"/>
  <c r="CW93" i="66"/>
  <c r="CQ94" i="66"/>
  <c r="CR94" i="66"/>
  <c r="CS94" i="66"/>
  <c r="CT94" i="66"/>
  <c r="CU94" i="66"/>
  <c r="CV94" i="66"/>
  <c r="CW94" i="66"/>
  <c r="CQ95" i="66"/>
  <c r="CR95" i="66"/>
  <c r="CS95" i="66"/>
  <c r="CT95" i="66"/>
  <c r="CU95" i="66"/>
  <c r="CV95" i="66"/>
  <c r="CW95" i="66"/>
  <c r="CQ96" i="66"/>
  <c r="CR96" i="66"/>
  <c r="CS96" i="66"/>
  <c r="CT96" i="66"/>
  <c r="CU96" i="66"/>
  <c r="CV96" i="66"/>
  <c r="CW96" i="66"/>
  <c r="CQ97" i="66"/>
  <c r="CR97" i="66"/>
  <c r="CS97" i="66"/>
  <c r="CT97" i="66"/>
  <c r="CU97" i="66"/>
  <c r="CV97" i="66"/>
  <c r="CW97" i="66"/>
  <c r="CQ98" i="66"/>
  <c r="CR98" i="66"/>
  <c r="CS98" i="66"/>
  <c r="CT98" i="66"/>
  <c r="CU98" i="66"/>
  <c r="CV98" i="66"/>
  <c r="CW98" i="66"/>
  <c r="CQ99" i="66"/>
  <c r="CR99" i="66"/>
  <c r="CS99" i="66"/>
  <c r="CT99" i="66"/>
  <c r="CU99" i="66"/>
  <c r="CV99" i="66"/>
  <c r="CW99" i="66"/>
  <c r="CQ100" i="66"/>
  <c r="CR100" i="66"/>
  <c r="CS100" i="66"/>
  <c r="CT100" i="66"/>
  <c r="CU100" i="66"/>
  <c r="CV100" i="66"/>
  <c r="CW100" i="66"/>
  <c r="CQ101" i="66"/>
  <c r="CR101" i="66"/>
  <c r="CS101" i="66"/>
  <c r="CT101" i="66"/>
  <c r="CU101" i="66"/>
  <c r="CV101" i="66"/>
  <c r="CW101" i="66"/>
  <c r="CQ102" i="66"/>
  <c r="CR102" i="66"/>
  <c r="CS102" i="66"/>
  <c r="CT102" i="66"/>
  <c r="CU102" i="66"/>
  <c r="CV102" i="66"/>
  <c r="CW102" i="66"/>
  <c r="CQ103" i="66"/>
  <c r="CR103" i="66"/>
  <c r="CS103" i="66"/>
  <c r="CT103" i="66"/>
  <c r="CU103" i="66"/>
  <c r="CV103" i="66"/>
  <c r="CW103" i="66"/>
  <c r="CQ104" i="66"/>
  <c r="CR104" i="66"/>
  <c r="CS104" i="66"/>
  <c r="CT104" i="66"/>
  <c r="CU104" i="66"/>
  <c r="CV104" i="66"/>
  <c r="CW104" i="66"/>
  <c r="CQ105" i="66"/>
  <c r="CR105" i="66"/>
  <c r="CS105" i="66"/>
  <c r="CT105" i="66"/>
  <c r="CU105" i="66"/>
  <c r="CV105" i="66"/>
  <c r="CW105" i="66"/>
  <c r="CQ106" i="66"/>
  <c r="CR106" i="66"/>
  <c r="CS106" i="66"/>
  <c r="CT106" i="66"/>
  <c r="CU106" i="66"/>
  <c r="CV106" i="66"/>
  <c r="CW106" i="66"/>
  <c r="CQ107" i="66"/>
  <c r="CR107" i="66"/>
  <c r="CS107" i="66"/>
  <c r="CT107" i="66"/>
  <c r="CU107" i="66"/>
  <c r="CV107" i="66"/>
  <c r="CW107" i="66"/>
  <c r="CQ108" i="66"/>
  <c r="CR108" i="66"/>
  <c r="CS108" i="66"/>
  <c r="CT108" i="66"/>
  <c r="CU108" i="66"/>
  <c r="CV108" i="66"/>
  <c r="CW108" i="66"/>
  <c r="CQ109" i="66"/>
  <c r="CR109" i="66"/>
  <c r="CS109" i="66"/>
  <c r="CT109" i="66"/>
  <c r="CU109" i="66"/>
  <c r="CV109" i="66"/>
  <c r="CW109" i="66"/>
  <c r="CQ110" i="66"/>
  <c r="CR110" i="66"/>
  <c r="CS110" i="66"/>
  <c r="CT110" i="66"/>
  <c r="CU110" i="66"/>
  <c r="CV110" i="66"/>
  <c r="CW110" i="66"/>
  <c r="CQ111" i="66"/>
  <c r="CR111" i="66"/>
  <c r="CS111" i="66"/>
  <c r="CT111" i="66"/>
  <c r="CU111" i="66"/>
  <c r="CV111" i="66"/>
  <c r="CW111" i="66"/>
  <c r="CQ112" i="66"/>
  <c r="CR112" i="66"/>
  <c r="CS112" i="66"/>
  <c r="CT112" i="66"/>
  <c r="CU112" i="66"/>
  <c r="CV112" i="66"/>
  <c r="CW112" i="66"/>
  <c r="CQ113" i="66"/>
  <c r="CR113" i="66"/>
  <c r="CS113" i="66"/>
  <c r="CT113" i="66"/>
  <c r="CU113" i="66"/>
  <c r="CV113" i="66"/>
  <c r="CW113" i="66"/>
  <c r="CP18" i="66"/>
  <c r="AB113" i="66" l="1"/>
  <c r="AC113" i="66" s="1"/>
  <c r="AB112" i="66"/>
  <c r="AC112" i="66" s="1"/>
  <c r="AB111" i="66"/>
  <c r="AC111" i="66" s="1"/>
  <c r="AB110" i="66"/>
  <c r="AC110" i="66" s="1"/>
  <c r="AB109" i="66"/>
  <c r="AC109" i="66" s="1"/>
  <c r="AB108" i="66"/>
  <c r="AC108" i="66" s="1"/>
  <c r="AB107" i="66"/>
  <c r="AC107" i="66" s="1"/>
  <c r="AB106" i="66"/>
  <c r="AC106" i="66" s="1"/>
  <c r="AB105" i="66"/>
  <c r="AC105" i="66" s="1"/>
  <c r="AB104" i="66"/>
  <c r="AC104" i="66" s="1"/>
  <c r="AB103" i="66"/>
  <c r="AC103" i="66" s="1"/>
  <c r="S1" i="66"/>
  <c r="T1" i="66"/>
  <c r="U1" i="66"/>
  <c r="MN113" i="66"/>
  <c r="MN112" i="66"/>
  <c r="MN111" i="66"/>
  <c r="MN110" i="66"/>
  <c r="MN109" i="66"/>
  <c r="MN108" i="66"/>
  <c r="MN107" i="66"/>
  <c r="MN106" i="66"/>
  <c r="MN105" i="66"/>
  <c r="MN104" i="66"/>
  <c r="MN103" i="66"/>
  <c r="MN102" i="66"/>
  <c r="MN101" i="66"/>
  <c r="MN100" i="66"/>
  <c r="MN99" i="66"/>
  <c r="MN98" i="66"/>
  <c r="MN97" i="66"/>
  <c r="MN96" i="66"/>
  <c r="MN95" i="66"/>
  <c r="MN94" i="66"/>
  <c r="MN93" i="66"/>
  <c r="MN92" i="66"/>
  <c r="MN91" i="66"/>
  <c r="MN90" i="66"/>
  <c r="MN89" i="66"/>
  <c r="MN88" i="66"/>
  <c r="MN87" i="66"/>
  <c r="MN86" i="66"/>
  <c r="MN85" i="66"/>
  <c r="MN84" i="66"/>
  <c r="MN83" i="66"/>
  <c r="MN82" i="66"/>
  <c r="MN81" i="66"/>
  <c r="MN80" i="66"/>
  <c r="MN79" i="66"/>
  <c r="MN78" i="66"/>
  <c r="MN77" i="66"/>
  <c r="MN76" i="66"/>
  <c r="MN75" i="66"/>
  <c r="MN74" i="66"/>
  <c r="MN73" i="66"/>
  <c r="MN72" i="66"/>
  <c r="MN71" i="66"/>
  <c r="MN70" i="66"/>
  <c r="MN69" i="66"/>
  <c r="MN68" i="66"/>
  <c r="MN67" i="66"/>
  <c r="MN66" i="66"/>
  <c r="MN65" i="66"/>
  <c r="MN64" i="66"/>
  <c r="MN63" i="66"/>
  <c r="MN62" i="66"/>
  <c r="MN61" i="66"/>
  <c r="MN60" i="66"/>
  <c r="MN59" i="66"/>
  <c r="MN58" i="66"/>
  <c r="MN57" i="66"/>
  <c r="MN56" i="66"/>
  <c r="MN55" i="66"/>
  <c r="MN54" i="66"/>
  <c r="MN53" i="66"/>
  <c r="MN52" i="66"/>
  <c r="MN51" i="66"/>
  <c r="MN50" i="66"/>
  <c r="MN49" i="66"/>
  <c r="MN48" i="66"/>
  <c r="MN47" i="66"/>
  <c r="MN46" i="66"/>
  <c r="MN45" i="66"/>
  <c r="MN44" i="66"/>
  <c r="MN43" i="66"/>
  <c r="MN42" i="66"/>
  <c r="MN41" i="66"/>
  <c r="MN40" i="66"/>
  <c r="MN39" i="66"/>
  <c r="MN38" i="66"/>
  <c r="MN37" i="66"/>
  <c r="MN36" i="66"/>
  <c r="MN35" i="66"/>
  <c r="MN34" i="66"/>
  <c r="MN33" i="66"/>
  <c r="MN32" i="66"/>
  <c r="MN31" i="66"/>
  <c r="MN30" i="66"/>
  <c r="MN29" i="66"/>
  <c r="MN28" i="66"/>
  <c r="MN27" i="66"/>
  <c r="MN26" i="66"/>
  <c r="MN25" i="66"/>
  <c r="MN24" i="66"/>
  <c r="MN23" i="66"/>
  <c r="MN22" i="66"/>
  <c r="MN21" i="66"/>
  <c r="MN20" i="66"/>
  <c r="MN19" i="66"/>
  <c r="MN18" i="66"/>
  <c r="MN17" i="66"/>
  <c r="MN16" i="66"/>
  <c r="MN15" i="66"/>
  <c r="MN14" i="66"/>
  <c r="AG39" i="67"/>
  <c r="AF39" i="67"/>
  <c r="AG38" i="67"/>
  <c r="AF38" i="67"/>
  <c r="AG37" i="67"/>
  <c r="AF37" i="67"/>
  <c r="AG36" i="67"/>
  <c r="AF36" i="67"/>
  <c r="AG35" i="67"/>
  <c r="AF35" i="67"/>
  <c r="AG34" i="67"/>
  <c r="AF34" i="67"/>
  <c r="AG33" i="67"/>
  <c r="AF33" i="67"/>
  <c r="AG32" i="67"/>
  <c r="AF32" i="67"/>
  <c r="AG31" i="67"/>
  <c r="AF31" i="67"/>
  <c r="AG30" i="67"/>
  <c r="AF30" i="67"/>
  <c r="AG29" i="67"/>
  <c r="AF29" i="67"/>
  <c r="AG28" i="67"/>
  <c r="AF28" i="67"/>
  <c r="AG27" i="67"/>
  <c r="AF27" i="67"/>
  <c r="AG26" i="67"/>
  <c r="AF26" i="67"/>
  <c r="AG25" i="67"/>
  <c r="AF25" i="67"/>
  <c r="AG24" i="67"/>
  <c r="AF24" i="67"/>
  <c r="AG23" i="67"/>
  <c r="AF23" i="67"/>
  <c r="AG22" i="67"/>
  <c r="AF22" i="67"/>
  <c r="AG21" i="67"/>
  <c r="AF21" i="67"/>
  <c r="AG20" i="67"/>
  <c r="AF20" i="67"/>
  <c r="AG19" i="67"/>
  <c r="AF19" i="67"/>
  <c r="AG18" i="67"/>
  <c r="AF18" i="67"/>
  <c r="AG17" i="67"/>
  <c r="AF17" i="67"/>
  <c r="AF16" i="67"/>
  <c r="AF15" i="67"/>
  <c r="AG14" i="67"/>
  <c r="AF14" i="67"/>
  <c r="AG13" i="67"/>
  <c r="AF13" i="67"/>
  <c r="AG12" i="67"/>
  <c r="AA12" i="67"/>
  <c r="BI15" i="66" l="1"/>
  <c r="R542" i="67"/>
  <c r="M543" i="67" s="1"/>
  <c r="Q542" i="67"/>
  <c r="AK541" i="67"/>
  <c r="AH541" i="67"/>
  <c r="AI541" i="67" s="1"/>
  <c r="AM541" i="67" s="1"/>
  <c r="AE541" i="67"/>
  <c r="AA541" i="67"/>
  <c r="AB541" i="67" s="1"/>
  <c r="AK540" i="67"/>
  <c r="AH540" i="67"/>
  <c r="AI540" i="67" s="1"/>
  <c r="AM540" i="67" s="1"/>
  <c r="AE540" i="67"/>
  <c r="AA540" i="67"/>
  <c r="AB540" i="67" s="1"/>
  <c r="AK539" i="67"/>
  <c r="AH539" i="67"/>
  <c r="AI539" i="67" s="1"/>
  <c r="AM539" i="67" s="1"/>
  <c r="AE539" i="67"/>
  <c r="AA539" i="67"/>
  <c r="AB539" i="67" s="1"/>
  <c r="AK538" i="67"/>
  <c r="AH538" i="67"/>
  <c r="AI538" i="67" s="1"/>
  <c r="AM538" i="67" s="1"/>
  <c r="AE538" i="67"/>
  <c r="AA538" i="67"/>
  <c r="AB538" i="67" s="1"/>
  <c r="AK537" i="67"/>
  <c r="AH537" i="67"/>
  <c r="AI537" i="67" s="1"/>
  <c r="AM537" i="67" s="1"/>
  <c r="AE537" i="67"/>
  <c r="AA537" i="67"/>
  <c r="AB537" i="67" s="1"/>
  <c r="AK536" i="67"/>
  <c r="AH536" i="67"/>
  <c r="AI536" i="67" s="1"/>
  <c r="AM536" i="67" s="1"/>
  <c r="AE536" i="67"/>
  <c r="AA536" i="67"/>
  <c r="AB536" i="67" s="1"/>
  <c r="AK535" i="67"/>
  <c r="AH535" i="67"/>
  <c r="AI535" i="67" s="1"/>
  <c r="AE535" i="67"/>
  <c r="AA535" i="67"/>
  <c r="AB535" i="67" s="1"/>
  <c r="AK534" i="67"/>
  <c r="AH534" i="67"/>
  <c r="AI534" i="67" s="1"/>
  <c r="AM534" i="67" s="1"/>
  <c r="AE534" i="67"/>
  <c r="AA534" i="67"/>
  <c r="AB534" i="67" s="1"/>
  <c r="AK533" i="67"/>
  <c r="AH533" i="67"/>
  <c r="AI533" i="67" s="1"/>
  <c r="AM533" i="67" s="1"/>
  <c r="AE533" i="67"/>
  <c r="AA533" i="67"/>
  <c r="AB533" i="67" s="1"/>
  <c r="AK532" i="67"/>
  <c r="AH532" i="67"/>
  <c r="AI532" i="67" s="1"/>
  <c r="AM532" i="67" s="1"/>
  <c r="AE532" i="67"/>
  <c r="AA532" i="67"/>
  <c r="AB532" i="67" s="1"/>
  <c r="AK531" i="67"/>
  <c r="AH531" i="67"/>
  <c r="AI531" i="67" s="1"/>
  <c r="AM531" i="67" s="1"/>
  <c r="AE531" i="67"/>
  <c r="AA531" i="67"/>
  <c r="AB531" i="67" s="1"/>
  <c r="AK530" i="67"/>
  <c r="AH530" i="67"/>
  <c r="AI530" i="67" s="1"/>
  <c r="AM530" i="67" s="1"/>
  <c r="AE530" i="67"/>
  <c r="AA530" i="67"/>
  <c r="AB530" i="67" s="1"/>
  <c r="AK529" i="67"/>
  <c r="AH529" i="67"/>
  <c r="AI529" i="67" s="1"/>
  <c r="AM529" i="67" s="1"/>
  <c r="AE529" i="67"/>
  <c r="AA529" i="67"/>
  <c r="AB529" i="67" s="1"/>
  <c r="AK528" i="67"/>
  <c r="AH528" i="67"/>
  <c r="AI528" i="67" s="1"/>
  <c r="AM528" i="67" s="1"/>
  <c r="AE528" i="67"/>
  <c r="AA528" i="67"/>
  <c r="AB528" i="67" s="1"/>
  <c r="AK527" i="67"/>
  <c r="AH527" i="67"/>
  <c r="AI527" i="67" s="1"/>
  <c r="AM527" i="67" s="1"/>
  <c r="AE527" i="67"/>
  <c r="AA527" i="67"/>
  <c r="AB527" i="67" s="1"/>
  <c r="AK526" i="67"/>
  <c r="AH526" i="67"/>
  <c r="AI526" i="67" s="1"/>
  <c r="AM526" i="67" s="1"/>
  <c r="AE526" i="67"/>
  <c r="AA526" i="67"/>
  <c r="AB526" i="67" s="1"/>
  <c r="AK525" i="67"/>
  <c r="AH525" i="67"/>
  <c r="AI525" i="67" s="1"/>
  <c r="AM525" i="67" s="1"/>
  <c r="AE525" i="67"/>
  <c r="AA525" i="67"/>
  <c r="AB525" i="67" s="1"/>
  <c r="AK524" i="67"/>
  <c r="AH524" i="67"/>
  <c r="AI524" i="67" s="1"/>
  <c r="AM524" i="67" s="1"/>
  <c r="AE524" i="67"/>
  <c r="AA524" i="67"/>
  <c r="AB524" i="67" s="1"/>
  <c r="AK523" i="67"/>
  <c r="AH523" i="67"/>
  <c r="AI523" i="67" s="1"/>
  <c r="AM523" i="67" s="1"/>
  <c r="AE523" i="67"/>
  <c r="AA523" i="67"/>
  <c r="AB523" i="67" s="1"/>
  <c r="AK522" i="67"/>
  <c r="AH522" i="67"/>
  <c r="AI522" i="67" s="1"/>
  <c r="AM522" i="67" s="1"/>
  <c r="AE522" i="67"/>
  <c r="AA522" i="67"/>
  <c r="AB522" i="67" s="1"/>
  <c r="AK521" i="67"/>
  <c r="AH521" i="67"/>
  <c r="AI521" i="67" s="1"/>
  <c r="AM521" i="67" s="1"/>
  <c r="AE521" i="67"/>
  <c r="AA521" i="67"/>
  <c r="AB521" i="67" s="1"/>
  <c r="AK520" i="67"/>
  <c r="AH520" i="67"/>
  <c r="AI520" i="67" s="1"/>
  <c r="AM520" i="67" s="1"/>
  <c r="AE520" i="67"/>
  <c r="AA520" i="67"/>
  <c r="AB520" i="67" s="1"/>
  <c r="AK519" i="67"/>
  <c r="AH519" i="67"/>
  <c r="AI519" i="67" s="1"/>
  <c r="AM519" i="67" s="1"/>
  <c r="AE519" i="67"/>
  <c r="AA519" i="67"/>
  <c r="AB519" i="67" s="1"/>
  <c r="AK518" i="67"/>
  <c r="AH518" i="67"/>
  <c r="AI518" i="67" s="1"/>
  <c r="AM518" i="67" s="1"/>
  <c r="AE518" i="67"/>
  <c r="AA518" i="67"/>
  <c r="AB518" i="67" s="1"/>
  <c r="AK517" i="67"/>
  <c r="AH517" i="67"/>
  <c r="AI517" i="67" s="1"/>
  <c r="AM517" i="67" s="1"/>
  <c r="AE517" i="67"/>
  <c r="AA517" i="67"/>
  <c r="AB517" i="67" s="1"/>
  <c r="AK516" i="67"/>
  <c r="AH516" i="67"/>
  <c r="AI516" i="67" s="1"/>
  <c r="AM516" i="67" s="1"/>
  <c r="AE516" i="67"/>
  <c r="AA516" i="67"/>
  <c r="AB516" i="67" s="1"/>
  <c r="AK515" i="67"/>
  <c r="AH515" i="67"/>
  <c r="AI515" i="67" s="1"/>
  <c r="AE515" i="67"/>
  <c r="AA515" i="67"/>
  <c r="AB515" i="67" s="1"/>
  <c r="AK514" i="67"/>
  <c r="AH514" i="67"/>
  <c r="AI514" i="67" s="1"/>
  <c r="AM514" i="67" s="1"/>
  <c r="AE514" i="67"/>
  <c r="AA514" i="67"/>
  <c r="AB514" i="67" s="1"/>
  <c r="AK513" i="67"/>
  <c r="AH513" i="67"/>
  <c r="AI513" i="67" s="1"/>
  <c r="AM513" i="67" s="1"/>
  <c r="AE513" i="67"/>
  <c r="AA513" i="67"/>
  <c r="AB513" i="67" s="1"/>
  <c r="AK512" i="67"/>
  <c r="AH512" i="67"/>
  <c r="AI512" i="67" s="1"/>
  <c r="AM512" i="67" s="1"/>
  <c r="AE512" i="67"/>
  <c r="AA512" i="67"/>
  <c r="AB512" i="67" s="1"/>
  <c r="AK511" i="67"/>
  <c r="AH511" i="67"/>
  <c r="AI511" i="67" s="1"/>
  <c r="AM511" i="67" s="1"/>
  <c r="AE511" i="67"/>
  <c r="AA511" i="67"/>
  <c r="AB511" i="67" s="1"/>
  <c r="AK510" i="67"/>
  <c r="AH510" i="67"/>
  <c r="AI510" i="67" s="1"/>
  <c r="AM510" i="67" s="1"/>
  <c r="AE510" i="67"/>
  <c r="AA510" i="67"/>
  <c r="AB510" i="67" s="1"/>
  <c r="AK509" i="67"/>
  <c r="AH509" i="67"/>
  <c r="AI509" i="67" s="1"/>
  <c r="AM509" i="67" s="1"/>
  <c r="AE509" i="67"/>
  <c r="AA509" i="67"/>
  <c r="AB509" i="67" s="1"/>
  <c r="AK508" i="67"/>
  <c r="AH508" i="67"/>
  <c r="AI508" i="67" s="1"/>
  <c r="AM508" i="67" s="1"/>
  <c r="AE508" i="67"/>
  <c r="AA508" i="67"/>
  <c r="AB508" i="67" s="1"/>
  <c r="AK507" i="67"/>
  <c r="AH507" i="67"/>
  <c r="AI507" i="67" s="1"/>
  <c r="AM507" i="67" s="1"/>
  <c r="AE507" i="67"/>
  <c r="AA507" i="67"/>
  <c r="AB507" i="67" s="1"/>
  <c r="AK506" i="67"/>
  <c r="AH506" i="67"/>
  <c r="AI506" i="67" s="1"/>
  <c r="AM506" i="67" s="1"/>
  <c r="AE506" i="67"/>
  <c r="AA506" i="67"/>
  <c r="AB506" i="67" s="1"/>
  <c r="AK505" i="67"/>
  <c r="AH505" i="67"/>
  <c r="AI505" i="67" s="1"/>
  <c r="AM505" i="67" s="1"/>
  <c r="AE505" i="67"/>
  <c r="AA505" i="67"/>
  <c r="AB505" i="67" s="1"/>
  <c r="AK504" i="67"/>
  <c r="AH504" i="67"/>
  <c r="AI504" i="67" s="1"/>
  <c r="AM504" i="67" s="1"/>
  <c r="AE504" i="67"/>
  <c r="AA504" i="67"/>
  <c r="AB504" i="67" s="1"/>
  <c r="AK503" i="67"/>
  <c r="AH503" i="67"/>
  <c r="AI503" i="67" s="1"/>
  <c r="AM503" i="67" s="1"/>
  <c r="AE503" i="67"/>
  <c r="AA503" i="67"/>
  <c r="AB503" i="67" s="1"/>
  <c r="AK502" i="67"/>
  <c r="AH502" i="67"/>
  <c r="AI502" i="67" s="1"/>
  <c r="AM502" i="67" s="1"/>
  <c r="AE502" i="67"/>
  <c r="AA502" i="67"/>
  <c r="AB502" i="67" s="1"/>
  <c r="AK501" i="67"/>
  <c r="AH501" i="67"/>
  <c r="AI501" i="67" s="1"/>
  <c r="AM501" i="67" s="1"/>
  <c r="AE501" i="67"/>
  <c r="AA501" i="67"/>
  <c r="AB501" i="67" s="1"/>
  <c r="AK500" i="67"/>
  <c r="AH500" i="67"/>
  <c r="AI500" i="67" s="1"/>
  <c r="AM500" i="67" s="1"/>
  <c r="AE500" i="67"/>
  <c r="AA500" i="67"/>
  <c r="AB500" i="67" s="1"/>
  <c r="AK499" i="67"/>
  <c r="AH499" i="67"/>
  <c r="AI499" i="67" s="1"/>
  <c r="AM499" i="67" s="1"/>
  <c r="AE499" i="67"/>
  <c r="AA499" i="67"/>
  <c r="AB499" i="67" s="1"/>
  <c r="AK498" i="67"/>
  <c r="AH498" i="67"/>
  <c r="AI498" i="67" s="1"/>
  <c r="AM498" i="67" s="1"/>
  <c r="AE498" i="67"/>
  <c r="AA498" i="67"/>
  <c r="AB498" i="67" s="1"/>
  <c r="AK497" i="67"/>
  <c r="AH497" i="67"/>
  <c r="AI497" i="67" s="1"/>
  <c r="AM497" i="67" s="1"/>
  <c r="AE497" i="67"/>
  <c r="AA497" i="67"/>
  <c r="AB497" i="67" s="1"/>
  <c r="AK496" i="67"/>
  <c r="AH496" i="67"/>
  <c r="AI496" i="67" s="1"/>
  <c r="AM496" i="67" s="1"/>
  <c r="AE496" i="67"/>
  <c r="AA496" i="67"/>
  <c r="AB496" i="67" s="1"/>
  <c r="AK495" i="67"/>
  <c r="AH495" i="67"/>
  <c r="AI495" i="67" s="1"/>
  <c r="AM495" i="67" s="1"/>
  <c r="AE495" i="67"/>
  <c r="AA495" i="67"/>
  <c r="AB495" i="67" s="1"/>
  <c r="AK494" i="67"/>
  <c r="AH494" i="67"/>
  <c r="AI494" i="67" s="1"/>
  <c r="AM494" i="67" s="1"/>
  <c r="AE494" i="67"/>
  <c r="AA494" i="67"/>
  <c r="AB494" i="67" s="1"/>
  <c r="AK493" i="67"/>
  <c r="AH493" i="67"/>
  <c r="AI493" i="67" s="1"/>
  <c r="AM493" i="67" s="1"/>
  <c r="AE493" i="67"/>
  <c r="AA493" i="67"/>
  <c r="AB493" i="67" s="1"/>
  <c r="AK492" i="67"/>
  <c r="AH492" i="67"/>
  <c r="AI492" i="67" s="1"/>
  <c r="AM492" i="67" s="1"/>
  <c r="AE492" i="67"/>
  <c r="AA492" i="67"/>
  <c r="AB492" i="67" s="1"/>
  <c r="AK491" i="67"/>
  <c r="AH491" i="67"/>
  <c r="AI491" i="67" s="1"/>
  <c r="AM491" i="67" s="1"/>
  <c r="AE491" i="67"/>
  <c r="AA491" i="67"/>
  <c r="AB491" i="67" s="1"/>
  <c r="AK490" i="67"/>
  <c r="AH490" i="67"/>
  <c r="AI490" i="67" s="1"/>
  <c r="AE490" i="67"/>
  <c r="AA490" i="67"/>
  <c r="AB490" i="67" s="1"/>
  <c r="AK489" i="67"/>
  <c r="AH489" i="67"/>
  <c r="AI489" i="67" s="1"/>
  <c r="AM489" i="67" s="1"/>
  <c r="AE489" i="67"/>
  <c r="AA489" i="67"/>
  <c r="AB489" i="67" s="1"/>
  <c r="AK488" i="67"/>
  <c r="AH488" i="67"/>
  <c r="AI488" i="67" s="1"/>
  <c r="AM488" i="67" s="1"/>
  <c r="AE488" i="67"/>
  <c r="AA488" i="67"/>
  <c r="AB488" i="67" s="1"/>
  <c r="AK487" i="67"/>
  <c r="AH487" i="67"/>
  <c r="AI487" i="67" s="1"/>
  <c r="AM487" i="67" s="1"/>
  <c r="AE487" i="67"/>
  <c r="AA487" i="67"/>
  <c r="AB487" i="67" s="1"/>
  <c r="AK486" i="67"/>
  <c r="AH486" i="67"/>
  <c r="AI486" i="67" s="1"/>
  <c r="AM486" i="67" s="1"/>
  <c r="AE486" i="67"/>
  <c r="AA486" i="67"/>
  <c r="AB486" i="67" s="1"/>
  <c r="AK485" i="67"/>
  <c r="AH485" i="67"/>
  <c r="AI485" i="67" s="1"/>
  <c r="AM485" i="67" s="1"/>
  <c r="AE485" i="67"/>
  <c r="AA485" i="67"/>
  <c r="AB485" i="67" s="1"/>
  <c r="AK484" i="67"/>
  <c r="AH484" i="67"/>
  <c r="AI484" i="67" s="1"/>
  <c r="AM484" i="67" s="1"/>
  <c r="AE484" i="67"/>
  <c r="AA484" i="67"/>
  <c r="AB484" i="67" s="1"/>
  <c r="AK483" i="67"/>
  <c r="AH483" i="67"/>
  <c r="AI483" i="67" s="1"/>
  <c r="AM483" i="67" s="1"/>
  <c r="AE483" i="67"/>
  <c r="AA483" i="67"/>
  <c r="AB483" i="67" s="1"/>
  <c r="AK482" i="67"/>
  <c r="AH482" i="67"/>
  <c r="AI482" i="67" s="1"/>
  <c r="AM482" i="67" s="1"/>
  <c r="AE482" i="67"/>
  <c r="AA482" i="67"/>
  <c r="AB482" i="67" s="1"/>
  <c r="AK481" i="67"/>
  <c r="AH481" i="67"/>
  <c r="AI481" i="67" s="1"/>
  <c r="AM481" i="67" s="1"/>
  <c r="AE481" i="67"/>
  <c r="AA481" i="67"/>
  <c r="AB481" i="67" s="1"/>
  <c r="AK480" i="67"/>
  <c r="AH480" i="67"/>
  <c r="AI480" i="67" s="1"/>
  <c r="AM480" i="67" s="1"/>
  <c r="AE480" i="67"/>
  <c r="AA480" i="67"/>
  <c r="AB480" i="67" s="1"/>
  <c r="AK479" i="67"/>
  <c r="AH479" i="67"/>
  <c r="AI479" i="67" s="1"/>
  <c r="AM479" i="67" s="1"/>
  <c r="AE479" i="67"/>
  <c r="AA479" i="67"/>
  <c r="AB479" i="67" s="1"/>
  <c r="AK478" i="67"/>
  <c r="AH478" i="67"/>
  <c r="AI478" i="67" s="1"/>
  <c r="AM478" i="67" s="1"/>
  <c r="AE478" i="67"/>
  <c r="AA478" i="67"/>
  <c r="AB478" i="67" s="1"/>
  <c r="AK477" i="67"/>
  <c r="AH477" i="67"/>
  <c r="AI477" i="67" s="1"/>
  <c r="AM477" i="67" s="1"/>
  <c r="AE477" i="67"/>
  <c r="AA477" i="67"/>
  <c r="AB477" i="67" s="1"/>
  <c r="AK476" i="67"/>
  <c r="AH476" i="67"/>
  <c r="AI476" i="67" s="1"/>
  <c r="AM476" i="67" s="1"/>
  <c r="AE476" i="67"/>
  <c r="AA476" i="67"/>
  <c r="AB476" i="67" s="1"/>
  <c r="AK475" i="67"/>
  <c r="AH475" i="67"/>
  <c r="AI475" i="67" s="1"/>
  <c r="AE475" i="67"/>
  <c r="AA475" i="67"/>
  <c r="AB475" i="67" s="1"/>
  <c r="AK474" i="67"/>
  <c r="AH474" i="67"/>
  <c r="AI474" i="67" s="1"/>
  <c r="AM474" i="67" s="1"/>
  <c r="AE474" i="67"/>
  <c r="AA474" i="67"/>
  <c r="AB474" i="67" s="1"/>
  <c r="AK473" i="67"/>
  <c r="AH473" i="67"/>
  <c r="AI473" i="67" s="1"/>
  <c r="AM473" i="67" s="1"/>
  <c r="AE473" i="67"/>
  <c r="AA473" i="67"/>
  <c r="AB473" i="67" s="1"/>
  <c r="AK472" i="67"/>
  <c r="AH472" i="67"/>
  <c r="AI472" i="67" s="1"/>
  <c r="AM472" i="67" s="1"/>
  <c r="AE472" i="67"/>
  <c r="AA472" i="67"/>
  <c r="AB472" i="67" s="1"/>
  <c r="AK471" i="67"/>
  <c r="AH471" i="67"/>
  <c r="AI471" i="67" s="1"/>
  <c r="AE471" i="67"/>
  <c r="AA471" i="67"/>
  <c r="AB471" i="67" s="1"/>
  <c r="AK470" i="67"/>
  <c r="AH470" i="67"/>
  <c r="AI470" i="67" s="1"/>
  <c r="AM470" i="67" s="1"/>
  <c r="AE470" i="67"/>
  <c r="AA470" i="67"/>
  <c r="AB470" i="67" s="1"/>
  <c r="AK469" i="67"/>
  <c r="AH469" i="67"/>
  <c r="AI469" i="67" s="1"/>
  <c r="AM469" i="67" s="1"/>
  <c r="AE469" i="67"/>
  <c r="AA469" i="67"/>
  <c r="AB469" i="67" s="1"/>
  <c r="AK468" i="67"/>
  <c r="AH468" i="67"/>
  <c r="AI468" i="67" s="1"/>
  <c r="AM468" i="67" s="1"/>
  <c r="AE468" i="67"/>
  <c r="AA468" i="67"/>
  <c r="AB468" i="67" s="1"/>
  <c r="AK467" i="67"/>
  <c r="AH467" i="67"/>
  <c r="AI467" i="67" s="1"/>
  <c r="AM467" i="67" s="1"/>
  <c r="AE467" i="67"/>
  <c r="AA467" i="67"/>
  <c r="AB467" i="67" s="1"/>
  <c r="AK466" i="67"/>
  <c r="AH466" i="67"/>
  <c r="AI466" i="67" s="1"/>
  <c r="AE466" i="67"/>
  <c r="AA466" i="67"/>
  <c r="AB466" i="67" s="1"/>
  <c r="AK465" i="67"/>
  <c r="AH465" i="67"/>
  <c r="AI465" i="67" s="1"/>
  <c r="AE465" i="67"/>
  <c r="AA465" i="67"/>
  <c r="AB465" i="67" s="1"/>
  <c r="AK464" i="67"/>
  <c r="AH464" i="67"/>
  <c r="AI464" i="67" s="1"/>
  <c r="AM464" i="67" s="1"/>
  <c r="AE464" i="67"/>
  <c r="AA464" i="67"/>
  <c r="AB464" i="67" s="1"/>
  <c r="AK463" i="67"/>
  <c r="AH463" i="67"/>
  <c r="AI463" i="67" s="1"/>
  <c r="AM463" i="67" s="1"/>
  <c r="AE463" i="67"/>
  <c r="AA463" i="67"/>
  <c r="AB463" i="67" s="1"/>
  <c r="AK462" i="67"/>
  <c r="AH462" i="67"/>
  <c r="AI462" i="67" s="1"/>
  <c r="AE462" i="67"/>
  <c r="AA462" i="67"/>
  <c r="AB462" i="67" s="1"/>
  <c r="AK461" i="67"/>
  <c r="AH461" i="67"/>
  <c r="AI461" i="67" s="1"/>
  <c r="AM461" i="67" s="1"/>
  <c r="AE461" i="67"/>
  <c r="AA461" i="67"/>
  <c r="AB461" i="67" s="1"/>
  <c r="AK460" i="67"/>
  <c r="AH460" i="67"/>
  <c r="AI460" i="67" s="1"/>
  <c r="AM460" i="67" s="1"/>
  <c r="AE460" i="67"/>
  <c r="AA460" i="67"/>
  <c r="AB460" i="67" s="1"/>
  <c r="AK459" i="67"/>
  <c r="AH459" i="67"/>
  <c r="AI459" i="67" s="1"/>
  <c r="AM459" i="67" s="1"/>
  <c r="AE459" i="67"/>
  <c r="AA459" i="67"/>
  <c r="AB459" i="67" s="1"/>
  <c r="AK458" i="67"/>
  <c r="AH458" i="67"/>
  <c r="AI458" i="67" s="1"/>
  <c r="AM458" i="67" s="1"/>
  <c r="AE458" i="67"/>
  <c r="AA458" i="67"/>
  <c r="AB458" i="67" s="1"/>
  <c r="AK457" i="67"/>
  <c r="AH457" i="67"/>
  <c r="AI457" i="67" s="1"/>
  <c r="AM457" i="67" s="1"/>
  <c r="AE457" i="67"/>
  <c r="AA457" i="67"/>
  <c r="AB457" i="67" s="1"/>
  <c r="AK456" i="67"/>
  <c r="AH456" i="67"/>
  <c r="AI456" i="67" s="1"/>
  <c r="AE456" i="67"/>
  <c r="AA456" i="67"/>
  <c r="AB456" i="67" s="1"/>
  <c r="AK455" i="67"/>
  <c r="AH455" i="67"/>
  <c r="AI455" i="67" s="1"/>
  <c r="AM455" i="67" s="1"/>
  <c r="AE455" i="67"/>
  <c r="AA455" i="67"/>
  <c r="AB455" i="67" s="1"/>
  <c r="AK454" i="67"/>
  <c r="AH454" i="67"/>
  <c r="AI454" i="67" s="1"/>
  <c r="AM454" i="67" s="1"/>
  <c r="AE454" i="67"/>
  <c r="AA454" i="67"/>
  <c r="AB454" i="67" s="1"/>
  <c r="AK453" i="67"/>
  <c r="AH453" i="67"/>
  <c r="AI453" i="67" s="1"/>
  <c r="AM453" i="67" s="1"/>
  <c r="AE453" i="67"/>
  <c r="AA453" i="67"/>
  <c r="AB453" i="67" s="1"/>
  <c r="AK452" i="67"/>
  <c r="AH452" i="67"/>
  <c r="AI452" i="67" s="1"/>
  <c r="AM452" i="67" s="1"/>
  <c r="AE452" i="67"/>
  <c r="AA452" i="67"/>
  <c r="AB452" i="67" s="1"/>
  <c r="AK451" i="67"/>
  <c r="AH451" i="67"/>
  <c r="AI451" i="67" s="1"/>
  <c r="AM451" i="67" s="1"/>
  <c r="AE451" i="67"/>
  <c r="AA451" i="67"/>
  <c r="AB451" i="67" s="1"/>
  <c r="AK450" i="67"/>
  <c r="AH450" i="67"/>
  <c r="AI450" i="67" s="1"/>
  <c r="AM450" i="67" s="1"/>
  <c r="AE450" i="67"/>
  <c r="AA450" i="67"/>
  <c r="AB450" i="67" s="1"/>
  <c r="AK449" i="67"/>
  <c r="AH449" i="67"/>
  <c r="AI449" i="67" s="1"/>
  <c r="AM449" i="67" s="1"/>
  <c r="AE449" i="67"/>
  <c r="AA449" i="67"/>
  <c r="AB449" i="67" s="1"/>
  <c r="AK448" i="67"/>
  <c r="AH448" i="67"/>
  <c r="AI448" i="67" s="1"/>
  <c r="AM448" i="67" s="1"/>
  <c r="AE448" i="67"/>
  <c r="AA448" i="67"/>
  <c r="AB448" i="67" s="1"/>
  <c r="AK447" i="67"/>
  <c r="AH447" i="67"/>
  <c r="AI447" i="67" s="1"/>
  <c r="AE447" i="67"/>
  <c r="AA447" i="67"/>
  <c r="AB447" i="67" s="1"/>
  <c r="AK446" i="67"/>
  <c r="AH446" i="67"/>
  <c r="AI446" i="67" s="1"/>
  <c r="AM446" i="67" s="1"/>
  <c r="AE446" i="67"/>
  <c r="AA446" i="67"/>
  <c r="AB446" i="67" s="1"/>
  <c r="AK445" i="67"/>
  <c r="AH445" i="67"/>
  <c r="AI445" i="67" s="1"/>
  <c r="AM445" i="67" s="1"/>
  <c r="AE445" i="67"/>
  <c r="AA445" i="67"/>
  <c r="AB445" i="67" s="1"/>
  <c r="AK444" i="67"/>
  <c r="AH444" i="67"/>
  <c r="AI444" i="67" s="1"/>
  <c r="AM444" i="67" s="1"/>
  <c r="AE444" i="67"/>
  <c r="AA444" i="67"/>
  <c r="AB444" i="67" s="1"/>
  <c r="AK443" i="67"/>
  <c r="AH443" i="67"/>
  <c r="AI443" i="67" s="1"/>
  <c r="AE443" i="67"/>
  <c r="AA443" i="67"/>
  <c r="AB443" i="67" s="1"/>
  <c r="AK442" i="67"/>
  <c r="AH442" i="67"/>
  <c r="AI442" i="67" s="1"/>
  <c r="AM442" i="67" s="1"/>
  <c r="AE442" i="67"/>
  <c r="AA442" i="67"/>
  <c r="AB442" i="67" s="1"/>
  <c r="AK441" i="67"/>
  <c r="AH441" i="67"/>
  <c r="AI441" i="67" s="1"/>
  <c r="AM441" i="67" s="1"/>
  <c r="AE441" i="67"/>
  <c r="AA441" i="67"/>
  <c r="AB441" i="67" s="1"/>
  <c r="AK440" i="67"/>
  <c r="AH440" i="67"/>
  <c r="AI440" i="67" s="1"/>
  <c r="AE440" i="67"/>
  <c r="AA440" i="67"/>
  <c r="AB440" i="67" s="1"/>
  <c r="AK439" i="67"/>
  <c r="AH439" i="67"/>
  <c r="AI439" i="67" s="1"/>
  <c r="AM439" i="67" s="1"/>
  <c r="AE439" i="67"/>
  <c r="AA439" i="67"/>
  <c r="AB439" i="67" s="1"/>
  <c r="AK438" i="67"/>
  <c r="AH438" i="67"/>
  <c r="AI438" i="67" s="1"/>
  <c r="AM438" i="67" s="1"/>
  <c r="AE438" i="67"/>
  <c r="AA438" i="67"/>
  <c r="AB438" i="67" s="1"/>
  <c r="AK437" i="67"/>
  <c r="AH437" i="67"/>
  <c r="AI437" i="67" s="1"/>
  <c r="AM437" i="67" s="1"/>
  <c r="AE437" i="67"/>
  <c r="AA437" i="67"/>
  <c r="AB437" i="67" s="1"/>
  <c r="AK436" i="67"/>
  <c r="AH436" i="67"/>
  <c r="AI436" i="67" s="1"/>
  <c r="AM436" i="67" s="1"/>
  <c r="AE436" i="67"/>
  <c r="AA436" i="67"/>
  <c r="AB436" i="67" s="1"/>
  <c r="AK435" i="67"/>
  <c r="AH435" i="67"/>
  <c r="AI435" i="67" s="1"/>
  <c r="AM435" i="67" s="1"/>
  <c r="AE435" i="67"/>
  <c r="AA435" i="67"/>
  <c r="AB435" i="67" s="1"/>
  <c r="AK434" i="67"/>
  <c r="AH434" i="67"/>
  <c r="AI434" i="67" s="1"/>
  <c r="AM434" i="67" s="1"/>
  <c r="AE434" i="67"/>
  <c r="AA434" i="67"/>
  <c r="AB434" i="67" s="1"/>
  <c r="AK433" i="67"/>
  <c r="AH433" i="67"/>
  <c r="AI433" i="67" s="1"/>
  <c r="AM433" i="67" s="1"/>
  <c r="AE433" i="67"/>
  <c r="AA433" i="67"/>
  <c r="AB433" i="67" s="1"/>
  <c r="AK432" i="67"/>
  <c r="AH432" i="67"/>
  <c r="AI432" i="67" s="1"/>
  <c r="AM432" i="67" s="1"/>
  <c r="AE432" i="67"/>
  <c r="AA432" i="67"/>
  <c r="AB432" i="67" s="1"/>
  <c r="AK431" i="67"/>
  <c r="AH431" i="67"/>
  <c r="AI431" i="67" s="1"/>
  <c r="AM431" i="67" s="1"/>
  <c r="AE431" i="67"/>
  <c r="AA431" i="67"/>
  <c r="AB431" i="67" s="1"/>
  <c r="AK430" i="67"/>
  <c r="AH430" i="67"/>
  <c r="AI430" i="67" s="1"/>
  <c r="AM430" i="67" s="1"/>
  <c r="AE430" i="67"/>
  <c r="AA430" i="67"/>
  <c r="AB430" i="67" s="1"/>
  <c r="AK429" i="67"/>
  <c r="AH429" i="67"/>
  <c r="AI429" i="67" s="1"/>
  <c r="AM429" i="67" s="1"/>
  <c r="AE429" i="67"/>
  <c r="AA429" i="67"/>
  <c r="AB429" i="67" s="1"/>
  <c r="AK428" i="67"/>
  <c r="AH428" i="67"/>
  <c r="AI428" i="67" s="1"/>
  <c r="AM428" i="67" s="1"/>
  <c r="AE428" i="67"/>
  <c r="AA428" i="67"/>
  <c r="AB428" i="67" s="1"/>
  <c r="AK427" i="67"/>
  <c r="AH427" i="67"/>
  <c r="AI427" i="67" s="1"/>
  <c r="AM427" i="67" s="1"/>
  <c r="AE427" i="67"/>
  <c r="AA427" i="67"/>
  <c r="AB427" i="67" s="1"/>
  <c r="AK426" i="67"/>
  <c r="AH426" i="67"/>
  <c r="AI426" i="67" s="1"/>
  <c r="AM426" i="67" s="1"/>
  <c r="AE426" i="67"/>
  <c r="AA426" i="67"/>
  <c r="AB426" i="67" s="1"/>
  <c r="AK425" i="67"/>
  <c r="AH425" i="67"/>
  <c r="AI425" i="67" s="1"/>
  <c r="AM425" i="67" s="1"/>
  <c r="AE425" i="67"/>
  <c r="AA425" i="67"/>
  <c r="AB425" i="67" s="1"/>
  <c r="AK424" i="67"/>
  <c r="AH424" i="67"/>
  <c r="AI424" i="67" s="1"/>
  <c r="AM424" i="67" s="1"/>
  <c r="AE424" i="67"/>
  <c r="AA424" i="67"/>
  <c r="AB424" i="67" s="1"/>
  <c r="AK423" i="67"/>
  <c r="AH423" i="67"/>
  <c r="AI423" i="67" s="1"/>
  <c r="AM423" i="67" s="1"/>
  <c r="AE423" i="67"/>
  <c r="AA423" i="67"/>
  <c r="AB423" i="67" s="1"/>
  <c r="AK422" i="67"/>
  <c r="AH422" i="67"/>
  <c r="AI422" i="67" s="1"/>
  <c r="AM422" i="67" s="1"/>
  <c r="AE422" i="67"/>
  <c r="AA422" i="67"/>
  <c r="AB422" i="67" s="1"/>
  <c r="AK421" i="67"/>
  <c r="AH421" i="67"/>
  <c r="AI421" i="67" s="1"/>
  <c r="AM421" i="67" s="1"/>
  <c r="AE421" i="67"/>
  <c r="AA421" i="67"/>
  <c r="AB421" i="67" s="1"/>
  <c r="AK420" i="67"/>
  <c r="AH420" i="67"/>
  <c r="AI420" i="67" s="1"/>
  <c r="AM420" i="67" s="1"/>
  <c r="AE420" i="67"/>
  <c r="AA420" i="67"/>
  <c r="AB420" i="67" s="1"/>
  <c r="AK419" i="67"/>
  <c r="AH419" i="67"/>
  <c r="AI419" i="67" s="1"/>
  <c r="AM419" i="67" s="1"/>
  <c r="AE419" i="67"/>
  <c r="AA419" i="67"/>
  <c r="AB419" i="67" s="1"/>
  <c r="AK418" i="67"/>
  <c r="AH418" i="67"/>
  <c r="AI418" i="67" s="1"/>
  <c r="AM418" i="67" s="1"/>
  <c r="AE418" i="67"/>
  <c r="AA418" i="67"/>
  <c r="AB418" i="67" s="1"/>
  <c r="AK417" i="67"/>
  <c r="AH417" i="67"/>
  <c r="AI417" i="67" s="1"/>
  <c r="AM417" i="67" s="1"/>
  <c r="AE417" i="67"/>
  <c r="AA417" i="67"/>
  <c r="AB417" i="67" s="1"/>
  <c r="AK416" i="67"/>
  <c r="AH416" i="67"/>
  <c r="AI416" i="67" s="1"/>
  <c r="AM416" i="67" s="1"/>
  <c r="AE416" i="67"/>
  <c r="AA416" i="67"/>
  <c r="AB416" i="67" s="1"/>
  <c r="AK415" i="67"/>
  <c r="AH415" i="67"/>
  <c r="AI415" i="67" s="1"/>
  <c r="AM415" i="67" s="1"/>
  <c r="AE415" i="67"/>
  <c r="AA415" i="67"/>
  <c r="AB415" i="67" s="1"/>
  <c r="AK414" i="67"/>
  <c r="AH414" i="67"/>
  <c r="AI414" i="67" s="1"/>
  <c r="AM414" i="67" s="1"/>
  <c r="AE414" i="67"/>
  <c r="AA414" i="67"/>
  <c r="AB414" i="67" s="1"/>
  <c r="AK413" i="67"/>
  <c r="AH413" i="67"/>
  <c r="AI413" i="67" s="1"/>
  <c r="AM413" i="67" s="1"/>
  <c r="AE413" i="67"/>
  <c r="AA413" i="67"/>
  <c r="AB413" i="67" s="1"/>
  <c r="AK412" i="67"/>
  <c r="AH412" i="67"/>
  <c r="AI412" i="67" s="1"/>
  <c r="AM412" i="67" s="1"/>
  <c r="AE412" i="67"/>
  <c r="AA412" i="67"/>
  <c r="AB412" i="67" s="1"/>
  <c r="AK411" i="67"/>
  <c r="AH411" i="67"/>
  <c r="AI411" i="67" s="1"/>
  <c r="AM411" i="67" s="1"/>
  <c r="AE411" i="67"/>
  <c r="AA411" i="67"/>
  <c r="AB411" i="67" s="1"/>
  <c r="AK410" i="67"/>
  <c r="AH410" i="67"/>
  <c r="AI410" i="67" s="1"/>
  <c r="AM410" i="67" s="1"/>
  <c r="AE410" i="67"/>
  <c r="AA410" i="67"/>
  <c r="AB410" i="67" s="1"/>
  <c r="AK409" i="67"/>
  <c r="AH409" i="67"/>
  <c r="AI409" i="67" s="1"/>
  <c r="AM409" i="67" s="1"/>
  <c r="AE409" i="67"/>
  <c r="AA409" i="67"/>
  <c r="AB409" i="67" s="1"/>
  <c r="AK408" i="67"/>
  <c r="AH408" i="67"/>
  <c r="AI408" i="67" s="1"/>
  <c r="AM408" i="67" s="1"/>
  <c r="AE408" i="67"/>
  <c r="AA408" i="67"/>
  <c r="AB408" i="67" s="1"/>
  <c r="AK407" i="67"/>
  <c r="AH407" i="67"/>
  <c r="AI407" i="67" s="1"/>
  <c r="AE407" i="67"/>
  <c r="AA407" i="67"/>
  <c r="AB407" i="67" s="1"/>
  <c r="AK406" i="67"/>
  <c r="AH406" i="67"/>
  <c r="AI406" i="67" s="1"/>
  <c r="AM406" i="67" s="1"/>
  <c r="AE406" i="67"/>
  <c r="AA406" i="67"/>
  <c r="AB406" i="67" s="1"/>
  <c r="AK405" i="67"/>
  <c r="AH405" i="67"/>
  <c r="AI405" i="67" s="1"/>
  <c r="AM405" i="67" s="1"/>
  <c r="AE405" i="67"/>
  <c r="AA405" i="67"/>
  <c r="AB405" i="67" s="1"/>
  <c r="AK404" i="67"/>
  <c r="AH404" i="67"/>
  <c r="AI404" i="67" s="1"/>
  <c r="AM404" i="67" s="1"/>
  <c r="AE404" i="67"/>
  <c r="AA404" i="67"/>
  <c r="AB404" i="67" s="1"/>
  <c r="AK403" i="67"/>
  <c r="AH403" i="67"/>
  <c r="AI403" i="67" s="1"/>
  <c r="AM403" i="67" s="1"/>
  <c r="AE403" i="67"/>
  <c r="AA403" i="67"/>
  <c r="AB403" i="67" s="1"/>
  <c r="AK402" i="67"/>
  <c r="AH402" i="67"/>
  <c r="AI402" i="67" s="1"/>
  <c r="AE402" i="67"/>
  <c r="AA402" i="67"/>
  <c r="AB402" i="67" s="1"/>
  <c r="AK401" i="67"/>
  <c r="AH401" i="67"/>
  <c r="AI401" i="67" s="1"/>
  <c r="AM401" i="67" s="1"/>
  <c r="AE401" i="67"/>
  <c r="AA401" i="67"/>
  <c r="AB401" i="67" s="1"/>
  <c r="AK400" i="67"/>
  <c r="AH400" i="67"/>
  <c r="AI400" i="67" s="1"/>
  <c r="AM400" i="67" s="1"/>
  <c r="AE400" i="67"/>
  <c r="AA400" i="67"/>
  <c r="AB400" i="67" s="1"/>
  <c r="AK399" i="67"/>
  <c r="AH399" i="67"/>
  <c r="AI399" i="67" s="1"/>
  <c r="AM399" i="67" s="1"/>
  <c r="AE399" i="67"/>
  <c r="AA399" i="67"/>
  <c r="AB399" i="67" s="1"/>
  <c r="AK398" i="67"/>
  <c r="AH398" i="67"/>
  <c r="AI398" i="67" s="1"/>
  <c r="AM398" i="67" s="1"/>
  <c r="AE398" i="67"/>
  <c r="AA398" i="67"/>
  <c r="AB398" i="67" s="1"/>
  <c r="AK397" i="67"/>
  <c r="AH397" i="67"/>
  <c r="AI397" i="67" s="1"/>
  <c r="AM397" i="67" s="1"/>
  <c r="AE397" i="67"/>
  <c r="AA397" i="67"/>
  <c r="AB397" i="67" s="1"/>
  <c r="AK396" i="67"/>
  <c r="AH396" i="67"/>
  <c r="AI396" i="67" s="1"/>
  <c r="AM396" i="67" s="1"/>
  <c r="AE396" i="67"/>
  <c r="AA396" i="67"/>
  <c r="AB396" i="67" s="1"/>
  <c r="AK395" i="67"/>
  <c r="AH395" i="67"/>
  <c r="AI395" i="67" s="1"/>
  <c r="AM395" i="67" s="1"/>
  <c r="AE395" i="67"/>
  <c r="AA395" i="67"/>
  <c r="AB395" i="67" s="1"/>
  <c r="AK394" i="67"/>
  <c r="AH394" i="67"/>
  <c r="AI394" i="67" s="1"/>
  <c r="AM394" i="67" s="1"/>
  <c r="AE394" i="67"/>
  <c r="AA394" i="67"/>
  <c r="AB394" i="67" s="1"/>
  <c r="AK393" i="67"/>
  <c r="AH393" i="67"/>
  <c r="AI393" i="67" s="1"/>
  <c r="AM393" i="67" s="1"/>
  <c r="AE393" i="67"/>
  <c r="AA393" i="67"/>
  <c r="AB393" i="67" s="1"/>
  <c r="AK392" i="67"/>
  <c r="AH392" i="67"/>
  <c r="AI392" i="67" s="1"/>
  <c r="AM392" i="67" s="1"/>
  <c r="AE392" i="67"/>
  <c r="AA392" i="67"/>
  <c r="AB392" i="67" s="1"/>
  <c r="AK391" i="67"/>
  <c r="AH391" i="67"/>
  <c r="AI391" i="67" s="1"/>
  <c r="AM391" i="67" s="1"/>
  <c r="AE391" i="67"/>
  <c r="AA391" i="67"/>
  <c r="AB391" i="67" s="1"/>
  <c r="AK390" i="67"/>
  <c r="AH390" i="67"/>
  <c r="AI390" i="67" s="1"/>
  <c r="AM390" i="67" s="1"/>
  <c r="AE390" i="67"/>
  <c r="AA390" i="67"/>
  <c r="AB390" i="67" s="1"/>
  <c r="AK389" i="67"/>
  <c r="AH389" i="67"/>
  <c r="AI389" i="67" s="1"/>
  <c r="AM389" i="67" s="1"/>
  <c r="AE389" i="67"/>
  <c r="AA389" i="67"/>
  <c r="AB389" i="67" s="1"/>
  <c r="AK388" i="67"/>
  <c r="AH388" i="67"/>
  <c r="AI388" i="67" s="1"/>
  <c r="AM388" i="67" s="1"/>
  <c r="AE388" i="67"/>
  <c r="AA388" i="67"/>
  <c r="AB388" i="67" s="1"/>
  <c r="AK387" i="67"/>
  <c r="AH387" i="67"/>
  <c r="AI387" i="67" s="1"/>
  <c r="AM387" i="67" s="1"/>
  <c r="AE387" i="67"/>
  <c r="AA387" i="67"/>
  <c r="AB387" i="67" s="1"/>
  <c r="AK386" i="67"/>
  <c r="AH386" i="67"/>
  <c r="AI386" i="67" s="1"/>
  <c r="AM386" i="67" s="1"/>
  <c r="AE386" i="67"/>
  <c r="AA386" i="67"/>
  <c r="AB386" i="67" s="1"/>
  <c r="AK385" i="67"/>
  <c r="AH385" i="67"/>
  <c r="AI385" i="67" s="1"/>
  <c r="AM385" i="67" s="1"/>
  <c r="AE385" i="67"/>
  <c r="AA385" i="67"/>
  <c r="AB385" i="67" s="1"/>
  <c r="AK384" i="67"/>
  <c r="AH384" i="67"/>
  <c r="AI384" i="67" s="1"/>
  <c r="AM384" i="67" s="1"/>
  <c r="AE384" i="67"/>
  <c r="AA384" i="67"/>
  <c r="AB384" i="67" s="1"/>
  <c r="AK383" i="67"/>
  <c r="AH383" i="67"/>
  <c r="AI383" i="67" s="1"/>
  <c r="AM383" i="67" s="1"/>
  <c r="AE383" i="67"/>
  <c r="AA383" i="67"/>
  <c r="AB383" i="67" s="1"/>
  <c r="AK382" i="67"/>
  <c r="AH382" i="67"/>
  <c r="AI382" i="67" s="1"/>
  <c r="AM382" i="67" s="1"/>
  <c r="AE382" i="67"/>
  <c r="AA382" i="67"/>
  <c r="AB382" i="67" s="1"/>
  <c r="AK381" i="67"/>
  <c r="AH381" i="67"/>
  <c r="AI381" i="67" s="1"/>
  <c r="AM381" i="67" s="1"/>
  <c r="AE381" i="67"/>
  <c r="AA381" i="67"/>
  <c r="AB381" i="67" s="1"/>
  <c r="AK380" i="67"/>
  <c r="AH380" i="67"/>
  <c r="AI380" i="67" s="1"/>
  <c r="AM380" i="67" s="1"/>
  <c r="AE380" i="67"/>
  <c r="AA380" i="67"/>
  <c r="AB380" i="67" s="1"/>
  <c r="AK379" i="67"/>
  <c r="AH379" i="67"/>
  <c r="AI379" i="67" s="1"/>
  <c r="AM379" i="67" s="1"/>
  <c r="AE379" i="67"/>
  <c r="AA379" i="67"/>
  <c r="AB379" i="67" s="1"/>
  <c r="AK378" i="67"/>
  <c r="AH378" i="67"/>
  <c r="AI378" i="67" s="1"/>
  <c r="AM378" i="67" s="1"/>
  <c r="AE378" i="67"/>
  <c r="AA378" i="67"/>
  <c r="AB378" i="67" s="1"/>
  <c r="AK377" i="67"/>
  <c r="AH377" i="67"/>
  <c r="AI377" i="67" s="1"/>
  <c r="AM377" i="67" s="1"/>
  <c r="AE377" i="67"/>
  <c r="AA377" i="67"/>
  <c r="AB377" i="67" s="1"/>
  <c r="AK376" i="67"/>
  <c r="AH376" i="67"/>
  <c r="AI376" i="67" s="1"/>
  <c r="AM376" i="67" s="1"/>
  <c r="AE376" i="67"/>
  <c r="AA376" i="67"/>
  <c r="AB376" i="67" s="1"/>
  <c r="AK375" i="67"/>
  <c r="AH375" i="67"/>
  <c r="AI375" i="67" s="1"/>
  <c r="AM375" i="67" s="1"/>
  <c r="AE375" i="67"/>
  <c r="AA375" i="67"/>
  <c r="AB375" i="67" s="1"/>
  <c r="AK374" i="67"/>
  <c r="AH374" i="67"/>
  <c r="AI374" i="67" s="1"/>
  <c r="AM374" i="67" s="1"/>
  <c r="AE374" i="67"/>
  <c r="AA374" i="67"/>
  <c r="AB374" i="67" s="1"/>
  <c r="AK373" i="67"/>
  <c r="AH373" i="67"/>
  <c r="AI373" i="67" s="1"/>
  <c r="AM373" i="67" s="1"/>
  <c r="AE373" i="67"/>
  <c r="AA373" i="67"/>
  <c r="AB373" i="67" s="1"/>
  <c r="AK372" i="67"/>
  <c r="AH372" i="67"/>
  <c r="AI372" i="67" s="1"/>
  <c r="AM372" i="67" s="1"/>
  <c r="AE372" i="67"/>
  <c r="AA372" i="67"/>
  <c r="AB372" i="67" s="1"/>
  <c r="AK371" i="67"/>
  <c r="AH371" i="67"/>
  <c r="AI371" i="67" s="1"/>
  <c r="AM371" i="67" s="1"/>
  <c r="AE371" i="67"/>
  <c r="AA371" i="67"/>
  <c r="AB371" i="67" s="1"/>
  <c r="AK370" i="67"/>
  <c r="AH370" i="67"/>
  <c r="AI370" i="67" s="1"/>
  <c r="AM370" i="67" s="1"/>
  <c r="AE370" i="67"/>
  <c r="AA370" i="67"/>
  <c r="AB370" i="67" s="1"/>
  <c r="AK369" i="67"/>
  <c r="AH369" i="67"/>
  <c r="AI369" i="67" s="1"/>
  <c r="AM369" i="67" s="1"/>
  <c r="AE369" i="67"/>
  <c r="AA369" i="67"/>
  <c r="AB369" i="67" s="1"/>
  <c r="AK368" i="67"/>
  <c r="AH368" i="67"/>
  <c r="AI368" i="67" s="1"/>
  <c r="AM368" i="67" s="1"/>
  <c r="AE368" i="67"/>
  <c r="AA368" i="67"/>
  <c r="AB368" i="67" s="1"/>
  <c r="AK367" i="67"/>
  <c r="AH367" i="67"/>
  <c r="AI367" i="67" s="1"/>
  <c r="AM367" i="67" s="1"/>
  <c r="AE367" i="67"/>
  <c r="AA367" i="67"/>
  <c r="AB367" i="67" s="1"/>
  <c r="AK366" i="67"/>
  <c r="AH366" i="67"/>
  <c r="AI366" i="67" s="1"/>
  <c r="AM366" i="67" s="1"/>
  <c r="AE366" i="67"/>
  <c r="AA366" i="67"/>
  <c r="AB366" i="67" s="1"/>
  <c r="AK365" i="67"/>
  <c r="AH365" i="67"/>
  <c r="AI365" i="67" s="1"/>
  <c r="AM365" i="67" s="1"/>
  <c r="AE365" i="67"/>
  <c r="AA365" i="67"/>
  <c r="AB365" i="67" s="1"/>
  <c r="AK364" i="67"/>
  <c r="AH364" i="67"/>
  <c r="AI364" i="67" s="1"/>
  <c r="AM364" i="67" s="1"/>
  <c r="AE364" i="67"/>
  <c r="AA364" i="67"/>
  <c r="AB364" i="67" s="1"/>
  <c r="AK363" i="67"/>
  <c r="AH363" i="67"/>
  <c r="AI363" i="67" s="1"/>
  <c r="AM363" i="67" s="1"/>
  <c r="AE363" i="67"/>
  <c r="AA363" i="67"/>
  <c r="AB363" i="67" s="1"/>
  <c r="AK362" i="67"/>
  <c r="AH362" i="67"/>
  <c r="AI362" i="67" s="1"/>
  <c r="AM362" i="67" s="1"/>
  <c r="AE362" i="67"/>
  <c r="AA362" i="67"/>
  <c r="AB362" i="67" s="1"/>
  <c r="AK361" i="67"/>
  <c r="AH361" i="67"/>
  <c r="AI361" i="67" s="1"/>
  <c r="AM361" i="67" s="1"/>
  <c r="AE361" i="67"/>
  <c r="AA361" i="67"/>
  <c r="AB361" i="67" s="1"/>
  <c r="AK360" i="67"/>
  <c r="AH360" i="67"/>
  <c r="AI360" i="67" s="1"/>
  <c r="AM360" i="67" s="1"/>
  <c r="AE360" i="67"/>
  <c r="AA360" i="67"/>
  <c r="AB360" i="67" s="1"/>
  <c r="AK359" i="67"/>
  <c r="AH359" i="67"/>
  <c r="AI359" i="67" s="1"/>
  <c r="AM359" i="67" s="1"/>
  <c r="AE359" i="67"/>
  <c r="AA359" i="67"/>
  <c r="AB359" i="67" s="1"/>
  <c r="AK358" i="67"/>
  <c r="AH358" i="67"/>
  <c r="AI358" i="67" s="1"/>
  <c r="AM358" i="67" s="1"/>
  <c r="AE358" i="67"/>
  <c r="AA358" i="67"/>
  <c r="AB358" i="67" s="1"/>
  <c r="AK357" i="67"/>
  <c r="AH357" i="67"/>
  <c r="AI357" i="67" s="1"/>
  <c r="AE357" i="67"/>
  <c r="AA357" i="67"/>
  <c r="AB357" i="67" s="1"/>
  <c r="AK356" i="67"/>
  <c r="AH356" i="67"/>
  <c r="AI356" i="67" s="1"/>
  <c r="AM356" i="67" s="1"/>
  <c r="AE356" i="67"/>
  <c r="AA356" i="67"/>
  <c r="AB356" i="67" s="1"/>
  <c r="AK355" i="67"/>
  <c r="AH355" i="67"/>
  <c r="AI355" i="67" s="1"/>
  <c r="AM355" i="67" s="1"/>
  <c r="AE355" i="67"/>
  <c r="AA355" i="67"/>
  <c r="AB355" i="67" s="1"/>
  <c r="AK354" i="67"/>
  <c r="AH354" i="67"/>
  <c r="AI354" i="67" s="1"/>
  <c r="AM354" i="67" s="1"/>
  <c r="AE354" i="67"/>
  <c r="AA354" i="67"/>
  <c r="AB354" i="67" s="1"/>
  <c r="AK353" i="67"/>
  <c r="AH353" i="67"/>
  <c r="AI353" i="67" s="1"/>
  <c r="AM353" i="67" s="1"/>
  <c r="AE353" i="67"/>
  <c r="AA353" i="67"/>
  <c r="AB353" i="67" s="1"/>
  <c r="AK352" i="67"/>
  <c r="AH352" i="67"/>
  <c r="AI352" i="67" s="1"/>
  <c r="AM352" i="67" s="1"/>
  <c r="AE352" i="67"/>
  <c r="AA352" i="67"/>
  <c r="AB352" i="67" s="1"/>
  <c r="AK351" i="67"/>
  <c r="AH351" i="67"/>
  <c r="AI351" i="67" s="1"/>
  <c r="AM351" i="67" s="1"/>
  <c r="AE351" i="67"/>
  <c r="AA351" i="67"/>
  <c r="AB351" i="67" s="1"/>
  <c r="AK350" i="67"/>
  <c r="AH350" i="67"/>
  <c r="AI350" i="67" s="1"/>
  <c r="AM350" i="67" s="1"/>
  <c r="AE350" i="67"/>
  <c r="AA350" i="67"/>
  <c r="AB350" i="67" s="1"/>
  <c r="AK349" i="67"/>
  <c r="AH349" i="67"/>
  <c r="AI349" i="67" s="1"/>
  <c r="AE349" i="67"/>
  <c r="AA349" i="67"/>
  <c r="AB349" i="67" s="1"/>
  <c r="AK348" i="67"/>
  <c r="AH348" i="67"/>
  <c r="AI348" i="67" s="1"/>
  <c r="AM348" i="67" s="1"/>
  <c r="AE348" i="67"/>
  <c r="AA348" i="67"/>
  <c r="AB348" i="67" s="1"/>
  <c r="AK347" i="67"/>
  <c r="AH347" i="67"/>
  <c r="AI347" i="67" s="1"/>
  <c r="AM347" i="67" s="1"/>
  <c r="AE347" i="67"/>
  <c r="AA347" i="67"/>
  <c r="AB347" i="67" s="1"/>
  <c r="AK346" i="67"/>
  <c r="AH346" i="67"/>
  <c r="AI346" i="67" s="1"/>
  <c r="AM346" i="67" s="1"/>
  <c r="AE346" i="67"/>
  <c r="AA346" i="67"/>
  <c r="AB346" i="67" s="1"/>
  <c r="AK345" i="67"/>
  <c r="AH345" i="67"/>
  <c r="AI345" i="67" s="1"/>
  <c r="AM345" i="67" s="1"/>
  <c r="AE345" i="67"/>
  <c r="AA345" i="67"/>
  <c r="AB345" i="67" s="1"/>
  <c r="AK344" i="67"/>
  <c r="AH344" i="67"/>
  <c r="AI344" i="67" s="1"/>
  <c r="AM344" i="67" s="1"/>
  <c r="AE344" i="67"/>
  <c r="AA344" i="67"/>
  <c r="AB344" i="67" s="1"/>
  <c r="AK343" i="67"/>
  <c r="AH343" i="67"/>
  <c r="AI343" i="67" s="1"/>
  <c r="AM343" i="67" s="1"/>
  <c r="AE343" i="67"/>
  <c r="AA343" i="67"/>
  <c r="AB343" i="67" s="1"/>
  <c r="AK342" i="67"/>
  <c r="AH342" i="67"/>
  <c r="AI342" i="67" s="1"/>
  <c r="AM342" i="67" s="1"/>
  <c r="AE342" i="67"/>
  <c r="AA342" i="67"/>
  <c r="AB342" i="67" s="1"/>
  <c r="AK341" i="67"/>
  <c r="AH341" i="67"/>
  <c r="AI341" i="67" s="1"/>
  <c r="AM341" i="67" s="1"/>
  <c r="AE341" i="67"/>
  <c r="AA341" i="67"/>
  <c r="AB341" i="67" s="1"/>
  <c r="AK340" i="67"/>
  <c r="AH340" i="67"/>
  <c r="AI340" i="67" s="1"/>
  <c r="AM340" i="67" s="1"/>
  <c r="AE340" i="67"/>
  <c r="AA340" i="67"/>
  <c r="AB340" i="67" s="1"/>
  <c r="AK339" i="67"/>
  <c r="AH339" i="67"/>
  <c r="AI339" i="67" s="1"/>
  <c r="AM339" i="67" s="1"/>
  <c r="AE339" i="67"/>
  <c r="AA339" i="67"/>
  <c r="AB339" i="67" s="1"/>
  <c r="AK338" i="67"/>
  <c r="AH338" i="67"/>
  <c r="AI338" i="67" s="1"/>
  <c r="AM338" i="67" s="1"/>
  <c r="AE338" i="67"/>
  <c r="AA338" i="67"/>
  <c r="AB338" i="67" s="1"/>
  <c r="AK337" i="67"/>
  <c r="AH337" i="67"/>
  <c r="AI337" i="67" s="1"/>
  <c r="AM337" i="67" s="1"/>
  <c r="AE337" i="67"/>
  <c r="AA337" i="67"/>
  <c r="AB337" i="67" s="1"/>
  <c r="AK336" i="67"/>
  <c r="AH336" i="67"/>
  <c r="AI336" i="67" s="1"/>
  <c r="AM336" i="67" s="1"/>
  <c r="AE336" i="67"/>
  <c r="AA336" i="67"/>
  <c r="AB336" i="67" s="1"/>
  <c r="AK335" i="67"/>
  <c r="AH335" i="67"/>
  <c r="AI335" i="67" s="1"/>
  <c r="AM335" i="67" s="1"/>
  <c r="AE335" i="67"/>
  <c r="AA335" i="67"/>
  <c r="AB335" i="67" s="1"/>
  <c r="AK334" i="67"/>
  <c r="AH334" i="67"/>
  <c r="AI334" i="67" s="1"/>
  <c r="AM334" i="67" s="1"/>
  <c r="AE334" i="67"/>
  <c r="AA334" i="67"/>
  <c r="AB334" i="67" s="1"/>
  <c r="AK333" i="67"/>
  <c r="AH333" i="67"/>
  <c r="AI333" i="67" s="1"/>
  <c r="AM333" i="67" s="1"/>
  <c r="AE333" i="67"/>
  <c r="AA333" i="67"/>
  <c r="AB333" i="67" s="1"/>
  <c r="AK332" i="67"/>
  <c r="AH332" i="67"/>
  <c r="AI332" i="67" s="1"/>
  <c r="AM332" i="67" s="1"/>
  <c r="AE332" i="67"/>
  <c r="AA332" i="67"/>
  <c r="AB332" i="67" s="1"/>
  <c r="AK331" i="67"/>
  <c r="AH331" i="67"/>
  <c r="AI331" i="67" s="1"/>
  <c r="AM331" i="67" s="1"/>
  <c r="AE331" i="67"/>
  <c r="AA331" i="67"/>
  <c r="AB331" i="67" s="1"/>
  <c r="AK330" i="67"/>
  <c r="AH330" i="67"/>
  <c r="AI330" i="67" s="1"/>
  <c r="AM330" i="67" s="1"/>
  <c r="AE330" i="67"/>
  <c r="AA330" i="67"/>
  <c r="AB330" i="67" s="1"/>
  <c r="AK329" i="67"/>
  <c r="AH329" i="67"/>
  <c r="AI329" i="67" s="1"/>
  <c r="AM329" i="67" s="1"/>
  <c r="AE329" i="67"/>
  <c r="AA329" i="67"/>
  <c r="AB329" i="67" s="1"/>
  <c r="AK328" i="67"/>
  <c r="AH328" i="67"/>
  <c r="AI328" i="67" s="1"/>
  <c r="AM328" i="67" s="1"/>
  <c r="AE328" i="67"/>
  <c r="AA328" i="67"/>
  <c r="AB328" i="67" s="1"/>
  <c r="AK327" i="67"/>
  <c r="AH327" i="67"/>
  <c r="AI327" i="67" s="1"/>
  <c r="AM327" i="67" s="1"/>
  <c r="AE327" i="67"/>
  <c r="AA327" i="67"/>
  <c r="AB327" i="67" s="1"/>
  <c r="AK326" i="67"/>
  <c r="AH326" i="67"/>
  <c r="AI326" i="67" s="1"/>
  <c r="AM326" i="67" s="1"/>
  <c r="AE326" i="67"/>
  <c r="AA326" i="67"/>
  <c r="AB326" i="67" s="1"/>
  <c r="AK325" i="67"/>
  <c r="AH325" i="67"/>
  <c r="AI325" i="67" s="1"/>
  <c r="AM325" i="67" s="1"/>
  <c r="AE325" i="67"/>
  <c r="AA325" i="67"/>
  <c r="AB325" i="67" s="1"/>
  <c r="AK324" i="67"/>
  <c r="AH324" i="67"/>
  <c r="AI324" i="67" s="1"/>
  <c r="AM324" i="67" s="1"/>
  <c r="AE324" i="67"/>
  <c r="AA324" i="67"/>
  <c r="AB324" i="67" s="1"/>
  <c r="AK323" i="67"/>
  <c r="AH323" i="67"/>
  <c r="AI323" i="67" s="1"/>
  <c r="AM323" i="67" s="1"/>
  <c r="AE323" i="67"/>
  <c r="AA323" i="67"/>
  <c r="AB323" i="67" s="1"/>
  <c r="AK322" i="67"/>
  <c r="AH322" i="67"/>
  <c r="AI322" i="67" s="1"/>
  <c r="AM322" i="67" s="1"/>
  <c r="AE322" i="67"/>
  <c r="AA322" i="67"/>
  <c r="AB322" i="67" s="1"/>
  <c r="AK321" i="67"/>
  <c r="AH321" i="67"/>
  <c r="AI321" i="67" s="1"/>
  <c r="AM321" i="67" s="1"/>
  <c r="AE321" i="67"/>
  <c r="AA321" i="67"/>
  <c r="AB321" i="67" s="1"/>
  <c r="AK320" i="67"/>
  <c r="AH320" i="67"/>
  <c r="AI320" i="67" s="1"/>
  <c r="AM320" i="67" s="1"/>
  <c r="AE320" i="67"/>
  <c r="AA320" i="67"/>
  <c r="AB320" i="67" s="1"/>
  <c r="AK319" i="67"/>
  <c r="AH319" i="67"/>
  <c r="AI319" i="67" s="1"/>
  <c r="AE319" i="67"/>
  <c r="AA319" i="67"/>
  <c r="AB319" i="67" s="1"/>
  <c r="AK318" i="67"/>
  <c r="AH318" i="67"/>
  <c r="AI318" i="67" s="1"/>
  <c r="AM318" i="67" s="1"/>
  <c r="AE318" i="67"/>
  <c r="AA318" i="67"/>
  <c r="AB318" i="67" s="1"/>
  <c r="AK317" i="67"/>
  <c r="AH317" i="67"/>
  <c r="AI317" i="67" s="1"/>
  <c r="AM317" i="67" s="1"/>
  <c r="AE317" i="67"/>
  <c r="AA317" i="67"/>
  <c r="AB317" i="67" s="1"/>
  <c r="AK316" i="67"/>
  <c r="AH316" i="67"/>
  <c r="AI316" i="67" s="1"/>
  <c r="AM316" i="67" s="1"/>
  <c r="AE316" i="67"/>
  <c r="AA316" i="67"/>
  <c r="AB316" i="67" s="1"/>
  <c r="AK315" i="67"/>
  <c r="AH315" i="67"/>
  <c r="AI315" i="67" s="1"/>
  <c r="AM315" i="67" s="1"/>
  <c r="AE315" i="67"/>
  <c r="AA315" i="67"/>
  <c r="AB315" i="67" s="1"/>
  <c r="AK314" i="67"/>
  <c r="AH314" i="67"/>
  <c r="AI314" i="67" s="1"/>
  <c r="AM314" i="67" s="1"/>
  <c r="AE314" i="67"/>
  <c r="AA314" i="67"/>
  <c r="AB314" i="67" s="1"/>
  <c r="AK313" i="67"/>
  <c r="AH313" i="67"/>
  <c r="AI313" i="67" s="1"/>
  <c r="AM313" i="67" s="1"/>
  <c r="AE313" i="67"/>
  <c r="AA313" i="67"/>
  <c r="AB313" i="67" s="1"/>
  <c r="AK312" i="67"/>
  <c r="AH312" i="67"/>
  <c r="AI312" i="67" s="1"/>
  <c r="AE312" i="67"/>
  <c r="AA312" i="67"/>
  <c r="AB312" i="67" s="1"/>
  <c r="AK311" i="67"/>
  <c r="AH311" i="67"/>
  <c r="AI311" i="67" s="1"/>
  <c r="AM311" i="67" s="1"/>
  <c r="AE311" i="67"/>
  <c r="AA311" i="67"/>
  <c r="AB311" i="67" s="1"/>
  <c r="AK310" i="67"/>
  <c r="AH310" i="67"/>
  <c r="AI310" i="67" s="1"/>
  <c r="AM310" i="67" s="1"/>
  <c r="AE310" i="67"/>
  <c r="AA310" i="67"/>
  <c r="AB310" i="67" s="1"/>
  <c r="AK309" i="67"/>
  <c r="AH309" i="67"/>
  <c r="AI309" i="67" s="1"/>
  <c r="AM309" i="67" s="1"/>
  <c r="AE309" i="67"/>
  <c r="AA309" i="67"/>
  <c r="AB309" i="67" s="1"/>
  <c r="AK308" i="67"/>
  <c r="AH308" i="67"/>
  <c r="AI308" i="67" s="1"/>
  <c r="AM308" i="67" s="1"/>
  <c r="AE308" i="67"/>
  <c r="AA308" i="67"/>
  <c r="AB308" i="67" s="1"/>
  <c r="AK307" i="67"/>
  <c r="AH307" i="67"/>
  <c r="AI307" i="67" s="1"/>
  <c r="AM307" i="67" s="1"/>
  <c r="AE307" i="67"/>
  <c r="AA307" i="67"/>
  <c r="AB307" i="67" s="1"/>
  <c r="AK306" i="67"/>
  <c r="AH306" i="67"/>
  <c r="AI306" i="67" s="1"/>
  <c r="AM306" i="67" s="1"/>
  <c r="AE306" i="67"/>
  <c r="AA306" i="67"/>
  <c r="AB306" i="67" s="1"/>
  <c r="AK305" i="67"/>
  <c r="AH305" i="67"/>
  <c r="AI305" i="67" s="1"/>
  <c r="AM305" i="67" s="1"/>
  <c r="AE305" i="67"/>
  <c r="AA305" i="67"/>
  <c r="AB305" i="67" s="1"/>
  <c r="AK304" i="67"/>
  <c r="AH304" i="67"/>
  <c r="AI304" i="67" s="1"/>
  <c r="AE304" i="67"/>
  <c r="AA304" i="67"/>
  <c r="AB304" i="67" s="1"/>
  <c r="AK303" i="67"/>
  <c r="AH303" i="67"/>
  <c r="AI303" i="67" s="1"/>
  <c r="AM303" i="67" s="1"/>
  <c r="AE303" i="67"/>
  <c r="AA303" i="67"/>
  <c r="AB303" i="67" s="1"/>
  <c r="AK302" i="67"/>
  <c r="AH302" i="67"/>
  <c r="AI302" i="67" s="1"/>
  <c r="AM302" i="67" s="1"/>
  <c r="AE302" i="67"/>
  <c r="AA302" i="67"/>
  <c r="AB302" i="67" s="1"/>
  <c r="AK301" i="67"/>
  <c r="AH301" i="67"/>
  <c r="AI301" i="67" s="1"/>
  <c r="AM301" i="67" s="1"/>
  <c r="AE301" i="67"/>
  <c r="AA301" i="67"/>
  <c r="AB301" i="67" s="1"/>
  <c r="AK300" i="67"/>
  <c r="AH300" i="67"/>
  <c r="AI300" i="67" s="1"/>
  <c r="AM300" i="67" s="1"/>
  <c r="AE300" i="67"/>
  <c r="AA300" i="67"/>
  <c r="AB300" i="67" s="1"/>
  <c r="AK299" i="67"/>
  <c r="AH299" i="67"/>
  <c r="AI299" i="67" s="1"/>
  <c r="AM299" i="67" s="1"/>
  <c r="AE299" i="67"/>
  <c r="AA299" i="67"/>
  <c r="AB299" i="67" s="1"/>
  <c r="AK298" i="67"/>
  <c r="AH298" i="67"/>
  <c r="AI298" i="67" s="1"/>
  <c r="AM298" i="67" s="1"/>
  <c r="AE298" i="67"/>
  <c r="AA298" i="67"/>
  <c r="AB298" i="67" s="1"/>
  <c r="AK297" i="67"/>
  <c r="AH297" i="67"/>
  <c r="AI297" i="67" s="1"/>
  <c r="AM297" i="67" s="1"/>
  <c r="AE297" i="67"/>
  <c r="AA297" i="67"/>
  <c r="AB297" i="67" s="1"/>
  <c r="AK296" i="67"/>
  <c r="AH296" i="67"/>
  <c r="AI296" i="67" s="1"/>
  <c r="AM296" i="67" s="1"/>
  <c r="AE296" i="67"/>
  <c r="AA296" i="67"/>
  <c r="AB296" i="67" s="1"/>
  <c r="AK295" i="67"/>
  <c r="AH295" i="67"/>
  <c r="AI295" i="67" s="1"/>
  <c r="AM295" i="67" s="1"/>
  <c r="AE295" i="67"/>
  <c r="AA295" i="67"/>
  <c r="AB295" i="67" s="1"/>
  <c r="AK294" i="67"/>
  <c r="AH294" i="67"/>
  <c r="AI294" i="67" s="1"/>
  <c r="AM294" i="67" s="1"/>
  <c r="AE294" i="67"/>
  <c r="AA294" i="67"/>
  <c r="AB294" i="67" s="1"/>
  <c r="AK293" i="67"/>
  <c r="AH293" i="67"/>
  <c r="AI293" i="67" s="1"/>
  <c r="AM293" i="67" s="1"/>
  <c r="AE293" i="67"/>
  <c r="AA293" i="67"/>
  <c r="AB293" i="67" s="1"/>
  <c r="AK292" i="67"/>
  <c r="AH292" i="67"/>
  <c r="AI292" i="67" s="1"/>
  <c r="AM292" i="67" s="1"/>
  <c r="AE292" i="67"/>
  <c r="AA292" i="67"/>
  <c r="AB292" i="67" s="1"/>
  <c r="AK291" i="67"/>
  <c r="AH291" i="67"/>
  <c r="AI291" i="67" s="1"/>
  <c r="AM291" i="67" s="1"/>
  <c r="AE291" i="67"/>
  <c r="AA291" i="67"/>
  <c r="AB291" i="67" s="1"/>
  <c r="AK290" i="67"/>
  <c r="AH290" i="67"/>
  <c r="AE290" i="67"/>
  <c r="AA290" i="67"/>
  <c r="AK289" i="67"/>
  <c r="AH289" i="67"/>
  <c r="AI289" i="67" s="1"/>
  <c r="AM289" i="67" s="1"/>
  <c r="AE289" i="67"/>
  <c r="AA289" i="67"/>
  <c r="AB289" i="67" s="1"/>
  <c r="AK288" i="67"/>
  <c r="AH288" i="67"/>
  <c r="AI288" i="67" s="1"/>
  <c r="AM288" i="67" s="1"/>
  <c r="AE288" i="67"/>
  <c r="AA288" i="67"/>
  <c r="AB288" i="67" s="1"/>
  <c r="AK287" i="67"/>
  <c r="AH287" i="67"/>
  <c r="AI287" i="67" s="1"/>
  <c r="AM287" i="67" s="1"/>
  <c r="AE287" i="67"/>
  <c r="AA287" i="67"/>
  <c r="AB287" i="67" s="1"/>
  <c r="AK286" i="67"/>
  <c r="AH286" i="67"/>
  <c r="AI286" i="67" s="1"/>
  <c r="AE286" i="67"/>
  <c r="AA286" i="67"/>
  <c r="AB286" i="67" s="1"/>
  <c r="AK285" i="67"/>
  <c r="AH285" i="67"/>
  <c r="AI285" i="67" s="1"/>
  <c r="AM285" i="67" s="1"/>
  <c r="AE285" i="67"/>
  <c r="AA285" i="67"/>
  <c r="AB285" i="67" s="1"/>
  <c r="AK284" i="67"/>
  <c r="AH284" i="67"/>
  <c r="AI284" i="67" s="1"/>
  <c r="AM284" i="67" s="1"/>
  <c r="AE284" i="67"/>
  <c r="AA284" i="67"/>
  <c r="AB284" i="67" s="1"/>
  <c r="AK283" i="67"/>
  <c r="AH283" i="67"/>
  <c r="AI283" i="67" s="1"/>
  <c r="AM283" i="67" s="1"/>
  <c r="AE283" i="67"/>
  <c r="AA283" i="67"/>
  <c r="AB283" i="67" s="1"/>
  <c r="AK282" i="67"/>
  <c r="AH282" i="67"/>
  <c r="AI282" i="67" s="1"/>
  <c r="AM282" i="67" s="1"/>
  <c r="AE282" i="67"/>
  <c r="AA282" i="67"/>
  <c r="AB282" i="67" s="1"/>
  <c r="AK281" i="67"/>
  <c r="AH281" i="67"/>
  <c r="AI281" i="67" s="1"/>
  <c r="AM281" i="67" s="1"/>
  <c r="AE281" i="67"/>
  <c r="AA281" i="67"/>
  <c r="AB281" i="67" s="1"/>
  <c r="AK280" i="67"/>
  <c r="AH280" i="67"/>
  <c r="AI280" i="67" s="1"/>
  <c r="AM280" i="67" s="1"/>
  <c r="AE280" i="67"/>
  <c r="AA280" i="67"/>
  <c r="AB280" i="67" s="1"/>
  <c r="AK279" i="67"/>
  <c r="AH279" i="67"/>
  <c r="AI279" i="67" s="1"/>
  <c r="AM279" i="67" s="1"/>
  <c r="AE279" i="67"/>
  <c r="AA279" i="67"/>
  <c r="AB279" i="67" s="1"/>
  <c r="AK278" i="67"/>
  <c r="AH278" i="67"/>
  <c r="AI278" i="67" s="1"/>
  <c r="AM278" i="67" s="1"/>
  <c r="AE278" i="67"/>
  <c r="AA278" i="67"/>
  <c r="AB278" i="67" s="1"/>
  <c r="AK277" i="67"/>
  <c r="AH277" i="67"/>
  <c r="AI277" i="67" s="1"/>
  <c r="AM277" i="67" s="1"/>
  <c r="AE277" i="67"/>
  <c r="AA277" i="67"/>
  <c r="AB277" i="67" s="1"/>
  <c r="AK276" i="67"/>
  <c r="AH276" i="67"/>
  <c r="AI276" i="67" s="1"/>
  <c r="AM276" i="67" s="1"/>
  <c r="AE276" i="67"/>
  <c r="AA276" i="67"/>
  <c r="AB276" i="67" s="1"/>
  <c r="AK275" i="67"/>
  <c r="AH275" i="67"/>
  <c r="AI275" i="67" s="1"/>
  <c r="AM275" i="67" s="1"/>
  <c r="AE275" i="67"/>
  <c r="AA275" i="67"/>
  <c r="AB275" i="67" s="1"/>
  <c r="AK274" i="67"/>
  <c r="AH274" i="67"/>
  <c r="AI274" i="67" s="1"/>
  <c r="AM274" i="67" s="1"/>
  <c r="AE274" i="67"/>
  <c r="AA274" i="67"/>
  <c r="AB274" i="67" s="1"/>
  <c r="AK273" i="67"/>
  <c r="AH273" i="67"/>
  <c r="AE273" i="67"/>
  <c r="AA273" i="67"/>
  <c r="AK272" i="67"/>
  <c r="AH272" i="67"/>
  <c r="AI272" i="67" s="1"/>
  <c r="AM272" i="67" s="1"/>
  <c r="AE272" i="67"/>
  <c r="AA272" i="67"/>
  <c r="AB272" i="67" s="1"/>
  <c r="AK271" i="67"/>
  <c r="AH271" i="67"/>
  <c r="AI271" i="67" s="1"/>
  <c r="AM271" i="67" s="1"/>
  <c r="AE271" i="67"/>
  <c r="AA271" i="67"/>
  <c r="AB271" i="67" s="1"/>
  <c r="AK270" i="67"/>
  <c r="AH270" i="67"/>
  <c r="AE270" i="67"/>
  <c r="AA270" i="67"/>
  <c r="AK269" i="67"/>
  <c r="AH269" i="67"/>
  <c r="AI269" i="67" s="1"/>
  <c r="AM269" i="67" s="1"/>
  <c r="AE269" i="67"/>
  <c r="AA269" i="67"/>
  <c r="AB269" i="67" s="1"/>
  <c r="AK268" i="67"/>
  <c r="AH268" i="67"/>
  <c r="AI268" i="67" s="1"/>
  <c r="AM268" i="67" s="1"/>
  <c r="AE268" i="67"/>
  <c r="AA268" i="67"/>
  <c r="AB268" i="67" s="1"/>
  <c r="AK267" i="67"/>
  <c r="AH267" i="67"/>
  <c r="AI267" i="67" s="1"/>
  <c r="AM267" i="67" s="1"/>
  <c r="AE267" i="67"/>
  <c r="AA267" i="67"/>
  <c r="AB267" i="67" s="1"/>
  <c r="AK266" i="67"/>
  <c r="AH266" i="67"/>
  <c r="AI266" i="67" s="1"/>
  <c r="AM266" i="67" s="1"/>
  <c r="AE266" i="67"/>
  <c r="AA266" i="67"/>
  <c r="AB266" i="67" s="1"/>
  <c r="AK265" i="67"/>
  <c r="AH265" i="67"/>
  <c r="AI265" i="67" s="1"/>
  <c r="AM265" i="67" s="1"/>
  <c r="AE265" i="67"/>
  <c r="AA265" i="67"/>
  <c r="AB265" i="67" s="1"/>
  <c r="AK264" i="67"/>
  <c r="AH264" i="67"/>
  <c r="AI264" i="67" s="1"/>
  <c r="AM264" i="67" s="1"/>
  <c r="AE264" i="67"/>
  <c r="AA264" i="67"/>
  <c r="AB264" i="67" s="1"/>
  <c r="AK263" i="67"/>
  <c r="AH263" i="67"/>
  <c r="AI263" i="67" s="1"/>
  <c r="AM263" i="67" s="1"/>
  <c r="AE263" i="67"/>
  <c r="AA263" i="67"/>
  <c r="AB263" i="67" s="1"/>
  <c r="AK262" i="67"/>
  <c r="AH262" i="67"/>
  <c r="AI262" i="67" s="1"/>
  <c r="AM262" i="67" s="1"/>
  <c r="AE262" i="67"/>
  <c r="AA262" i="67"/>
  <c r="AB262" i="67" s="1"/>
  <c r="AK261" i="67"/>
  <c r="AH261" i="67"/>
  <c r="AI261" i="67" s="1"/>
  <c r="AM261" i="67" s="1"/>
  <c r="AE261" i="67"/>
  <c r="AA261" i="67"/>
  <c r="AB261" i="67" s="1"/>
  <c r="AK260" i="67"/>
  <c r="AH260" i="67"/>
  <c r="AI260" i="67" s="1"/>
  <c r="AM260" i="67" s="1"/>
  <c r="AE260" i="67"/>
  <c r="AA260" i="67"/>
  <c r="AB260" i="67" s="1"/>
  <c r="AK259" i="67"/>
  <c r="AH259" i="67"/>
  <c r="AI259" i="67" s="1"/>
  <c r="AM259" i="67" s="1"/>
  <c r="AE259" i="67"/>
  <c r="AA259" i="67"/>
  <c r="AB259" i="67" s="1"/>
  <c r="AK258" i="67"/>
  <c r="AH258" i="67"/>
  <c r="AI258" i="67" s="1"/>
  <c r="AM258" i="67" s="1"/>
  <c r="AE258" i="67"/>
  <c r="AA258" i="67"/>
  <c r="AB258" i="67" s="1"/>
  <c r="AK257" i="67"/>
  <c r="AH257" i="67"/>
  <c r="AI257" i="67" s="1"/>
  <c r="AM257" i="67" s="1"/>
  <c r="AE257" i="67"/>
  <c r="AA257" i="67"/>
  <c r="AB257" i="67" s="1"/>
  <c r="AK256" i="67"/>
  <c r="AH256" i="67"/>
  <c r="AI256" i="67" s="1"/>
  <c r="AM256" i="67" s="1"/>
  <c r="AE256" i="67"/>
  <c r="AA256" i="67"/>
  <c r="AB256" i="67" s="1"/>
  <c r="AK255" i="67"/>
  <c r="AH255" i="67"/>
  <c r="AI255" i="67" s="1"/>
  <c r="AM255" i="67" s="1"/>
  <c r="AE255" i="67"/>
  <c r="AA255" i="67"/>
  <c r="AB255" i="67" s="1"/>
  <c r="AK254" i="67"/>
  <c r="AH254" i="67"/>
  <c r="AI254" i="67" s="1"/>
  <c r="AM254" i="67" s="1"/>
  <c r="AE254" i="67"/>
  <c r="AA254" i="67"/>
  <c r="AB254" i="67" s="1"/>
  <c r="AK253" i="67"/>
  <c r="AH253" i="67"/>
  <c r="AI253" i="67" s="1"/>
  <c r="AM253" i="67" s="1"/>
  <c r="AE253" i="67"/>
  <c r="AA253" i="67"/>
  <c r="AB253" i="67" s="1"/>
  <c r="AK252" i="67"/>
  <c r="AH252" i="67"/>
  <c r="AI252" i="67" s="1"/>
  <c r="AM252" i="67" s="1"/>
  <c r="AE252" i="67"/>
  <c r="AA252" i="67"/>
  <c r="AB252" i="67" s="1"/>
  <c r="AK251" i="67"/>
  <c r="AH251" i="67"/>
  <c r="AI251" i="67" s="1"/>
  <c r="AM251" i="67" s="1"/>
  <c r="AE251" i="67"/>
  <c r="AA251" i="67"/>
  <c r="AB251" i="67" s="1"/>
  <c r="AK250" i="67"/>
  <c r="AH250" i="67"/>
  <c r="AI250" i="67" s="1"/>
  <c r="AM250" i="67" s="1"/>
  <c r="AE250" i="67"/>
  <c r="AA250" i="67"/>
  <c r="AB250" i="67" s="1"/>
  <c r="AK249" i="67"/>
  <c r="AH249" i="67"/>
  <c r="AI249" i="67" s="1"/>
  <c r="AM249" i="67" s="1"/>
  <c r="AE249" i="67"/>
  <c r="AA249" i="67"/>
  <c r="AB249" i="67" s="1"/>
  <c r="AK248" i="67"/>
  <c r="AH248" i="67"/>
  <c r="AI248" i="67" s="1"/>
  <c r="AM248" i="67" s="1"/>
  <c r="AE248" i="67"/>
  <c r="AA248" i="67"/>
  <c r="AB248" i="67" s="1"/>
  <c r="AK247" i="67"/>
  <c r="AH247" i="67"/>
  <c r="AI247" i="67" s="1"/>
  <c r="AM247" i="67" s="1"/>
  <c r="AE247" i="67"/>
  <c r="AA247" i="67"/>
  <c r="AB247" i="67" s="1"/>
  <c r="AK246" i="67"/>
  <c r="AH246" i="67"/>
  <c r="AI246" i="67" s="1"/>
  <c r="AM246" i="67" s="1"/>
  <c r="AE246" i="67"/>
  <c r="AA246" i="67"/>
  <c r="AB246" i="67" s="1"/>
  <c r="AK245" i="67"/>
  <c r="AH245" i="67"/>
  <c r="AI245" i="67" s="1"/>
  <c r="AM245" i="67" s="1"/>
  <c r="AE245" i="67"/>
  <c r="AA245" i="67"/>
  <c r="AB245" i="67" s="1"/>
  <c r="AK244" i="67"/>
  <c r="AH244" i="67"/>
  <c r="AI244" i="67" s="1"/>
  <c r="AM244" i="67" s="1"/>
  <c r="AE244" i="67"/>
  <c r="AA244" i="67"/>
  <c r="AB244" i="67" s="1"/>
  <c r="AK243" i="67"/>
  <c r="AH243" i="67"/>
  <c r="AI243" i="67" s="1"/>
  <c r="AM243" i="67" s="1"/>
  <c r="AE243" i="67"/>
  <c r="AA243" i="67"/>
  <c r="AB243" i="67" s="1"/>
  <c r="AK242" i="67"/>
  <c r="AH242" i="67"/>
  <c r="AI242" i="67" s="1"/>
  <c r="AM242" i="67" s="1"/>
  <c r="AE242" i="67"/>
  <c r="AA242" i="67"/>
  <c r="AB242" i="67" s="1"/>
  <c r="AK241" i="67"/>
  <c r="AH241" i="67"/>
  <c r="AI241" i="67" s="1"/>
  <c r="AM241" i="67" s="1"/>
  <c r="AE241" i="67"/>
  <c r="AA241" i="67"/>
  <c r="AB241" i="67" s="1"/>
  <c r="AK240" i="67"/>
  <c r="AH240" i="67"/>
  <c r="AI290" i="67" s="1"/>
  <c r="AE240" i="67"/>
  <c r="AA240" i="67"/>
  <c r="AB240" i="67" s="1"/>
  <c r="AK239" i="67"/>
  <c r="AH239" i="67"/>
  <c r="AI239" i="67" s="1"/>
  <c r="AM239" i="67" s="1"/>
  <c r="AE239" i="67"/>
  <c r="AA239" i="67"/>
  <c r="AB239" i="67" s="1"/>
  <c r="AK238" i="67"/>
  <c r="AH238" i="67"/>
  <c r="AI238" i="67" s="1"/>
  <c r="AM238" i="67" s="1"/>
  <c r="AE238" i="67"/>
  <c r="AA238" i="67"/>
  <c r="AB238" i="67" s="1"/>
  <c r="AK237" i="67"/>
  <c r="AH237" i="67"/>
  <c r="AI237" i="67" s="1"/>
  <c r="AM237" i="67" s="1"/>
  <c r="AE237" i="67"/>
  <c r="AA237" i="67"/>
  <c r="AB237" i="67" s="1"/>
  <c r="AK236" i="67"/>
  <c r="AI236" i="67"/>
  <c r="AM236" i="67" s="1"/>
  <c r="AH236" i="67"/>
  <c r="AE236" i="67"/>
  <c r="AA236" i="67"/>
  <c r="AB236" i="67" s="1"/>
  <c r="AK235" i="67"/>
  <c r="AH235" i="67"/>
  <c r="AI235" i="67" s="1"/>
  <c r="AM235" i="67" s="1"/>
  <c r="AE235" i="67"/>
  <c r="AA235" i="67"/>
  <c r="AB235" i="67" s="1"/>
  <c r="AK234" i="67"/>
  <c r="AH234" i="67"/>
  <c r="AI234" i="67" s="1"/>
  <c r="AM234" i="67" s="1"/>
  <c r="AE234" i="67"/>
  <c r="AA234" i="67"/>
  <c r="AB234" i="67" s="1"/>
  <c r="AK233" i="67"/>
  <c r="AH233" i="67"/>
  <c r="AI233" i="67" s="1"/>
  <c r="AM233" i="67" s="1"/>
  <c r="AE233" i="67"/>
  <c r="AA233" i="67"/>
  <c r="AB233" i="67" s="1"/>
  <c r="AK232" i="67"/>
  <c r="AH232" i="67"/>
  <c r="AI232" i="67" s="1"/>
  <c r="AM232" i="67" s="1"/>
  <c r="AE232" i="67"/>
  <c r="AA232" i="67"/>
  <c r="AB232" i="67" s="1"/>
  <c r="AK231" i="67"/>
  <c r="AH231" i="67"/>
  <c r="AI231" i="67" s="1"/>
  <c r="AM231" i="67" s="1"/>
  <c r="AE231" i="67"/>
  <c r="AA231" i="67"/>
  <c r="AB231" i="67" s="1"/>
  <c r="AK230" i="67"/>
  <c r="AH230" i="67"/>
  <c r="AI230" i="67" s="1"/>
  <c r="AM230" i="67" s="1"/>
  <c r="AE230" i="67"/>
  <c r="AA230" i="67"/>
  <c r="AB230" i="67" s="1"/>
  <c r="AK229" i="67"/>
  <c r="AH229" i="67"/>
  <c r="AI229" i="67" s="1"/>
  <c r="AM229" i="67" s="1"/>
  <c r="AE229" i="67"/>
  <c r="AA229" i="67"/>
  <c r="AB229" i="67" s="1"/>
  <c r="AK228" i="67"/>
  <c r="AH228" i="67"/>
  <c r="AI228" i="67" s="1"/>
  <c r="AM228" i="67" s="1"/>
  <c r="AE228" i="67"/>
  <c r="AA228" i="67"/>
  <c r="AB228" i="67" s="1"/>
  <c r="AK227" i="67"/>
  <c r="AH227" i="67"/>
  <c r="AI227" i="67" s="1"/>
  <c r="AM227" i="67" s="1"/>
  <c r="AE227" i="67"/>
  <c r="AA227" i="67"/>
  <c r="AB227" i="67" s="1"/>
  <c r="AK226" i="67"/>
  <c r="AH226" i="67"/>
  <c r="AI226" i="67" s="1"/>
  <c r="AM226" i="67" s="1"/>
  <c r="AE226" i="67"/>
  <c r="AA226" i="67"/>
  <c r="AB226" i="67" s="1"/>
  <c r="AK225" i="67"/>
  <c r="AH225" i="67"/>
  <c r="AI225" i="67" s="1"/>
  <c r="AM225" i="67" s="1"/>
  <c r="AE225" i="67"/>
  <c r="AA225" i="67"/>
  <c r="AB225" i="67" s="1"/>
  <c r="AK224" i="67"/>
  <c r="AH224" i="67"/>
  <c r="AI224" i="67" s="1"/>
  <c r="AM224" i="67" s="1"/>
  <c r="AE224" i="67"/>
  <c r="AA224" i="67"/>
  <c r="AB224" i="67" s="1"/>
  <c r="AK223" i="67"/>
  <c r="AH223" i="67"/>
  <c r="AI223" i="67" s="1"/>
  <c r="AM223" i="67" s="1"/>
  <c r="AE223" i="67"/>
  <c r="AA223" i="67"/>
  <c r="AB223" i="67" s="1"/>
  <c r="AK222" i="67"/>
  <c r="AH222" i="67"/>
  <c r="AI222" i="67" s="1"/>
  <c r="AM222" i="67" s="1"/>
  <c r="AE222" i="67"/>
  <c r="AA222" i="67"/>
  <c r="AB222" i="67" s="1"/>
  <c r="AK221" i="67"/>
  <c r="AH221" i="67"/>
  <c r="AI221" i="67" s="1"/>
  <c r="AM221" i="67" s="1"/>
  <c r="AE221" i="67"/>
  <c r="AA221" i="67"/>
  <c r="AB221" i="67" s="1"/>
  <c r="AK220" i="67"/>
  <c r="AH220" i="67"/>
  <c r="AI220" i="67" s="1"/>
  <c r="AM220" i="67" s="1"/>
  <c r="AE220" i="67"/>
  <c r="AA220" i="67"/>
  <c r="AB220" i="67" s="1"/>
  <c r="AK219" i="67"/>
  <c r="AH219" i="67"/>
  <c r="AI219" i="67" s="1"/>
  <c r="AM219" i="67" s="1"/>
  <c r="AE219" i="67"/>
  <c r="AA219" i="67"/>
  <c r="AB219" i="67" s="1"/>
  <c r="AK218" i="67"/>
  <c r="AH218" i="67"/>
  <c r="AI218" i="67" s="1"/>
  <c r="AM218" i="67" s="1"/>
  <c r="AE218" i="67"/>
  <c r="AA218" i="67"/>
  <c r="AB218" i="67" s="1"/>
  <c r="AK217" i="67"/>
  <c r="AH217" i="67"/>
  <c r="AI217" i="67" s="1"/>
  <c r="AM217" i="67" s="1"/>
  <c r="AE217" i="67"/>
  <c r="AA217" i="67"/>
  <c r="AB217" i="67" s="1"/>
  <c r="AK216" i="67"/>
  <c r="AH216" i="67"/>
  <c r="AI216" i="67" s="1"/>
  <c r="AM216" i="67" s="1"/>
  <c r="AE216" i="67"/>
  <c r="AA216" i="67"/>
  <c r="AB216" i="67" s="1"/>
  <c r="AK215" i="67"/>
  <c r="AH215" i="67"/>
  <c r="AI215" i="67" s="1"/>
  <c r="AM215" i="67" s="1"/>
  <c r="AE215" i="67"/>
  <c r="AA215" i="67"/>
  <c r="AB215" i="67" s="1"/>
  <c r="AK214" i="67"/>
  <c r="AH214" i="67"/>
  <c r="AI214" i="67" s="1"/>
  <c r="AM214" i="67" s="1"/>
  <c r="AE214" i="67"/>
  <c r="AA214" i="67"/>
  <c r="AB214" i="67" s="1"/>
  <c r="AK213" i="67"/>
  <c r="AH213" i="67"/>
  <c r="AI213" i="67" s="1"/>
  <c r="AM213" i="67" s="1"/>
  <c r="AE213" i="67"/>
  <c r="AA213" i="67"/>
  <c r="AB213" i="67" s="1"/>
  <c r="AK212" i="67"/>
  <c r="AH212" i="67"/>
  <c r="AI212" i="67" s="1"/>
  <c r="AM212" i="67" s="1"/>
  <c r="AE212" i="67"/>
  <c r="AA212" i="67"/>
  <c r="AB212" i="67" s="1"/>
  <c r="AK211" i="67"/>
  <c r="AH211" i="67"/>
  <c r="AI211" i="67" s="1"/>
  <c r="AE211" i="67"/>
  <c r="AA211" i="67"/>
  <c r="AB211" i="67" s="1"/>
  <c r="AK210" i="67"/>
  <c r="AH210" i="67"/>
  <c r="AI210" i="67" s="1"/>
  <c r="AM210" i="67" s="1"/>
  <c r="AE210" i="67"/>
  <c r="AA210" i="67"/>
  <c r="AB210" i="67" s="1"/>
  <c r="AK209" i="67"/>
  <c r="AH209" i="67"/>
  <c r="AI209" i="67" s="1"/>
  <c r="AM209" i="67" s="1"/>
  <c r="AE209" i="67"/>
  <c r="AA209" i="67"/>
  <c r="AB209" i="67" s="1"/>
  <c r="AK208" i="67"/>
  <c r="AH208" i="67"/>
  <c r="AI208" i="67" s="1"/>
  <c r="AM208" i="67" s="1"/>
  <c r="AE208" i="67"/>
  <c r="AA208" i="67"/>
  <c r="AB208" i="67" s="1"/>
  <c r="AK207" i="67"/>
  <c r="AH207" i="67"/>
  <c r="AI207" i="67" s="1"/>
  <c r="AM207" i="67" s="1"/>
  <c r="AE207" i="67"/>
  <c r="AA207" i="67"/>
  <c r="AB207" i="67" s="1"/>
  <c r="AK206" i="67"/>
  <c r="AH206" i="67"/>
  <c r="AI206" i="67" s="1"/>
  <c r="AM206" i="67" s="1"/>
  <c r="AE206" i="67"/>
  <c r="AA206" i="67"/>
  <c r="AB206" i="67" s="1"/>
  <c r="AK205" i="67"/>
  <c r="AH205" i="67"/>
  <c r="AI205" i="67" s="1"/>
  <c r="AM205" i="67" s="1"/>
  <c r="AE205" i="67"/>
  <c r="AA205" i="67"/>
  <c r="AB205" i="67" s="1"/>
  <c r="AK204" i="67"/>
  <c r="AH204" i="67"/>
  <c r="AI204" i="67" s="1"/>
  <c r="AM204" i="67" s="1"/>
  <c r="AE204" i="67"/>
  <c r="AA204" i="67"/>
  <c r="AB204" i="67" s="1"/>
  <c r="AK203" i="67"/>
  <c r="AH203" i="67"/>
  <c r="AI203" i="67" s="1"/>
  <c r="AM203" i="67" s="1"/>
  <c r="AE203" i="67"/>
  <c r="AA203" i="67"/>
  <c r="AB203" i="67" s="1"/>
  <c r="AK202" i="67"/>
  <c r="AH202" i="67"/>
  <c r="AI202" i="67" s="1"/>
  <c r="AM202" i="67" s="1"/>
  <c r="AE202" i="67"/>
  <c r="AA202" i="67"/>
  <c r="AB202" i="67" s="1"/>
  <c r="AK201" i="67"/>
  <c r="AH201" i="67"/>
  <c r="AI201" i="67" s="1"/>
  <c r="AM201" i="67" s="1"/>
  <c r="AE201" i="67"/>
  <c r="AA201" i="67"/>
  <c r="AB201" i="67" s="1"/>
  <c r="AK200" i="67"/>
  <c r="AH200" i="67"/>
  <c r="AI200" i="67" s="1"/>
  <c r="AM200" i="67" s="1"/>
  <c r="AE200" i="67"/>
  <c r="AA200" i="67"/>
  <c r="AB200" i="67" s="1"/>
  <c r="AK199" i="67"/>
  <c r="AH199" i="67"/>
  <c r="AI199" i="67" s="1"/>
  <c r="AM199" i="67" s="1"/>
  <c r="AE199" i="67"/>
  <c r="AA199" i="67"/>
  <c r="AB199" i="67" s="1"/>
  <c r="AK198" i="67"/>
  <c r="AH198" i="67"/>
  <c r="AI198" i="67" s="1"/>
  <c r="AM198" i="67" s="1"/>
  <c r="AE198" i="67"/>
  <c r="AA198" i="67"/>
  <c r="AB198" i="67" s="1"/>
  <c r="AK197" i="67"/>
  <c r="AH197" i="67"/>
  <c r="AI197" i="67" s="1"/>
  <c r="AM197" i="67" s="1"/>
  <c r="AE197" i="67"/>
  <c r="AA197" i="67"/>
  <c r="AB197" i="67" s="1"/>
  <c r="AK196" i="67"/>
  <c r="AH196" i="67"/>
  <c r="AI196" i="67" s="1"/>
  <c r="AM196" i="67" s="1"/>
  <c r="AE196" i="67"/>
  <c r="AA196" i="67"/>
  <c r="AB196" i="67" s="1"/>
  <c r="AK195" i="67"/>
  <c r="AH195" i="67"/>
  <c r="AI195" i="67" s="1"/>
  <c r="AM195" i="67" s="1"/>
  <c r="AE195" i="67"/>
  <c r="AA195" i="67"/>
  <c r="AB195" i="67" s="1"/>
  <c r="AK194" i="67"/>
  <c r="AH194" i="67"/>
  <c r="AI194" i="67" s="1"/>
  <c r="AM194" i="67" s="1"/>
  <c r="AE194" i="67"/>
  <c r="AA194" i="67"/>
  <c r="AB194" i="67" s="1"/>
  <c r="AK193" i="67"/>
  <c r="AH193" i="67"/>
  <c r="AI193" i="67" s="1"/>
  <c r="AM193" i="67" s="1"/>
  <c r="AE193" i="67"/>
  <c r="AA193" i="67"/>
  <c r="AB193" i="67" s="1"/>
  <c r="AK192" i="67"/>
  <c r="AH192" i="67"/>
  <c r="AI192" i="67" s="1"/>
  <c r="AM192" i="67" s="1"/>
  <c r="AE192" i="67"/>
  <c r="AA192" i="67"/>
  <c r="AB192" i="67" s="1"/>
  <c r="AK191" i="67"/>
  <c r="AH191" i="67"/>
  <c r="AI191" i="67" s="1"/>
  <c r="AM191" i="67" s="1"/>
  <c r="AE191" i="67"/>
  <c r="AA191" i="67"/>
  <c r="AB191" i="67" s="1"/>
  <c r="AK190" i="67"/>
  <c r="AH190" i="67"/>
  <c r="AI190" i="67" s="1"/>
  <c r="AM190" i="67" s="1"/>
  <c r="AE190" i="67"/>
  <c r="AA190" i="67"/>
  <c r="AB190" i="67" s="1"/>
  <c r="AK189" i="67"/>
  <c r="AH189" i="67"/>
  <c r="AI189" i="67" s="1"/>
  <c r="AM189" i="67" s="1"/>
  <c r="AE189" i="67"/>
  <c r="AA189" i="67"/>
  <c r="AB189" i="67" s="1"/>
  <c r="AK188" i="67"/>
  <c r="AH188" i="67"/>
  <c r="AI188" i="67" s="1"/>
  <c r="AM188" i="67" s="1"/>
  <c r="AE188" i="67"/>
  <c r="AA188" i="67"/>
  <c r="AB188" i="67" s="1"/>
  <c r="AK187" i="67"/>
  <c r="AH187" i="67"/>
  <c r="AI187" i="67" s="1"/>
  <c r="AM187" i="67" s="1"/>
  <c r="AE187" i="67"/>
  <c r="AA187" i="67"/>
  <c r="AB187" i="67" s="1"/>
  <c r="AK186" i="67"/>
  <c r="AH186" i="67"/>
  <c r="AI186" i="67" s="1"/>
  <c r="AM186" i="67" s="1"/>
  <c r="AE186" i="67"/>
  <c r="AA186" i="67"/>
  <c r="AB186" i="67" s="1"/>
  <c r="AK185" i="67"/>
  <c r="AH185" i="67"/>
  <c r="AI185" i="67" s="1"/>
  <c r="AM185" i="67" s="1"/>
  <c r="AE185" i="67"/>
  <c r="AA185" i="67"/>
  <c r="AB185" i="67" s="1"/>
  <c r="AK184" i="67"/>
  <c r="AH184" i="67"/>
  <c r="AI184" i="67" s="1"/>
  <c r="AE184" i="67"/>
  <c r="AA184" i="67"/>
  <c r="AB184" i="67" s="1"/>
  <c r="AK183" i="67"/>
  <c r="AH183" i="67"/>
  <c r="AI183" i="67" s="1"/>
  <c r="AM183" i="67" s="1"/>
  <c r="AE183" i="67"/>
  <c r="AA183" i="67"/>
  <c r="AB183" i="67" s="1"/>
  <c r="AK182" i="67"/>
  <c r="AH182" i="67"/>
  <c r="AI182" i="67" s="1"/>
  <c r="AM182" i="67" s="1"/>
  <c r="AE182" i="67"/>
  <c r="AA182" i="67"/>
  <c r="AB182" i="67" s="1"/>
  <c r="AK181" i="67"/>
  <c r="AH181" i="67"/>
  <c r="AI181" i="67" s="1"/>
  <c r="AM181" i="67" s="1"/>
  <c r="AE181" i="67"/>
  <c r="AA181" i="67"/>
  <c r="AB181" i="67" s="1"/>
  <c r="AK180" i="67"/>
  <c r="AH180" i="67"/>
  <c r="AI180" i="67" s="1"/>
  <c r="AM180" i="67" s="1"/>
  <c r="AE180" i="67"/>
  <c r="AA180" i="67"/>
  <c r="AB180" i="67" s="1"/>
  <c r="AK179" i="67"/>
  <c r="AH179" i="67"/>
  <c r="AI179" i="67" s="1"/>
  <c r="AM179" i="67" s="1"/>
  <c r="AE179" i="67"/>
  <c r="AA179" i="67"/>
  <c r="AB179" i="67" s="1"/>
  <c r="AK178" i="67"/>
  <c r="AH178" i="67"/>
  <c r="AI178" i="67" s="1"/>
  <c r="AM178" i="67" s="1"/>
  <c r="AE178" i="67"/>
  <c r="AA178" i="67"/>
  <c r="AB178" i="67" s="1"/>
  <c r="AK177" i="67"/>
  <c r="AH177" i="67"/>
  <c r="AI177" i="67" s="1"/>
  <c r="AM177" i="67" s="1"/>
  <c r="AE177" i="67"/>
  <c r="AA177" i="67"/>
  <c r="AB177" i="67" s="1"/>
  <c r="AK176" i="67"/>
  <c r="AH176" i="67"/>
  <c r="AI176" i="67" s="1"/>
  <c r="AE176" i="67"/>
  <c r="AA176" i="67"/>
  <c r="AB176" i="67" s="1"/>
  <c r="AK175" i="67"/>
  <c r="AH175" i="67"/>
  <c r="AI175" i="67" s="1"/>
  <c r="AM175" i="67" s="1"/>
  <c r="AE175" i="67"/>
  <c r="AA175" i="67"/>
  <c r="AB175" i="67" s="1"/>
  <c r="AK174" i="67"/>
  <c r="AH174" i="67"/>
  <c r="AI174" i="67" s="1"/>
  <c r="AM174" i="67" s="1"/>
  <c r="AE174" i="67"/>
  <c r="AA174" i="67"/>
  <c r="AB174" i="67" s="1"/>
  <c r="AK173" i="67"/>
  <c r="AH173" i="67"/>
  <c r="AI173" i="67" s="1"/>
  <c r="AM173" i="67" s="1"/>
  <c r="AE173" i="67"/>
  <c r="AA173" i="67"/>
  <c r="AB173" i="67" s="1"/>
  <c r="AK172" i="67"/>
  <c r="AH172" i="67"/>
  <c r="AI172" i="67" s="1"/>
  <c r="AM172" i="67" s="1"/>
  <c r="AE172" i="67"/>
  <c r="AA172" i="67"/>
  <c r="AB172" i="67" s="1"/>
  <c r="AK171" i="67"/>
  <c r="AH171" i="67"/>
  <c r="AI171" i="67" s="1"/>
  <c r="AM171" i="67" s="1"/>
  <c r="AE171" i="67"/>
  <c r="AA171" i="67"/>
  <c r="AB171" i="67" s="1"/>
  <c r="AK170" i="67"/>
  <c r="AH170" i="67"/>
  <c r="AI170" i="67" s="1"/>
  <c r="AM170" i="67" s="1"/>
  <c r="AE170" i="67"/>
  <c r="AA170" i="67"/>
  <c r="AB170" i="67" s="1"/>
  <c r="AK169" i="67"/>
  <c r="AH169" i="67"/>
  <c r="AI169" i="67" s="1"/>
  <c r="AM169" i="67" s="1"/>
  <c r="AE169" i="67"/>
  <c r="AA169" i="67"/>
  <c r="AB169" i="67" s="1"/>
  <c r="AK168" i="67"/>
  <c r="AH168" i="67"/>
  <c r="AI168" i="67" s="1"/>
  <c r="AM168" i="67" s="1"/>
  <c r="AE168" i="67"/>
  <c r="AA168" i="67"/>
  <c r="AB168" i="67" s="1"/>
  <c r="AK167" i="67"/>
  <c r="AH167" i="67"/>
  <c r="AI167" i="67" s="1"/>
  <c r="AM167" i="67" s="1"/>
  <c r="AE167" i="67"/>
  <c r="AA167" i="67"/>
  <c r="AB167" i="67" s="1"/>
  <c r="AK166" i="67"/>
  <c r="AH166" i="67"/>
  <c r="AI166" i="67" s="1"/>
  <c r="AM166" i="67" s="1"/>
  <c r="AE166" i="67"/>
  <c r="AA166" i="67"/>
  <c r="AB166" i="67" s="1"/>
  <c r="AK165" i="67"/>
  <c r="AH165" i="67"/>
  <c r="AI165" i="67" s="1"/>
  <c r="AM165" i="67" s="1"/>
  <c r="AE165" i="67"/>
  <c r="AA165" i="67"/>
  <c r="AB165" i="67" s="1"/>
  <c r="AK164" i="67"/>
  <c r="AH164" i="67"/>
  <c r="AI164" i="67" s="1"/>
  <c r="AM164" i="67" s="1"/>
  <c r="AE164" i="67"/>
  <c r="AA164" i="67"/>
  <c r="AB164" i="67" s="1"/>
  <c r="AK163" i="67"/>
  <c r="AH163" i="67"/>
  <c r="AI163" i="67" s="1"/>
  <c r="AM163" i="67" s="1"/>
  <c r="AE163" i="67"/>
  <c r="AA163" i="67"/>
  <c r="AB163" i="67" s="1"/>
  <c r="AK162" i="67"/>
  <c r="AH162" i="67"/>
  <c r="AI162" i="67" s="1"/>
  <c r="AM162" i="67" s="1"/>
  <c r="AE162" i="67"/>
  <c r="AA162" i="67"/>
  <c r="AB162" i="67" s="1"/>
  <c r="AK161" i="67"/>
  <c r="AH161" i="67"/>
  <c r="AI161" i="67" s="1"/>
  <c r="AM161" i="67" s="1"/>
  <c r="AE161" i="67"/>
  <c r="AA161" i="67"/>
  <c r="AB161" i="67" s="1"/>
  <c r="AK160" i="67"/>
  <c r="AH160" i="67"/>
  <c r="AI160" i="67" s="1"/>
  <c r="AM160" i="67" s="1"/>
  <c r="AE160" i="67"/>
  <c r="AA160" i="67"/>
  <c r="AB160" i="67" s="1"/>
  <c r="AK159" i="67"/>
  <c r="AH159" i="67"/>
  <c r="AI159" i="67" s="1"/>
  <c r="AM159" i="67" s="1"/>
  <c r="AE159" i="67"/>
  <c r="AA159" i="67"/>
  <c r="AB159" i="67" s="1"/>
  <c r="AK158" i="67"/>
  <c r="AH158" i="67"/>
  <c r="AI158" i="67" s="1"/>
  <c r="AM158" i="67" s="1"/>
  <c r="AE158" i="67"/>
  <c r="AA158" i="67"/>
  <c r="AB158" i="67" s="1"/>
  <c r="AK157" i="67"/>
  <c r="AH157" i="67"/>
  <c r="AI157" i="67" s="1"/>
  <c r="AM157" i="67" s="1"/>
  <c r="AE157" i="67"/>
  <c r="AA157" i="67"/>
  <c r="AB157" i="67" s="1"/>
  <c r="AK156" i="67"/>
  <c r="AH156" i="67"/>
  <c r="AI156" i="67" s="1"/>
  <c r="AM156" i="67" s="1"/>
  <c r="AE156" i="67"/>
  <c r="AA156" i="67"/>
  <c r="AB156" i="67" s="1"/>
  <c r="AK155" i="67"/>
  <c r="AH155" i="67"/>
  <c r="AI155" i="67" s="1"/>
  <c r="AM155" i="67" s="1"/>
  <c r="AE155" i="67"/>
  <c r="AA155" i="67"/>
  <c r="AB155" i="67" s="1"/>
  <c r="AK154" i="67"/>
  <c r="AH154" i="67"/>
  <c r="AI154" i="67" s="1"/>
  <c r="AM154" i="67" s="1"/>
  <c r="AE154" i="67"/>
  <c r="AA154" i="67"/>
  <c r="AB154" i="67" s="1"/>
  <c r="AK153" i="67"/>
  <c r="AH153" i="67"/>
  <c r="AI153" i="67" s="1"/>
  <c r="AM153" i="67" s="1"/>
  <c r="AE153" i="67"/>
  <c r="AA153" i="67"/>
  <c r="AB153" i="67" s="1"/>
  <c r="AK152" i="67"/>
  <c r="AH152" i="67"/>
  <c r="AI152" i="67" s="1"/>
  <c r="AM152" i="67" s="1"/>
  <c r="AE152" i="67"/>
  <c r="AA152" i="67"/>
  <c r="AB152" i="67" s="1"/>
  <c r="AK151" i="67"/>
  <c r="AH151" i="67"/>
  <c r="AI151" i="67" s="1"/>
  <c r="AM151" i="67" s="1"/>
  <c r="AE151" i="67"/>
  <c r="AA151" i="67"/>
  <c r="AB151" i="67" s="1"/>
  <c r="AK150" i="67"/>
  <c r="AH150" i="67"/>
  <c r="AI150" i="67" s="1"/>
  <c r="AM150" i="67" s="1"/>
  <c r="AE150" i="67"/>
  <c r="AA150" i="67"/>
  <c r="AB150" i="67" s="1"/>
  <c r="AK149" i="67"/>
  <c r="AH149" i="67"/>
  <c r="AI149" i="67" s="1"/>
  <c r="AM149" i="67" s="1"/>
  <c r="AE149" i="67"/>
  <c r="AA149" i="67"/>
  <c r="AB149" i="67" s="1"/>
  <c r="AK148" i="67"/>
  <c r="AH148" i="67"/>
  <c r="AI148" i="67" s="1"/>
  <c r="AM148" i="67" s="1"/>
  <c r="AE148" i="67"/>
  <c r="AA148" i="67"/>
  <c r="AB148" i="67" s="1"/>
  <c r="AK147" i="67"/>
  <c r="AH147" i="67"/>
  <c r="AI147" i="67" s="1"/>
  <c r="AM147" i="67" s="1"/>
  <c r="AE147" i="67"/>
  <c r="AA147" i="67"/>
  <c r="AB147" i="67" s="1"/>
  <c r="AK146" i="67"/>
  <c r="AH146" i="67"/>
  <c r="AI146" i="67" s="1"/>
  <c r="AM146" i="67" s="1"/>
  <c r="AE146" i="67"/>
  <c r="AA146" i="67"/>
  <c r="AB146" i="67" s="1"/>
  <c r="AK145" i="67"/>
  <c r="AH145" i="67"/>
  <c r="AI145" i="67" s="1"/>
  <c r="AM145" i="67" s="1"/>
  <c r="AE145" i="67"/>
  <c r="AA145" i="67"/>
  <c r="AB145" i="67" s="1"/>
  <c r="AK144" i="67"/>
  <c r="AH144" i="67"/>
  <c r="AI144" i="67" s="1"/>
  <c r="AM144" i="67" s="1"/>
  <c r="AE144" i="67"/>
  <c r="AA144" i="67"/>
  <c r="AB144" i="67" s="1"/>
  <c r="AK143" i="67"/>
  <c r="AH143" i="67"/>
  <c r="AI143" i="67" s="1"/>
  <c r="AM143" i="67" s="1"/>
  <c r="AE143" i="67"/>
  <c r="AA143" i="67"/>
  <c r="AB143" i="67" s="1"/>
  <c r="AK142" i="67"/>
  <c r="AH142" i="67"/>
  <c r="AI142" i="67" s="1"/>
  <c r="AM142" i="67" s="1"/>
  <c r="AE142" i="67"/>
  <c r="AA142" i="67"/>
  <c r="AB142" i="67" s="1"/>
  <c r="AK141" i="67"/>
  <c r="AH141" i="67"/>
  <c r="AI141" i="67" s="1"/>
  <c r="AM141" i="67" s="1"/>
  <c r="AE141" i="67"/>
  <c r="AA141" i="67"/>
  <c r="AB141" i="67" s="1"/>
  <c r="AK140" i="67"/>
  <c r="AH140" i="67"/>
  <c r="AI140" i="67" s="1"/>
  <c r="AM140" i="67" s="1"/>
  <c r="AE140" i="67"/>
  <c r="AA140" i="67"/>
  <c r="AB140" i="67" s="1"/>
  <c r="AK139" i="67"/>
  <c r="AH139" i="67"/>
  <c r="AI139" i="67" s="1"/>
  <c r="AM139" i="67" s="1"/>
  <c r="AE139" i="67"/>
  <c r="AA139" i="67"/>
  <c r="AB139" i="67" s="1"/>
  <c r="AK138" i="67"/>
  <c r="AH138" i="67"/>
  <c r="AI138" i="67" s="1"/>
  <c r="AM138" i="67" s="1"/>
  <c r="AE138" i="67"/>
  <c r="AA138" i="67"/>
  <c r="AB138" i="67" s="1"/>
  <c r="AK137" i="67"/>
  <c r="AH137" i="67"/>
  <c r="AI137" i="67" s="1"/>
  <c r="AM137" i="67" s="1"/>
  <c r="AE137" i="67"/>
  <c r="AA137" i="67"/>
  <c r="AB137" i="67" s="1"/>
  <c r="AK136" i="67"/>
  <c r="AH136" i="67"/>
  <c r="AI136" i="67" s="1"/>
  <c r="AM136" i="67" s="1"/>
  <c r="AE136" i="67"/>
  <c r="AA136" i="67"/>
  <c r="AB136" i="67" s="1"/>
  <c r="AK135" i="67"/>
  <c r="AH135" i="67"/>
  <c r="AI135" i="67" s="1"/>
  <c r="AM135" i="67" s="1"/>
  <c r="AE135" i="67"/>
  <c r="AA135" i="67"/>
  <c r="AB135" i="67" s="1"/>
  <c r="AK134" i="67"/>
  <c r="AH134" i="67"/>
  <c r="AI134" i="67" s="1"/>
  <c r="AM134" i="67" s="1"/>
  <c r="AE134" i="67"/>
  <c r="AA134" i="67"/>
  <c r="AB134" i="67" s="1"/>
  <c r="AK133" i="67"/>
  <c r="AH133" i="67"/>
  <c r="AI133" i="67" s="1"/>
  <c r="AM133" i="67" s="1"/>
  <c r="AE133" i="67"/>
  <c r="AA133" i="67"/>
  <c r="AB133" i="67" s="1"/>
  <c r="AK132" i="67"/>
  <c r="AH132" i="67"/>
  <c r="AI132" i="67" s="1"/>
  <c r="AM132" i="67" s="1"/>
  <c r="AE132" i="67"/>
  <c r="AA132" i="67"/>
  <c r="AB132" i="67" s="1"/>
  <c r="AK131" i="67"/>
  <c r="AH131" i="67"/>
  <c r="AI131" i="67" s="1"/>
  <c r="AM131" i="67" s="1"/>
  <c r="AE131" i="67"/>
  <c r="AA131" i="67"/>
  <c r="AB131" i="67" s="1"/>
  <c r="AK130" i="67"/>
  <c r="AH130" i="67"/>
  <c r="AI130" i="67" s="1"/>
  <c r="AM130" i="67" s="1"/>
  <c r="AE130" i="67"/>
  <c r="AA130" i="67"/>
  <c r="AB130" i="67" s="1"/>
  <c r="AK129" i="67"/>
  <c r="AH129" i="67"/>
  <c r="AI129" i="67" s="1"/>
  <c r="AM129" i="67" s="1"/>
  <c r="AE129" i="67"/>
  <c r="AA129" i="67"/>
  <c r="AB129" i="67" s="1"/>
  <c r="AK128" i="67"/>
  <c r="AH128" i="67"/>
  <c r="AI128" i="67" s="1"/>
  <c r="AM128" i="67" s="1"/>
  <c r="AE128" i="67"/>
  <c r="AA128" i="67"/>
  <c r="AB128" i="67" s="1"/>
  <c r="AK127" i="67"/>
  <c r="AH127" i="67"/>
  <c r="AI127" i="67" s="1"/>
  <c r="AM127" i="67" s="1"/>
  <c r="AE127" i="67"/>
  <c r="AA127" i="67"/>
  <c r="AB127" i="67" s="1"/>
  <c r="AK126" i="67"/>
  <c r="AH126" i="67"/>
  <c r="AI126" i="67" s="1"/>
  <c r="AM126" i="67" s="1"/>
  <c r="AE126" i="67"/>
  <c r="AA126" i="67"/>
  <c r="AB126" i="67" s="1"/>
  <c r="AK125" i="67"/>
  <c r="AH125" i="67"/>
  <c r="AI125" i="67" s="1"/>
  <c r="AM125" i="67" s="1"/>
  <c r="AE125" i="67"/>
  <c r="AA125" i="67"/>
  <c r="AB125" i="67" s="1"/>
  <c r="AK124" i="67"/>
  <c r="AH124" i="67"/>
  <c r="AI124" i="67" s="1"/>
  <c r="AM124" i="67" s="1"/>
  <c r="AE124" i="67"/>
  <c r="AA124" i="67"/>
  <c r="AB124" i="67" s="1"/>
  <c r="AK123" i="67"/>
  <c r="AH123" i="67"/>
  <c r="AI123" i="67" s="1"/>
  <c r="AM123" i="67" s="1"/>
  <c r="AE123" i="67"/>
  <c r="AA123" i="67"/>
  <c r="AB123" i="67" s="1"/>
  <c r="AK122" i="67"/>
  <c r="AH122" i="67"/>
  <c r="AI122" i="67" s="1"/>
  <c r="AM122" i="67" s="1"/>
  <c r="AE122" i="67"/>
  <c r="AA122" i="67"/>
  <c r="AB122" i="67" s="1"/>
  <c r="AK121" i="67"/>
  <c r="AH121" i="67"/>
  <c r="AI121" i="67" s="1"/>
  <c r="AM121" i="67" s="1"/>
  <c r="AE121" i="67"/>
  <c r="AA121" i="67"/>
  <c r="AB121" i="67" s="1"/>
  <c r="AK120" i="67"/>
  <c r="AH120" i="67"/>
  <c r="AI120" i="67" s="1"/>
  <c r="AM120" i="67" s="1"/>
  <c r="AE120" i="67"/>
  <c r="AA120" i="67"/>
  <c r="AB120" i="67" s="1"/>
  <c r="AK119" i="67"/>
  <c r="AH119" i="67"/>
  <c r="AI119" i="67" s="1"/>
  <c r="AM119" i="67" s="1"/>
  <c r="AE119" i="67"/>
  <c r="AA119" i="67"/>
  <c r="AB119" i="67" s="1"/>
  <c r="AK118" i="67"/>
  <c r="AH118" i="67"/>
  <c r="AI118" i="67" s="1"/>
  <c r="AM118" i="67" s="1"/>
  <c r="AE118" i="67"/>
  <c r="AA118" i="67"/>
  <c r="AB118" i="67" s="1"/>
  <c r="AK117" i="67"/>
  <c r="AH117" i="67"/>
  <c r="AI117" i="67" s="1"/>
  <c r="AM117" i="67" s="1"/>
  <c r="AE117" i="67"/>
  <c r="AA117" i="67"/>
  <c r="AB117" i="67" s="1"/>
  <c r="AK116" i="67"/>
  <c r="AH116" i="67"/>
  <c r="AI116" i="67" s="1"/>
  <c r="AM116" i="67" s="1"/>
  <c r="AE116" i="67"/>
  <c r="AA116" i="67"/>
  <c r="AB116" i="67" s="1"/>
  <c r="AK115" i="67"/>
  <c r="AH115" i="67"/>
  <c r="AI115" i="67" s="1"/>
  <c r="AM115" i="67" s="1"/>
  <c r="AE115" i="67"/>
  <c r="AA115" i="67"/>
  <c r="AB115" i="67" s="1"/>
  <c r="AK114" i="67"/>
  <c r="AH114" i="67"/>
  <c r="AI114" i="67" s="1"/>
  <c r="AM114" i="67" s="1"/>
  <c r="AE114" i="67"/>
  <c r="AA114" i="67"/>
  <c r="AB114" i="67" s="1"/>
  <c r="AK113" i="67"/>
  <c r="AH113" i="67"/>
  <c r="AI113" i="67" s="1"/>
  <c r="AM113" i="67" s="1"/>
  <c r="AE113" i="67"/>
  <c r="AA113" i="67"/>
  <c r="AB113" i="67" s="1"/>
  <c r="AK112" i="67"/>
  <c r="AH112" i="67"/>
  <c r="AI112" i="67" s="1"/>
  <c r="AM112" i="67" s="1"/>
  <c r="AE112" i="67"/>
  <c r="AA112" i="67"/>
  <c r="AB112" i="67" s="1"/>
  <c r="AK111" i="67"/>
  <c r="AH111" i="67"/>
  <c r="AI111" i="67" s="1"/>
  <c r="AM111" i="67" s="1"/>
  <c r="AE111" i="67"/>
  <c r="AA111" i="67"/>
  <c r="AB111" i="67" s="1"/>
  <c r="AK110" i="67"/>
  <c r="AH110" i="67"/>
  <c r="AI110" i="67" s="1"/>
  <c r="AM110" i="67" s="1"/>
  <c r="AE110" i="67"/>
  <c r="AA110" i="67"/>
  <c r="AB110" i="67" s="1"/>
  <c r="AK109" i="67"/>
  <c r="AH109" i="67"/>
  <c r="AI109" i="67" s="1"/>
  <c r="AM109" i="67" s="1"/>
  <c r="AE109" i="67"/>
  <c r="AA109" i="67"/>
  <c r="AB109" i="67" s="1"/>
  <c r="AK108" i="67"/>
  <c r="AH108" i="67"/>
  <c r="AI108" i="67" s="1"/>
  <c r="AM108" i="67" s="1"/>
  <c r="AE108" i="67"/>
  <c r="AA108" i="67"/>
  <c r="AB108" i="67" s="1"/>
  <c r="AK107" i="67"/>
  <c r="AH107" i="67"/>
  <c r="AI107" i="67" s="1"/>
  <c r="AM107" i="67" s="1"/>
  <c r="AE107" i="67"/>
  <c r="AA107" i="67"/>
  <c r="AB107" i="67" s="1"/>
  <c r="AK106" i="67"/>
  <c r="AH106" i="67"/>
  <c r="AI106" i="67" s="1"/>
  <c r="AM106" i="67" s="1"/>
  <c r="AE106" i="67"/>
  <c r="AA106" i="67"/>
  <c r="AB106" i="67" s="1"/>
  <c r="AK105" i="67"/>
  <c r="AH105" i="67"/>
  <c r="AI105" i="67" s="1"/>
  <c r="AM105" i="67" s="1"/>
  <c r="AE105" i="67"/>
  <c r="AA105" i="67"/>
  <c r="AB105" i="67" s="1"/>
  <c r="AK104" i="67"/>
  <c r="AH104" i="67"/>
  <c r="AI104" i="67" s="1"/>
  <c r="AM104" i="67" s="1"/>
  <c r="AE104" i="67"/>
  <c r="AA104" i="67"/>
  <c r="AB104" i="67" s="1"/>
  <c r="AK103" i="67"/>
  <c r="AH103" i="67"/>
  <c r="AI103" i="67" s="1"/>
  <c r="AE103" i="67"/>
  <c r="AA103" i="67"/>
  <c r="AB103" i="67" s="1"/>
  <c r="AK102" i="67"/>
  <c r="AH102" i="67"/>
  <c r="AI102" i="67" s="1"/>
  <c r="AM102" i="67" s="1"/>
  <c r="AE102" i="67"/>
  <c r="AA102" i="67"/>
  <c r="AB102" i="67" s="1"/>
  <c r="AK101" i="67"/>
  <c r="AH101" i="67"/>
  <c r="AI101" i="67" s="1"/>
  <c r="AM101" i="67" s="1"/>
  <c r="AE101" i="67"/>
  <c r="AA101" i="67"/>
  <c r="AB101" i="67" s="1"/>
  <c r="AK100" i="67"/>
  <c r="AH100" i="67"/>
  <c r="AI100" i="67" s="1"/>
  <c r="AM100" i="67" s="1"/>
  <c r="AE100" i="67"/>
  <c r="AA100" i="67"/>
  <c r="AB100" i="67" s="1"/>
  <c r="AK99" i="67"/>
  <c r="AH99" i="67"/>
  <c r="AI99" i="67" s="1"/>
  <c r="AM99" i="67" s="1"/>
  <c r="AE99" i="67"/>
  <c r="AA99" i="67"/>
  <c r="AB99" i="67" s="1"/>
  <c r="AK98" i="67"/>
  <c r="AH98" i="67"/>
  <c r="AI98" i="67" s="1"/>
  <c r="AE98" i="67"/>
  <c r="AA98" i="67"/>
  <c r="AB98" i="67" s="1"/>
  <c r="AK97" i="67"/>
  <c r="AH97" i="67"/>
  <c r="AI97" i="67" s="1"/>
  <c r="AM97" i="67" s="1"/>
  <c r="AE97" i="67"/>
  <c r="AA97" i="67"/>
  <c r="AB97" i="67" s="1"/>
  <c r="AK96" i="67"/>
  <c r="AH96" i="67"/>
  <c r="AI96" i="67" s="1"/>
  <c r="AM96" i="67" s="1"/>
  <c r="AE96" i="67"/>
  <c r="AA96" i="67"/>
  <c r="AB96" i="67" s="1"/>
  <c r="AK95" i="67"/>
  <c r="AH95" i="67"/>
  <c r="AI95" i="67" s="1"/>
  <c r="AM95" i="67" s="1"/>
  <c r="AE95" i="67"/>
  <c r="AA95" i="67"/>
  <c r="AB95" i="67" s="1"/>
  <c r="AK94" i="67"/>
  <c r="AH94" i="67"/>
  <c r="AI94" i="67" s="1"/>
  <c r="AM94" i="67" s="1"/>
  <c r="AE94" i="67"/>
  <c r="AA94" i="67"/>
  <c r="AB94" i="67" s="1"/>
  <c r="AK93" i="67"/>
  <c r="AH93" i="67"/>
  <c r="AI93" i="67" s="1"/>
  <c r="AM93" i="67" s="1"/>
  <c r="AE93" i="67"/>
  <c r="AA93" i="67"/>
  <c r="AB93" i="67" s="1"/>
  <c r="AK92" i="67"/>
  <c r="AH92" i="67"/>
  <c r="AI92" i="67" s="1"/>
  <c r="AM92" i="67" s="1"/>
  <c r="AE92" i="67"/>
  <c r="AA92" i="67"/>
  <c r="AB92" i="67" s="1"/>
  <c r="AK91" i="67"/>
  <c r="AH91" i="67"/>
  <c r="AI91" i="67" s="1"/>
  <c r="AM91" i="67" s="1"/>
  <c r="AE91" i="67"/>
  <c r="AA91" i="67"/>
  <c r="AB91" i="67" s="1"/>
  <c r="AK90" i="67"/>
  <c r="AH90" i="67"/>
  <c r="AI90" i="67" s="1"/>
  <c r="AM90" i="67" s="1"/>
  <c r="AE90" i="67"/>
  <c r="AA90" i="67"/>
  <c r="AB90" i="67" s="1"/>
  <c r="AK89" i="67"/>
  <c r="AH89" i="67"/>
  <c r="AI89" i="67" s="1"/>
  <c r="AM89" i="67" s="1"/>
  <c r="AE89" i="67"/>
  <c r="AA89" i="67"/>
  <c r="AB89" i="67" s="1"/>
  <c r="AK88" i="67"/>
  <c r="AH88" i="67"/>
  <c r="AI88" i="67" s="1"/>
  <c r="AM88" i="67" s="1"/>
  <c r="AE88" i="67"/>
  <c r="AA88" i="67"/>
  <c r="AB88" i="67" s="1"/>
  <c r="AK87" i="67"/>
  <c r="AH87" i="67"/>
  <c r="AI87" i="67" s="1"/>
  <c r="AM87" i="67" s="1"/>
  <c r="AE87" i="67"/>
  <c r="AA87" i="67"/>
  <c r="AB87" i="67" s="1"/>
  <c r="AK86" i="67"/>
  <c r="AH86" i="67"/>
  <c r="AI86" i="67" s="1"/>
  <c r="AM86" i="67" s="1"/>
  <c r="AE86" i="67"/>
  <c r="AA86" i="67"/>
  <c r="AB86" i="67" s="1"/>
  <c r="AK85" i="67"/>
  <c r="AH85" i="67"/>
  <c r="AI85" i="67" s="1"/>
  <c r="AM85" i="67" s="1"/>
  <c r="AE85" i="67"/>
  <c r="AA85" i="67"/>
  <c r="AB85" i="67" s="1"/>
  <c r="AK84" i="67"/>
  <c r="AH84" i="67"/>
  <c r="AI84" i="67" s="1"/>
  <c r="AM84" i="67" s="1"/>
  <c r="AE84" i="67"/>
  <c r="AA84" i="67"/>
  <c r="AB84" i="67" s="1"/>
  <c r="AK83" i="67"/>
  <c r="AH83" i="67"/>
  <c r="AI83" i="67" s="1"/>
  <c r="AM83" i="67" s="1"/>
  <c r="AE83" i="67"/>
  <c r="AA83" i="67"/>
  <c r="AB83" i="67" s="1"/>
  <c r="AK82" i="67"/>
  <c r="AH82" i="67"/>
  <c r="AI82" i="67" s="1"/>
  <c r="AM82" i="67" s="1"/>
  <c r="AE82" i="67"/>
  <c r="AA82" i="67"/>
  <c r="AB82" i="67" s="1"/>
  <c r="AK81" i="67"/>
  <c r="AH81" i="67"/>
  <c r="AI81" i="67" s="1"/>
  <c r="AM81" i="67" s="1"/>
  <c r="AE81" i="67"/>
  <c r="AA81" i="67"/>
  <c r="AB81" i="67" s="1"/>
  <c r="AK80" i="67"/>
  <c r="AH80" i="67"/>
  <c r="AI80" i="67" s="1"/>
  <c r="AM80" i="67" s="1"/>
  <c r="AE80" i="67"/>
  <c r="AA80" i="67"/>
  <c r="AB80" i="67" s="1"/>
  <c r="AK79" i="67"/>
  <c r="AH79" i="67"/>
  <c r="AI79" i="67" s="1"/>
  <c r="AM79" i="67" s="1"/>
  <c r="AE79" i="67"/>
  <c r="AA79" i="67"/>
  <c r="AB79" i="67" s="1"/>
  <c r="AK78" i="67"/>
  <c r="AH78" i="67"/>
  <c r="AI78" i="67" s="1"/>
  <c r="AM78" i="67" s="1"/>
  <c r="AE78" i="67"/>
  <c r="AA78" i="67"/>
  <c r="AB78" i="67" s="1"/>
  <c r="AK77" i="67"/>
  <c r="AH77" i="67"/>
  <c r="AI77" i="67" s="1"/>
  <c r="AM77" i="67" s="1"/>
  <c r="AE77" i="67"/>
  <c r="AA77" i="67"/>
  <c r="AB77" i="67" s="1"/>
  <c r="AK76" i="67"/>
  <c r="AH76" i="67"/>
  <c r="AI76" i="67" s="1"/>
  <c r="AM76" i="67" s="1"/>
  <c r="AE76" i="67"/>
  <c r="AA76" i="67"/>
  <c r="AB76" i="67" s="1"/>
  <c r="AK75" i="67"/>
  <c r="AH75" i="67"/>
  <c r="AI75" i="67" s="1"/>
  <c r="AM75" i="67" s="1"/>
  <c r="AE75" i="67"/>
  <c r="AA75" i="67"/>
  <c r="AB75" i="67" s="1"/>
  <c r="AK74" i="67"/>
  <c r="AH74" i="67"/>
  <c r="AI74" i="67" s="1"/>
  <c r="AM74" i="67" s="1"/>
  <c r="AE74" i="67"/>
  <c r="AA74" i="67"/>
  <c r="AB74" i="67" s="1"/>
  <c r="AK73" i="67"/>
  <c r="AH73" i="67"/>
  <c r="AI73" i="67" s="1"/>
  <c r="AM73" i="67" s="1"/>
  <c r="AE73" i="67"/>
  <c r="AA73" i="67"/>
  <c r="AB73" i="67" s="1"/>
  <c r="AK72" i="67"/>
  <c r="AH72" i="67"/>
  <c r="AI72" i="67" s="1"/>
  <c r="AM72" i="67" s="1"/>
  <c r="AE72" i="67"/>
  <c r="AA72" i="67"/>
  <c r="AB72" i="67" s="1"/>
  <c r="AK71" i="67"/>
  <c r="AH71" i="67"/>
  <c r="AI71" i="67" s="1"/>
  <c r="AM71" i="67" s="1"/>
  <c r="AE71" i="67"/>
  <c r="AA71" i="67"/>
  <c r="AB71" i="67" s="1"/>
  <c r="AK70" i="67"/>
  <c r="AH70" i="67"/>
  <c r="AI70" i="67" s="1"/>
  <c r="AM70" i="67" s="1"/>
  <c r="AE70" i="67"/>
  <c r="AA70" i="67"/>
  <c r="AB70" i="67" s="1"/>
  <c r="AK69" i="67"/>
  <c r="AH69" i="67"/>
  <c r="AI69" i="67" s="1"/>
  <c r="AM69" i="67" s="1"/>
  <c r="AE69" i="67"/>
  <c r="AA69" i="67"/>
  <c r="AB69" i="67" s="1"/>
  <c r="AK68" i="67"/>
  <c r="AH68" i="67"/>
  <c r="AI68" i="67" s="1"/>
  <c r="AM68" i="67" s="1"/>
  <c r="AE68" i="67"/>
  <c r="AA68" i="67"/>
  <c r="AB68" i="67" s="1"/>
  <c r="AK67" i="67"/>
  <c r="AH67" i="67"/>
  <c r="AI67" i="67" s="1"/>
  <c r="AM67" i="67" s="1"/>
  <c r="AE67" i="67"/>
  <c r="AA67" i="67"/>
  <c r="AB67" i="67" s="1"/>
  <c r="AK66" i="67"/>
  <c r="AH66" i="67"/>
  <c r="AI66" i="67" s="1"/>
  <c r="AM66" i="67" s="1"/>
  <c r="AE66" i="67"/>
  <c r="AA66" i="67"/>
  <c r="AB66" i="67" s="1"/>
  <c r="AK65" i="67"/>
  <c r="AH65" i="67"/>
  <c r="AI65" i="67" s="1"/>
  <c r="AM65" i="67" s="1"/>
  <c r="AE65" i="67"/>
  <c r="AA65" i="67"/>
  <c r="AB65" i="67" s="1"/>
  <c r="AK64" i="67"/>
  <c r="AH64" i="67"/>
  <c r="AI64" i="67" s="1"/>
  <c r="AM64" i="67" s="1"/>
  <c r="AE64" i="67"/>
  <c r="AA64" i="67"/>
  <c r="AB64" i="67" s="1"/>
  <c r="AK63" i="67"/>
  <c r="AH63" i="67"/>
  <c r="AI63" i="67" s="1"/>
  <c r="AM63" i="67" s="1"/>
  <c r="AE63" i="67"/>
  <c r="AA63" i="67"/>
  <c r="AB63" i="67" s="1"/>
  <c r="AK62" i="67"/>
  <c r="AH62" i="67"/>
  <c r="AI62" i="67" s="1"/>
  <c r="AM62" i="67" s="1"/>
  <c r="AE62" i="67"/>
  <c r="AA62" i="67"/>
  <c r="AB62" i="67" s="1"/>
  <c r="AK61" i="67"/>
  <c r="AH61" i="67"/>
  <c r="AI61" i="67" s="1"/>
  <c r="AM61" i="67" s="1"/>
  <c r="AE61" i="67"/>
  <c r="AA61" i="67"/>
  <c r="AB61" i="67" s="1"/>
  <c r="AK60" i="67"/>
  <c r="AH60" i="67"/>
  <c r="AI60" i="67" s="1"/>
  <c r="AM60" i="67" s="1"/>
  <c r="AE60" i="67"/>
  <c r="AA60" i="67"/>
  <c r="AB60" i="67" s="1"/>
  <c r="AK59" i="67"/>
  <c r="AH59" i="67"/>
  <c r="AI59" i="67" s="1"/>
  <c r="AM59" i="67" s="1"/>
  <c r="AE59" i="67"/>
  <c r="AA59" i="67"/>
  <c r="AB59" i="67" s="1"/>
  <c r="AK58" i="67"/>
  <c r="AH58" i="67"/>
  <c r="AI58" i="67" s="1"/>
  <c r="AM58" i="67" s="1"/>
  <c r="AE58" i="67"/>
  <c r="AA58" i="67"/>
  <c r="AB58" i="67" s="1"/>
  <c r="AK57" i="67"/>
  <c r="AH57" i="67"/>
  <c r="AI57" i="67" s="1"/>
  <c r="AM57" i="67" s="1"/>
  <c r="AE57" i="67"/>
  <c r="AA57" i="67"/>
  <c r="AB57" i="67" s="1"/>
  <c r="AK56" i="67"/>
  <c r="AH56" i="67"/>
  <c r="AI56" i="67" s="1"/>
  <c r="AM56" i="67" s="1"/>
  <c r="AE56" i="67"/>
  <c r="AA56" i="67"/>
  <c r="AB56" i="67" s="1"/>
  <c r="AK55" i="67"/>
  <c r="AH55" i="67"/>
  <c r="AI55" i="67" s="1"/>
  <c r="AM55" i="67" s="1"/>
  <c r="AE55" i="67"/>
  <c r="AA55" i="67"/>
  <c r="AB55" i="67" s="1"/>
  <c r="AK54" i="67"/>
  <c r="AH54" i="67"/>
  <c r="AI54" i="67" s="1"/>
  <c r="AM54" i="67" s="1"/>
  <c r="AE54" i="67"/>
  <c r="AA54" i="67"/>
  <c r="AB54" i="67" s="1"/>
  <c r="AK53" i="67"/>
  <c r="AH53" i="67"/>
  <c r="AI53" i="67" s="1"/>
  <c r="AM53" i="67" s="1"/>
  <c r="AE53" i="67"/>
  <c r="AA53" i="67"/>
  <c r="AB53" i="67" s="1"/>
  <c r="AK52" i="67"/>
  <c r="AH52" i="67"/>
  <c r="AI52" i="67" s="1"/>
  <c r="AM52" i="67" s="1"/>
  <c r="AE52" i="67"/>
  <c r="AA52" i="67"/>
  <c r="AB52" i="67" s="1"/>
  <c r="AK51" i="67"/>
  <c r="AH51" i="67"/>
  <c r="AI51" i="67" s="1"/>
  <c r="AM51" i="67" s="1"/>
  <c r="AE51" i="67"/>
  <c r="AA51" i="67"/>
  <c r="AB51" i="67" s="1"/>
  <c r="AK50" i="67"/>
  <c r="AH50" i="67"/>
  <c r="AI50" i="67" s="1"/>
  <c r="AM50" i="67" s="1"/>
  <c r="AE50" i="67"/>
  <c r="AA50" i="67"/>
  <c r="AB50" i="67" s="1"/>
  <c r="AK49" i="67"/>
  <c r="AH49" i="67"/>
  <c r="AI49" i="67" s="1"/>
  <c r="AM49" i="67" s="1"/>
  <c r="AE49" i="67"/>
  <c r="AA49" i="67"/>
  <c r="AB49" i="67" s="1"/>
  <c r="AK48" i="67"/>
  <c r="AI48" i="67"/>
  <c r="AM48" i="67" s="1"/>
  <c r="AH48" i="67"/>
  <c r="AE48" i="67"/>
  <c r="AA48" i="67"/>
  <c r="AB48" i="67" s="1"/>
  <c r="AK47" i="67"/>
  <c r="AH47" i="67"/>
  <c r="AI47" i="67" s="1"/>
  <c r="AM47" i="67" s="1"/>
  <c r="AE47" i="67"/>
  <c r="AA47" i="67"/>
  <c r="AB47" i="67" s="1"/>
  <c r="AK46" i="67"/>
  <c r="AH46" i="67"/>
  <c r="AI46" i="67" s="1"/>
  <c r="AM46" i="67" s="1"/>
  <c r="AE46" i="67"/>
  <c r="AA46" i="67"/>
  <c r="AB46" i="67" s="1"/>
  <c r="AK45" i="67"/>
  <c r="AH45" i="67"/>
  <c r="AI45" i="67" s="1"/>
  <c r="AM45" i="67" s="1"/>
  <c r="AE45" i="67"/>
  <c r="AA45" i="67"/>
  <c r="AB45" i="67" s="1"/>
  <c r="AK44" i="67"/>
  <c r="AH44" i="67"/>
  <c r="AI44" i="67" s="1"/>
  <c r="AM44" i="67" s="1"/>
  <c r="AE44" i="67"/>
  <c r="AA44" i="67"/>
  <c r="AB44" i="67" s="1"/>
  <c r="AK43" i="67"/>
  <c r="AH43" i="67"/>
  <c r="AI43" i="67" s="1"/>
  <c r="AM43" i="67" s="1"/>
  <c r="AE43" i="67"/>
  <c r="AA43" i="67"/>
  <c r="AB43" i="67" s="1"/>
  <c r="AK42" i="67"/>
  <c r="AH42" i="67"/>
  <c r="AI42" i="67" s="1"/>
  <c r="AM42" i="67" s="1"/>
  <c r="AE42" i="67"/>
  <c r="AA42" i="67"/>
  <c r="AB42" i="67" s="1"/>
  <c r="AK41" i="67"/>
  <c r="AH41" i="67"/>
  <c r="AI41" i="67" s="1"/>
  <c r="AM41" i="67" s="1"/>
  <c r="AE41" i="67"/>
  <c r="AA41" i="67"/>
  <c r="AB41" i="67" s="1"/>
  <c r="AK40" i="67"/>
  <c r="AH40" i="67"/>
  <c r="AI40" i="67" s="1"/>
  <c r="AM40" i="67" s="1"/>
  <c r="AE40" i="67"/>
  <c r="AA40" i="67"/>
  <c r="AB40" i="67" s="1"/>
  <c r="AK39" i="67"/>
  <c r="AH39" i="67"/>
  <c r="AI39" i="67" s="1"/>
  <c r="AM39" i="67" s="1"/>
  <c r="AE39" i="67"/>
  <c r="AA39" i="67"/>
  <c r="AB39" i="67" s="1"/>
  <c r="AK38" i="67"/>
  <c r="AH38" i="67"/>
  <c r="AI38" i="67" s="1"/>
  <c r="AM38" i="67" s="1"/>
  <c r="AE38" i="67"/>
  <c r="AA38" i="67"/>
  <c r="AB38" i="67" s="1"/>
  <c r="AK37" i="67"/>
  <c r="AH37" i="67"/>
  <c r="AI37" i="67" s="1"/>
  <c r="AM37" i="67" s="1"/>
  <c r="AE37" i="67"/>
  <c r="AA37" i="67"/>
  <c r="AB37" i="67" s="1"/>
  <c r="AK36" i="67"/>
  <c r="AH36" i="67"/>
  <c r="AI36" i="67" s="1"/>
  <c r="AM36" i="67" s="1"/>
  <c r="AE36" i="67"/>
  <c r="AA36" i="67"/>
  <c r="AB36" i="67" s="1"/>
  <c r="AK35" i="67"/>
  <c r="AH35" i="67"/>
  <c r="AI35" i="67" s="1"/>
  <c r="AM35" i="67" s="1"/>
  <c r="AE35" i="67"/>
  <c r="AA35" i="67"/>
  <c r="AB35" i="67" s="1"/>
  <c r="AK34" i="67"/>
  <c r="AH34" i="67"/>
  <c r="AI34" i="67" s="1"/>
  <c r="AM34" i="67" s="1"/>
  <c r="AE34" i="67"/>
  <c r="AA34" i="67"/>
  <c r="AB34" i="67" s="1"/>
  <c r="AK33" i="67"/>
  <c r="AH33" i="67"/>
  <c r="AI33" i="67" s="1"/>
  <c r="AM33" i="67" s="1"/>
  <c r="AE33" i="67"/>
  <c r="AA33" i="67"/>
  <c r="AB33" i="67" s="1"/>
  <c r="AK32" i="67"/>
  <c r="AH32" i="67"/>
  <c r="AI32" i="67" s="1"/>
  <c r="AM32" i="67" s="1"/>
  <c r="AE32" i="67"/>
  <c r="AA32" i="67"/>
  <c r="AB32" i="67" s="1"/>
  <c r="AK31" i="67"/>
  <c r="AH31" i="67"/>
  <c r="AI31" i="67" s="1"/>
  <c r="AM31" i="67" s="1"/>
  <c r="AE31" i="67"/>
  <c r="AA31" i="67"/>
  <c r="AB31" i="67" s="1"/>
  <c r="AK30" i="67"/>
  <c r="AH30" i="67"/>
  <c r="AI30" i="67" s="1"/>
  <c r="AM30" i="67" s="1"/>
  <c r="AE30" i="67"/>
  <c r="AA30" i="67"/>
  <c r="AB30" i="67" s="1"/>
  <c r="AK29" i="67"/>
  <c r="AH29" i="67"/>
  <c r="AI29" i="67" s="1"/>
  <c r="AM29" i="67" s="1"/>
  <c r="AE29" i="67"/>
  <c r="AA29" i="67"/>
  <c r="AB29" i="67" s="1"/>
  <c r="AK28" i="67"/>
  <c r="AH28" i="67"/>
  <c r="AI28" i="67" s="1"/>
  <c r="AM28" i="67" s="1"/>
  <c r="AE28" i="67"/>
  <c r="AA28" i="67"/>
  <c r="AB28" i="67" s="1"/>
  <c r="AK27" i="67"/>
  <c r="AH27" i="67"/>
  <c r="AI27" i="67" s="1"/>
  <c r="AM27" i="67" s="1"/>
  <c r="AE27" i="67"/>
  <c r="AA27" i="67"/>
  <c r="AB27" i="67" s="1"/>
  <c r="AK26" i="67"/>
  <c r="AH26" i="67"/>
  <c r="AI26" i="67" s="1"/>
  <c r="AM26" i="67" s="1"/>
  <c r="AE26" i="67"/>
  <c r="AA26" i="67"/>
  <c r="AB26" i="67" s="1"/>
  <c r="AK25" i="67"/>
  <c r="AH25" i="67"/>
  <c r="AI25" i="67" s="1"/>
  <c r="AM25" i="67" s="1"/>
  <c r="AE25" i="67"/>
  <c r="AA25" i="67"/>
  <c r="AB25" i="67" s="1"/>
  <c r="AK24" i="67"/>
  <c r="AH24" i="67"/>
  <c r="AI24" i="67" s="1"/>
  <c r="AM24" i="67" s="1"/>
  <c r="AE24" i="67"/>
  <c r="AA24" i="67"/>
  <c r="AB24" i="67" s="1"/>
  <c r="AK23" i="67"/>
  <c r="AH23" i="67"/>
  <c r="AI23" i="67" s="1"/>
  <c r="AM23" i="67" s="1"/>
  <c r="AE23" i="67"/>
  <c r="AA23" i="67"/>
  <c r="AB23" i="67" s="1"/>
  <c r="AK22" i="67"/>
  <c r="AH22" i="67"/>
  <c r="AI22" i="67" s="1"/>
  <c r="AM22" i="67" s="1"/>
  <c r="AE22" i="67"/>
  <c r="AA22" i="67"/>
  <c r="AB22" i="67" s="1"/>
  <c r="AK21" i="67"/>
  <c r="AH21" i="67"/>
  <c r="AI21" i="67" s="1"/>
  <c r="AM21" i="67" s="1"/>
  <c r="AE21" i="67"/>
  <c r="AA21" i="67"/>
  <c r="AB21" i="67" s="1"/>
  <c r="AK20" i="67"/>
  <c r="AH20" i="67"/>
  <c r="AI20" i="67" s="1"/>
  <c r="AM20" i="67" s="1"/>
  <c r="AE20" i="67"/>
  <c r="AA20" i="67"/>
  <c r="AB20" i="67" s="1"/>
  <c r="AK19" i="67"/>
  <c r="AH19" i="67"/>
  <c r="AI19" i="67" s="1"/>
  <c r="AM19" i="67" s="1"/>
  <c r="AE19" i="67"/>
  <c r="AA19" i="67"/>
  <c r="AB19" i="67" s="1"/>
  <c r="AK18" i="67"/>
  <c r="AH18" i="67"/>
  <c r="AI18" i="67" s="1"/>
  <c r="AM18" i="67" s="1"/>
  <c r="AE18" i="67"/>
  <c r="AA18" i="67"/>
  <c r="AB18" i="67" s="1"/>
  <c r="AK17" i="67"/>
  <c r="AH17" i="67"/>
  <c r="AI17" i="67" s="1"/>
  <c r="AM17" i="67" s="1"/>
  <c r="AE17" i="67"/>
  <c r="AA17" i="67"/>
  <c r="AB17" i="67" s="1"/>
  <c r="AK16" i="67"/>
  <c r="AH16" i="67"/>
  <c r="AI16" i="67" s="1"/>
  <c r="AM16" i="67" s="1"/>
  <c r="AE16" i="67"/>
  <c r="AA16" i="67"/>
  <c r="AB16" i="67" s="1"/>
  <c r="AK15" i="67"/>
  <c r="AH15" i="67"/>
  <c r="AI15" i="67" s="1"/>
  <c r="AM15" i="67" s="1"/>
  <c r="AE15" i="67"/>
  <c r="AA15" i="67"/>
  <c r="AB15" i="67" s="1"/>
  <c r="AK14" i="67"/>
  <c r="AH14" i="67"/>
  <c r="AI14" i="67" s="1"/>
  <c r="AM14" i="67" s="1"/>
  <c r="AE14" i="67"/>
  <c r="AA14" i="67"/>
  <c r="AB14" i="67" s="1"/>
  <c r="AK13" i="67"/>
  <c r="AH13" i="67"/>
  <c r="AI13" i="67" s="1"/>
  <c r="AM13" i="67" s="1"/>
  <c r="AE13" i="67"/>
  <c r="AA13" i="67"/>
  <c r="AB13" i="67" s="1"/>
  <c r="AK12" i="67"/>
  <c r="AH12" i="67"/>
  <c r="AI12" i="67" s="1"/>
  <c r="AE12" i="67"/>
  <c r="AB12" i="67"/>
  <c r="R11" i="67"/>
  <c r="Q11" i="67"/>
  <c r="AP1" i="67"/>
  <c r="AO1" i="67"/>
  <c r="AN1" i="67"/>
  <c r="AM1" i="67"/>
  <c r="AL1" i="67"/>
  <c r="AK1" i="67"/>
  <c r="AJ1" i="67"/>
  <c r="AI1" i="67"/>
  <c r="AH1" i="67"/>
  <c r="AG1" i="67"/>
  <c r="AF1" i="67"/>
  <c r="AE1" i="67"/>
  <c r="AD1" i="67"/>
  <c r="AC1" i="67"/>
  <c r="AB1" i="67"/>
  <c r="AA1" i="67"/>
  <c r="Z1" i="67"/>
  <c r="Y1" i="67"/>
  <c r="X1" i="67"/>
  <c r="W1" i="67"/>
  <c r="V1" i="67"/>
  <c r="U1" i="67"/>
  <c r="T1" i="67"/>
  <c r="S1" i="67"/>
  <c r="R1" i="67"/>
  <c r="Q1" i="67"/>
  <c r="P1" i="67"/>
  <c r="O1" i="67"/>
  <c r="N1" i="67"/>
  <c r="M1" i="67"/>
  <c r="L1" i="67"/>
  <c r="K1" i="67"/>
  <c r="J1" i="67"/>
  <c r="I1" i="67"/>
  <c r="H1" i="67"/>
  <c r="G1" i="67"/>
  <c r="F1" i="67"/>
  <c r="E1" i="67"/>
  <c r="D1" i="67"/>
  <c r="C1" i="67"/>
  <c r="B1" i="67"/>
  <c r="A1" i="67"/>
  <c r="MB15" i="66"/>
  <c r="MB16" i="66"/>
  <c r="MB17" i="66"/>
  <c r="MB18" i="66"/>
  <c r="MB19" i="66"/>
  <c r="MB20" i="66"/>
  <c r="MB21" i="66"/>
  <c r="MB22" i="66"/>
  <c r="MB23" i="66"/>
  <c r="MB24" i="66"/>
  <c r="MB25" i="66"/>
  <c r="MB26" i="66"/>
  <c r="MB27" i="66"/>
  <c r="MB28" i="66"/>
  <c r="MB29" i="66"/>
  <c r="MB30" i="66"/>
  <c r="MB31" i="66"/>
  <c r="MB32" i="66"/>
  <c r="MB33" i="66"/>
  <c r="MB34" i="66"/>
  <c r="MB35" i="66"/>
  <c r="MB36" i="66"/>
  <c r="MB37" i="66"/>
  <c r="MB38" i="66"/>
  <c r="MB39" i="66"/>
  <c r="MB40" i="66"/>
  <c r="MB41" i="66"/>
  <c r="MB42" i="66"/>
  <c r="MB43" i="66"/>
  <c r="MB44" i="66"/>
  <c r="MB45" i="66"/>
  <c r="MB46" i="66"/>
  <c r="MB47" i="66"/>
  <c r="MB48" i="66"/>
  <c r="MB49" i="66"/>
  <c r="MB50" i="66"/>
  <c r="MB51" i="66"/>
  <c r="MB52" i="66"/>
  <c r="MB53" i="66"/>
  <c r="MB54" i="66"/>
  <c r="MB55" i="66"/>
  <c r="MB56" i="66"/>
  <c r="MB57" i="66"/>
  <c r="MB58" i="66"/>
  <c r="MB59" i="66"/>
  <c r="MB60" i="66"/>
  <c r="MB61" i="66"/>
  <c r="MB62" i="66"/>
  <c r="MB63" i="66"/>
  <c r="MB64" i="66"/>
  <c r="MB65" i="66"/>
  <c r="MB66" i="66"/>
  <c r="MB67" i="66"/>
  <c r="MB68" i="66"/>
  <c r="MB69" i="66"/>
  <c r="MB70" i="66"/>
  <c r="MB71" i="66"/>
  <c r="MB72" i="66"/>
  <c r="MB73" i="66"/>
  <c r="MB74" i="66"/>
  <c r="MB75" i="66"/>
  <c r="MB76" i="66"/>
  <c r="MB77" i="66"/>
  <c r="MB78" i="66"/>
  <c r="MB79" i="66"/>
  <c r="MB80" i="66"/>
  <c r="MB81" i="66"/>
  <c r="MB82" i="66"/>
  <c r="MB83" i="66"/>
  <c r="MB84" i="66"/>
  <c r="MB85" i="66"/>
  <c r="MB86" i="66"/>
  <c r="MB87" i="66"/>
  <c r="MB88" i="66"/>
  <c r="MB89" i="66"/>
  <c r="MB90" i="66"/>
  <c r="MB91" i="66"/>
  <c r="MB92" i="66"/>
  <c r="MB93" i="66"/>
  <c r="MB94" i="66"/>
  <c r="MB95" i="66"/>
  <c r="MB96" i="66"/>
  <c r="MB97" i="66"/>
  <c r="MB98" i="66"/>
  <c r="MB99" i="66"/>
  <c r="MB100" i="66"/>
  <c r="MB101" i="66"/>
  <c r="MB102" i="66"/>
  <c r="MB103" i="66"/>
  <c r="MB104" i="66"/>
  <c r="MB105" i="66"/>
  <c r="MB106" i="66"/>
  <c r="MB107" i="66"/>
  <c r="MB108" i="66"/>
  <c r="MB109" i="66"/>
  <c r="MB110" i="66"/>
  <c r="MB111" i="66"/>
  <c r="MB112" i="66"/>
  <c r="MB113" i="66"/>
  <c r="MB14" i="66"/>
  <c r="LR15" i="66"/>
  <c r="LS15" i="66"/>
  <c r="LT15" i="66"/>
  <c r="LR16" i="66"/>
  <c r="LS16" i="66"/>
  <c r="LT16" i="66"/>
  <c r="LR17" i="66"/>
  <c r="LS17" i="66"/>
  <c r="LT17" i="66"/>
  <c r="LR18" i="66"/>
  <c r="LS18" i="66"/>
  <c r="LT18" i="66"/>
  <c r="LR19" i="66"/>
  <c r="LS19" i="66"/>
  <c r="LT19" i="66"/>
  <c r="LR20" i="66"/>
  <c r="LS20" i="66"/>
  <c r="LT20" i="66"/>
  <c r="LR21" i="66"/>
  <c r="LS21" i="66"/>
  <c r="LT21" i="66"/>
  <c r="LR22" i="66"/>
  <c r="LS22" i="66"/>
  <c r="LT22" i="66"/>
  <c r="LR23" i="66"/>
  <c r="LS23" i="66"/>
  <c r="LT23" i="66"/>
  <c r="LR24" i="66"/>
  <c r="LS24" i="66"/>
  <c r="LT24" i="66"/>
  <c r="LR25" i="66"/>
  <c r="LS25" i="66"/>
  <c r="LT25" i="66"/>
  <c r="LR26" i="66"/>
  <c r="LS26" i="66"/>
  <c r="LT26" i="66"/>
  <c r="LR27" i="66"/>
  <c r="LS27" i="66"/>
  <c r="LT27" i="66"/>
  <c r="LR28" i="66"/>
  <c r="LS28" i="66"/>
  <c r="LT28" i="66"/>
  <c r="LR29" i="66"/>
  <c r="LS29" i="66"/>
  <c r="LT29" i="66"/>
  <c r="LR30" i="66"/>
  <c r="LS30" i="66"/>
  <c r="LT30" i="66"/>
  <c r="LR31" i="66"/>
  <c r="LS31" i="66"/>
  <c r="LT31" i="66"/>
  <c r="LR32" i="66"/>
  <c r="LS32" i="66"/>
  <c r="LT32" i="66"/>
  <c r="LR33" i="66"/>
  <c r="LS33" i="66"/>
  <c r="LT33" i="66"/>
  <c r="LR34" i="66"/>
  <c r="LS34" i="66"/>
  <c r="LT34" i="66"/>
  <c r="LR35" i="66"/>
  <c r="LS35" i="66"/>
  <c r="LT35" i="66"/>
  <c r="LR36" i="66"/>
  <c r="LS36" i="66"/>
  <c r="LT36" i="66"/>
  <c r="LR37" i="66"/>
  <c r="LS37" i="66"/>
  <c r="LT37" i="66"/>
  <c r="LR38" i="66"/>
  <c r="LS38" i="66"/>
  <c r="LT38" i="66"/>
  <c r="LR39" i="66"/>
  <c r="LS39" i="66"/>
  <c r="LT39" i="66"/>
  <c r="LR40" i="66"/>
  <c r="LS40" i="66"/>
  <c r="LT40" i="66"/>
  <c r="LR41" i="66"/>
  <c r="LS41" i="66"/>
  <c r="LT41" i="66"/>
  <c r="LR42" i="66"/>
  <c r="LS42" i="66"/>
  <c r="LT42" i="66"/>
  <c r="LQ43" i="66"/>
  <c r="LR43" i="66"/>
  <c r="LS43" i="66"/>
  <c r="LT43" i="66"/>
  <c r="LQ44" i="66"/>
  <c r="LR44" i="66"/>
  <c r="LS44" i="66"/>
  <c r="LT44" i="66"/>
  <c r="LQ45" i="66"/>
  <c r="LR45" i="66"/>
  <c r="LS45" i="66"/>
  <c r="LT45" i="66"/>
  <c r="LQ46" i="66"/>
  <c r="LR46" i="66"/>
  <c r="LS46" i="66"/>
  <c r="LT46" i="66"/>
  <c r="LQ47" i="66"/>
  <c r="LR47" i="66"/>
  <c r="LS47" i="66"/>
  <c r="LT47" i="66"/>
  <c r="LQ48" i="66"/>
  <c r="LR48" i="66"/>
  <c r="LS48" i="66"/>
  <c r="LT48" i="66"/>
  <c r="LQ49" i="66"/>
  <c r="LR49" i="66"/>
  <c r="LS49" i="66"/>
  <c r="LT49" i="66"/>
  <c r="LQ50" i="66"/>
  <c r="LR50" i="66"/>
  <c r="LS50" i="66"/>
  <c r="LT50" i="66"/>
  <c r="LQ51" i="66"/>
  <c r="LR51" i="66"/>
  <c r="LS51" i="66"/>
  <c r="LT51" i="66"/>
  <c r="LQ52" i="66"/>
  <c r="LR52" i="66"/>
  <c r="LS52" i="66"/>
  <c r="LT52" i="66"/>
  <c r="LQ53" i="66"/>
  <c r="LR53" i="66"/>
  <c r="LS53" i="66"/>
  <c r="LT53" i="66"/>
  <c r="LQ54" i="66"/>
  <c r="LR54" i="66"/>
  <c r="LS54" i="66"/>
  <c r="LT54" i="66"/>
  <c r="LQ55" i="66"/>
  <c r="LR55" i="66"/>
  <c r="LS55" i="66"/>
  <c r="LT55" i="66"/>
  <c r="LQ56" i="66"/>
  <c r="LR56" i="66"/>
  <c r="LS56" i="66"/>
  <c r="LT56" i="66"/>
  <c r="LQ57" i="66"/>
  <c r="LR57" i="66"/>
  <c r="LS57" i="66"/>
  <c r="LT57" i="66"/>
  <c r="LQ58" i="66"/>
  <c r="LR58" i="66"/>
  <c r="LS58" i="66"/>
  <c r="LT58" i="66"/>
  <c r="LQ59" i="66"/>
  <c r="LR59" i="66"/>
  <c r="LS59" i="66"/>
  <c r="LT59" i="66"/>
  <c r="LQ60" i="66"/>
  <c r="LR60" i="66"/>
  <c r="LS60" i="66"/>
  <c r="LT60" i="66"/>
  <c r="LQ61" i="66"/>
  <c r="LR61" i="66"/>
  <c r="LS61" i="66"/>
  <c r="LT61" i="66"/>
  <c r="LQ62" i="66"/>
  <c r="LR62" i="66"/>
  <c r="LS62" i="66"/>
  <c r="LT62" i="66"/>
  <c r="LQ63" i="66"/>
  <c r="LR63" i="66"/>
  <c r="LS63" i="66"/>
  <c r="LT63" i="66"/>
  <c r="LQ64" i="66"/>
  <c r="LR64" i="66"/>
  <c r="LS64" i="66"/>
  <c r="LT64" i="66"/>
  <c r="LQ65" i="66"/>
  <c r="LR65" i="66"/>
  <c r="LS65" i="66"/>
  <c r="LT65" i="66"/>
  <c r="LQ66" i="66"/>
  <c r="LR66" i="66"/>
  <c r="LS66" i="66"/>
  <c r="LT66" i="66"/>
  <c r="LQ67" i="66"/>
  <c r="LR67" i="66"/>
  <c r="LS67" i="66"/>
  <c r="LT67" i="66"/>
  <c r="LQ68" i="66"/>
  <c r="LR68" i="66"/>
  <c r="LS68" i="66"/>
  <c r="LT68" i="66"/>
  <c r="LQ69" i="66"/>
  <c r="LR69" i="66"/>
  <c r="LS69" i="66"/>
  <c r="LT69" i="66"/>
  <c r="LQ70" i="66"/>
  <c r="LR70" i="66"/>
  <c r="LS70" i="66"/>
  <c r="LT70" i="66"/>
  <c r="LQ71" i="66"/>
  <c r="LR71" i="66"/>
  <c r="LS71" i="66"/>
  <c r="LT71" i="66"/>
  <c r="LQ72" i="66"/>
  <c r="LR72" i="66"/>
  <c r="LS72" i="66"/>
  <c r="LT72" i="66"/>
  <c r="LQ73" i="66"/>
  <c r="LR73" i="66"/>
  <c r="LS73" i="66"/>
  <c r="LT73" i="66"/>
  <c r="LQ74" i="66"/>
  <c r="LR74" i="66"/>
  <c r="LS74" i="66"/>
  <c r="LT74" i="66"/>
  <c r="LQ75" i="66"/>
  <c r="LR75" i="66"/>
  <c r="LS75" i="66"/>
  <c r="LT75" i="66"/>
  <c r="LQ76" i="66"/>
  <c r="LR76" i="66"/>
  <c r="LS76" i="66"/>
  <c r="LT76" i="66"/>
  <c r="LQ77" i="66"/>
  <c r="LR77" i="66"/>
  <c r="LS77" i="66"/>
  <c r="LT77" i="66"/>
  <c r="LQ78" i="66"/>
  <c r="LR78" i="66"/>
  <c r="LS78" i="66"/>
  <c r="LT78" i="66"/>
  <c r="LQ79" i="66"/>
  <c r="LR79" i="66"/>
  <c r="LS79" i="66"/>
  <c r="LT79" i="66"/>
  <c r="LQ80" i="66"/>
  <c r="LR80" i="66"/>
  <c r="LS80" i="66"/>
  <c r="LT80" i="66"/>
  <c r="LQ81" i="66"/>
  <c r="LR81" i="66"/>
  <c r="LS81" i="66"/>
  <c r="LT81" i="66"/>
  <c r="LQ82" i="66"/>
  <c r="LR82" i="66"/>
  <c r="LS82" i="66"/>
  <c r="LT82" i="66"/>
  <c r="LQ83" i="66"/>
  <c r="LR83" i="66"/>
  <c r="LS83" i="66"/>
  <c r="LT83" i="66"/>
  <c r="LQ84" i="66"/>
  <c r="LR84" i="66"/>
  <c r="LS84" i="66"/>
  <c r="LT84" i="66"/>
  <c r="LQ85" i="66"/>
  <c r="LR85" i="66"/>
  <c r="LS85" i="66"/>
  <c r="LT85" i="66"/>
  <c r="LQ86" i="66"/>
  <c r="LR86" i="66"/>
  <c r="LS86" i="66"/>
  <c r="LT86" i="66"/>
  <c r="LQ87" i="66"/>
  <c r="LR87" i="66"/>
  <c r="LS87" i="66"/>
  <c r="LT87" i="66"/>
  <c r="LQ88" i="66"/>
  <c r="LR88" i="66"/>
  <c r="LS88" i="66"/>
  <c r="LT88" i="66"/>
  <c r="LQ89" i="66"/>
  <c r="LR89" i="66"/>
  <c r="LS89" i="66"/>
  <c r="LT89" i="66"/>
  <c r="LQ90" i="66"/>
  <c r="LR90" i="66"/>
  <c r="LS90" i="66"/>
  <c r="LT90" i="66"/>
  <c r="LQ91" i="66"/>
  <c r="LR91" i="66"/>
  <c r="LS91" i="66"/>
  <c r="LT91" i="66"/>
  <c r="LQ92" i="66"/>
  <c r="LR92" i="66"/>
  <c r="LS92" i="66"/>
  <c r="LT92" i="66"/>
  <c r="LQ93" i="66"/>
  <c r="LR93" i="66"/>
  <c r="LS93" i="66"/>
  <c r="LT93" i="66"/>
  <c r="LQ94" i="66"/>
  <c r="LR94" i="66"/>
  <c r="LS94" i="66"/>
  <c r="LT94" i="66"/>
  <c r="LQ95" i="66"/>
  <c r="LR95" i="66"/>
  <c r="LS95" i="66"/>
  <c r="LT95" i="66"/>
  <c r="LQ96" i="66"/>
  <c r="LR96" i="66"/>
  <c r="LS96" i="66"/>
  <c r="LT96" i="66"/>
  <c r="LQ97" i="66"/>
  <c r="LR97" i="66"/>
  <c r="LS97" i="66"/>
  <c r="LT97" i="66"/>
  <c r="LQ98" i="66"/>
  <c r="LR98" i="66"/>
  <c r="LS98" i="66"/>
  <c r="LT98" i="66"/>
  <c r="LQ99" i="66"/>
  <c r="LR99" i="66"/>
  <c r="LS99" i="66"/>
  <c r="LT99" i="66"/>
  <c r="LQ100" i="66"/>
  <c r="LR100" i="66"/>
  <c r="LS100" i="66"/>
  <c r="LT100" i="66"/>
  <c r="LQ101" i="66"/>
  <c r="LR101" i="66"/>
  <c r="LS101" i="66"/>
  <c r="LT101" i="66"/>
  <c r="LQ102" i="66"/>
  <c r="LR102" i="66"/>
  <c r="LS102" i="66"/>
  <c r="LT102" i="66"/>
  <c r="LQ103" i="66"/>
  <c r="LR103" i="66"/>
  <c r="LS103" i="66"/>
  <c r="LT103" i="66"/>
  <c r="LQ104" i="66"/>
  <c r="LR104" i="66"/>
  <c r="LS104" i="66"/>
  <c r="LT104" i="66"/>
  <c r="LQ105" i="66"/>
  <c r="LR105" i="66"/>
  <c r="LS105" i="66"/>
  <c r="LT105" i="66"/>
  <c r="LQ106" i="66"/>
  <c r="LR106" i="66"/>
  <c r="LS106" i="66"/>
  <c r="LT106" i="66"/>
  <c r="LQ107" i="66"/>
  <c r="LR107" i="66"/>
  <c r="LS107" i="66"/>
  <c r="LT107" i="66"/>
  <c r="LQ108" i="66"/>
  <c r="LR108" i="66"/>
  <c r="LS108" i="66"/>
  <c r="LT108" i="66"/>
  <c r="LQ109" i="66"/>
  <c r="LR109" i="66"/>
  <c r="LS109" i="66"/>
  <c r="LT109" i="66"/>
  <c r="LQ110" i="66"/>
  <c r="LR110" i="66"/>
  <c r="LS110" i="66"/>
  <c r="LT110" i="66"/>
  <c r="LQ111" i="66"/>
  <c r="LR111" i="66"/>
  <c r="LS111" i="66"/>
  <c r="LT111" i="66"/>
  <c r="LQ112" i="66"/>
  <c r="LR112" i="66"/>
  <c r="LS112" i="66"/>
  <c r="LT112" i="66"/>
  <c r="LQ113" i="66"/>
  <c r="LR113" i="66"/>
  <c r="LS113" i="66"/>
  <c r="LT113" i="66"/>
  <c r="LR14" i="66"/>
  <c r="JH15" i="66"/>
  <c r="JI15" i="66"/>
  <c r="JJ15" i="66"/>
  <c r="JK15" i="66"/>
  <c r="JL15" i="66"/>
  <c r="JM15" i="66"/>
  <c r="JN15" i="66"/>
  <c r="JO15" i="66"/>
  <c r="JP15" i="66"/>
  <c r="JQ15" i="66"/>
  <c r="JR15" i="66"/>
  <c r="JH16" i="66"/>
  <c r="JI16" i="66"/>
  <c r="JJ16" i="66"/>
  <c r="JK16" i="66"/>
  <c r="JL16" i="66"/>
  <c r="JM16" i="66"/>
  <c r="JN16" i="66"/>
  <c r="JO16" i="66"/>
  <c r="JP16" i="66"/>
  <c r="JQ16" i="66"/>
  <c r="JR16" i="66"/>
  <c r="JG17" i="66"/>
  <c r="JH17" i="66"/>
  <c r="JI17" i="66"/>
  <c r="JJ17" i="66"/>
  <c r="JK17" i="66"/>
  <c r="JL17" i="66"/>
  <c r="JM17" i="66"/>
  <c r="JN17" i="66"/>
  <c r="JO17" i="66"/>
  <c r="JP17" i="66"/>
  <c r="JQ17" i="66"/>
  <c r="JR17" i="66"/>
  <c r="JG18" i="66"/>
  <c r="JH18" i="66"/>
  <c r="JI18" i="66"/>
  <c r="JJ18" i="66"/>
  <c r="JK18" i="66"/>
  <c r="JL18" i="66"/>
  <c r="JM18" i="66"/>
  <c r="JN18" i="66"/>
  <c r="JO18" i="66"/>
  <c r="JP18" i="66"/>
  <c r="JQ18" i="66"/>
  <c r="JR18" i="66"/>
  <c r="JG19" i="66"/>
  <c r="JH19" i="66"/>
  <c r="JI19" i="66"/>
  <c r="JJ19" i="66"/>
  <c r="JK19" i="66"/>
  <c r="JL19" i="66"/>
  <c r="JM19" i="66"/>
  <c r="JN19" i="66"/>
  <c r="JO19" i="66"/>
  <c r="JP19" i="66"/>
  <c r="JQ19" i="66"/>
  <c r="JR19" i="66"/>
  <c r="JG20" i="66"/>
  <c r="JH20" i="66"/>
  <c r="JI20" i="66"/>
  <c r="JJ20" i="66"/>
  <c r="JK20" i="66"/>
  <c r="JL20" i="66"/>
  <c r="JM20" i="66"/>
  <c r="JN20" i="66"/>
  <c r="JO20" i="66"/>
  <c r="JP20" i="66"/>
  <c r="JQ20" i="66"/>
  <c r="JR20" i="66"/>
  <c r="JG21" i="66"/>
  <c r="JH21" i="66"/>
  <c r="JI21" i="66"/>
  <c r="JJ21" i="66"/>
  <c r="JK21" i="66"/>
  <c r="JL21" i="66"/>
  <c r="JM21" i="66"/>
  <c r="JN21" i="66"/>
  <c r="JO21" i="66"/>
  <c r="JP21" i="66"/>
  <c r="JQ21" i="66"/>
  <c r="JR21" i="66"/>
  <c r="JG22" i="66"/>
  <c r="JH22" i="66"/>
  <c r="JI22" i="66"/>
  <c r="JJ22" i="66"/>
  <c r="JK22" i="66"/>
  <c r="JL22" i="66"/>
  <c r="JM22" i="66"/>
  <c r="JN22" i="66"/>
  <c r="JO22" i="66"/>
  <c r="JP22" i="66"/>
  <c r="JQ22" i="66"/>
  <c r="JR22" i="66"/>
  <c r="JG23" i="66"/>
  <c r="JH23" i="66"/>
  <c r="JI23" i="66"/>
  <c r="JJ23" i="66"/>
  <c r="JK23" i="66"/>
  <c r="JL23" i="66"/>
  <c r="JM23" i="66"/>
  <c r="JN23" i="66"/>
  <c r="JO23" i="66"/>
  <c r="JP23" i="66"/>
  <c r="JQ23" i="66"/>
  <c r="JR23" i="66"/>
  <c r="JG24" i="66"/>
  <c r="JH24" i="66"/>
  <c r="JI24" i="66"/>
  <c r="JJ24" i="66"/>
  <c r="JK24" i="66"/>
  <c r="JL24" i="66"/>
  <c r="JM24" i="66"/>
  <c r="JN24" i="66"/>
  <c r="JO24" i="66"/>
  <c r="JP24" i="66"/>
  <c r="JQ24" i="66"/>
  <c r="JR24" i="66"/>
  <c r="JG25" i="66"/>
  <c r="JH25" i="66"/>
  <c r="JI25" i="66"/>
  <c r="JK25" i="66"/>
  <c r="JM25" i="66"/>
  <c r="JN25" i="66"/>
  <c r="JO25" i="66"/>
  <c r="JP25" i="66"/>
  <c r="JQ25" i="66"/>
  <c r="JR25" i="66"/>
  <c r="JG26" i="66"/>
  <c r="JH26" i="66"/>
  <c r="JI26" i="66"/>
  <c r="JJ26" i="66"/>
  <c r="JK26" i="66"/>
  <c r="JL26" i="66"/>
  <c r="JM26" i="66"/>
  <c r="JN26" i="66"/>
  <c r="JO26" i="66"/>
  <c r="JP26" i="66"/>
  <c r="JQ26" i="66"/>
  <c r="JR26" i="66"/>
  <c r="JG27" i="66"/>
  <c r="JH27" i="66"/>
  <c r="JI27" i="66"/>
  <c r="JJ27" i="66"/>
  <c r="JK27" i="66"/>
  <c r="JL27" i="66"/>
  <c r="JM27" i="66"/>
  <c r="JN27" i="66"/>
  <c r="JO27" i="66"/>
  <c r="JP27" i="66"/>
  <c r="JQ27" i="66"/>
  <c r="JR27" i="66"/>
  <c r="JG28" i="66"/>
  <c r="JH28" i="66"/>
  <c r="JI28" i="66"/>
  <c r="JJ28" i="66"/>
  <c r="JK28" i="66"/>
  <c r="JL28" i="66"/>
  <c r="JM28" i="66"/>
  <c r="JN28" i="66"/>
  <c r="JO28" i="66"/>
  <c r="JP28" i="66"/>
  <c r="JQ28" i="66"/>
  <c r="JR28" i="66"/>
  <c r="JG29" i="66"/>
  <c r="JH29" i="66"/>
  <c r="JI29" i="66"/>
  <c r="JJ29" i="66"/>
  <c r="JK29" i="66"/>
  <c r="JL29" i="66"/>
  <c r="JM29" i="66"/>
  <c r="JN29" i="66"/>
  <c r="JO29" i="66"/>
  <c r="JP29" i="66"/>
  <c r="JQ29" i="66"/>
  <c r="JR29" i="66"/>
  <c r="JG30" i="66"/>
  <c r="JH30" i="66"/>
  <c r="JI30" i="66"/>
  <c r="JJ30" i="66"/>
  <c r="JK30" i="66"/>
  <c r="JL30" i="66"/>
  <c r="JM30" i="66"/>
  <c r="JN30" i="66"/>
  <c r="JO30" i="66"/>
  <c r="JP30" i="66"/>
  <c r="JQ30" i="66"/>
  <c r="JR30" i="66"/>
  <c r="JG31" i="66"/>
  <c r="JH31" i="66"/>
  <c r="JI31" i="66"/>
  <c r="JJ31" i="66"/>
  <c r="JK31" i="66"/>
  <c r="JL31" i="66"/>
  <c r="JM31" i="66"/>
  <c r="JN31" i="66"/>
  <c r="JO31" i="66"/>
  <c r="JP31" i="66"/>
  <c r="JQ31" i="66"/>
  <c r="JR31" i="66"/>
  <c r="JG32" i="66"/>
  <c r="JH32" i="66"/>
  <c r="JI32" i="66"/>
  <c r="JJ32" i="66"/>
  <c r="JK32" i="66"/>
  <c r="JL32" i="66"/>
  <c r="JM32" i="66"/>
  <c r="JN32" i="66"/>
  <c r="JO32" i="66"/>
  <c r="JP32" i="66"/>
  <c r="JQ32" i="66"/>
  <c r="JR32" i="66"/>
  <c r="JG33" i="66"/>
  <c r="JH33" i="66"/>
  <c r="JI33" i="66"/>
  <c r="JJ33" i="66"/>
  <c r="JK33" i="66"/>
  <c r="JL33" i="66"/>
  <c r="JM33" i="66"/>
  <c r="JN33" i="66"/>
  <c r="JO33" i="66"/>
  <c r="JP33" i="66"/>
  <c r="JQ33" i="66"/>
  <c r="JR33" i="66"/>
  <c r="JH34" i="66"/>
  <c r="JJ34" i="66"/>
  <c r="JK34" i="66"/>
  <c r="JL34" i="66"/>
  <c r="JM34" i="66"/>
  <c r="JN34" i="66"/>
  <c r="JO34" i="66"/>
  <c r="JP34" i="66"/>
  <c r="JQ34" i="66"/>
  <c r="JR34" i="66"/>
  <c r="JG35" i="66"/>
  <c r="JH35" i="66"/>
  <c r="JI35" i="66"/>
  <c r="JJ35" i="66"/>
  <c r="JK35" i="66"/>
  <c r="JL35" i="66"/>
  <c r="JM35" i="66"/>
  <c r="JN35" i="66"/>
  <c r="JO35" i="66"/>
  <c r="JP35" i="66"/>
  <c r="JQ35" i="66"/>
  <c r="JR35" i="66"/>
  <c r="JH36" i="66"/>
  <c r="JI36" i="66"/>
  <c r="JJ36" i="66"/>
  <c r="JK36" i="66"/>
  <c r="JL36" i="66"/>
  <c r="JM36" i="66"/>
  <c r="JN36" i="66"/>
  <c r="JO36" i="66"/>
  <c r="JP36" i="66"/>
  <c r="JQ36" i="66"/>
  <c r="JR36" i="66"/>
  <c r="JG37" i="66"/>
  <c r="JH37" i="66"/>
  <c r="JI37" i="66"/>
  <c r="JJ37" i="66"/>
  <c r="JK37" i="66"/>
  <c r="JL37" i="66"/>
  <c r="JM37" i="66"/>
  <c r="JN37" i="66"/>
  <c r="JO37" i="66"/>
  <c r="JP37" i="66"/>
  <c r="JQ37" i="66"/>
  <c r="JR37" i="66"/>
  <c r="JH38" i="66"/>
  <c r="JI38" i="66"/>
  <c r="JJ38" i="66"/>
  <c r="JK38" i="66"/>
  <c r="JL38" i="66"/>
  <c r="JM38" i="66"/>
  <c r="JN38" i="66"/>
  <c r="JO38" i="66"/>
  <c r="JP38" i="66"/>
  <c r="JQ38" i="66"/>
  <c r="JR38" i="66"/>
  <c r="JG39" i="66"/>
  <c r="JH39" i="66"/>
  <c r="JI39" i="66"/>
  <c r="JK39" i="66"/>
  <c r="JL39" i="66"/>
  <c r="JM39" i="66"/>
  <c r="JN39" i="66"/>
  <c r="JO39" i="66"/>
  <c r="JP39" i="66"/>
  <c r="JQ39" i="66"/>
  <c r="JR39" i="66"/>
  <c r="JH40" i="66"/>
  <c r="JI40" i="66"/>
  <c r="JJ40" i="66"/>
  <c r="JK40" i="66"/>
  <c r="JL40" i="66"/>
  <c r="JM40" i="66"/>
  <c r="JN40" i="66"/>
  <c r="JO40" i="66"/>
  <c r="JP40" i="66"/>
  <c r="JQ40" i="66"/>
  <c r="JR40" i="66"/>
  <c r="JG41" i="66"/>
  <c r="JH41" i="66"/>
  <c r="JI41" i="66"/>
  <c r="JK41" i="66"/>
  <c r="JL41" i="66"/>
  <c r="JM41" i="66"/>
  <c r="JN41" i="66"/>
  <c r="JO41" i="66"/>
  <c r="JP41" i="66"/>
  <c r="JQ41" i="66"/>
  <c r="JR41" i="66"/>
  <c r="JG42" i="66"/>
  <c r="JH42" i="66"/>
  <c r="JI42" i="66"/>
  <c r="JJ42" i="66"/>
  <c r="JK42" i="66"/>
  <c r="JL42" i="66"/>
  <c r="JM42" i="66"/>
  <c r="JN42" i="66"/>
  <c r="JO42" i="66"/>
  <c r="JP42" i="66"/>
  <c r="JQ42" i="66"/>
  <c r="JR42" i="66"/>
  <c r="JG43" i="66"/>
  <c r="JH43" i="66"/>
  <c r="JI43" i="66"/>
  <c r="JJ43" i="66"/>
  <c r="JK43" i="66"/>
  <c r="JL43" i="66"/>
  <c r="JM43" i="66"/>
  <c r="JN43" i="66"/>
  <c r="JO43" i="66"/>
  <c r="JP43" i="66"/>
  <c r="JQ43" i="66"/>
  <c r="JR43" i="66"/>
  <c r="JG44" i="66"/>
  <c r="JH44" i="66"/>
  <c r="JI44" i="66"/>
  <c r="JJ44" i="66"/>
  <c r="JK44" i="66"/>
  <c r="JL44" i="66"/>
  <c r="JM44" i="66"/>
  <c r="JN44" i="66"/>
  <c r="JO44" i="66"/>
  <c r="JP44" i="66"/>
  <c r="JQ44" i="66"/>
  <c r="JR44" i="66"/>
  <c r="JG45" i="66"/>
  <c r="JH45" i="66"/>
  <c r="JI45" i="66"/>
  <c r="JJ45" i="66"/>
  <c r="JK45" i="66"/>
  <c r="JL45" i="66"/>
  <c r="JM45" i="66"/>
  <c r="JN45" i="66"/>
  <c r="JO45" i="66"/>
  <c r="JP45" i="66"/>
  <c r="JQ45" i="66"/>
  <c r="JR45" i="66"/>
  <c r="JG46" i="66"/>
  <c r="JH46" i="66"/>
  <c r="JI46" i="66"/>
  <c r="JJ46" i="66"/>
  <c r="JK46" i="66"/>
  <c r="JL46" i="66"/>
  <c r="JM46" i="66"/>
  <c r="JN46" i="66"/>
  <c r="JO46" i="66"/>
  <c r="JP46" i="66"/>
  <c r="JQ46" i="66"/>
  <c r="JR46" i="66"/>
  <c r="JG47" i="66"/>
  <c r="JH47" i="66"/>
  <c r="JI47" i="66"/>
  <c r="JJ47" i="66"/>
  <c r="JK47" i="66"/>
  <c r="JL47" i="66"/>
  <c r="JM47" i="66"/>
  <c r="JN47" i="66"/>
  <c r="JO47" i="66"/>
  <c r="JP47" i="66"/>
  <c r="JQ47" i="66"/>
  <c r="JR47" i="66"/>
  <c r="JG48" i="66"/>
  <c r="JH48" i="66"/>
  <c r="JI48" i="66"/>
  <c r="JJ48" i="66"/>
  <c r="JK48" i="66"/>
  <c r="JL48" i="66"/>
  <c r="JM48" i="66"/>
  <c r="JN48" i="66"/>
  <c r="JO48" i="66"/>
  <c r="JP48" i="66"/>
  <c r="JQ48" i="66"/>
  <c r="JR48" i="66"/>
  <c r="JG49" i="66"/>
  <c r="JH49" i="66"/>
  <c r="JI49" i="66"/>
  <c r="JJ49" i="66"/>
  <c r="JK49" i="66"/>
  <c r="JL49" i="66"/>
  <c r="JM49" i="66"/>
  <c r="JN49" i="66"/>
  <c r="JO49" i="66"/>
  <c r="JP49" i="66"/>
  <c r="JQ49" i="66"/>
  <c r="JR49" i="66"/>
  <c r="JG50" i="66"/>
  <c r="JH50" i="66"/>
  <c r="JI50" i="66"/>
  <c r="JJ50" i="66"/>
  <c r="JK50" i="66"/>
  <c r="JL50" i="66"/>
  <c r="JM50" i="66"/>
  <c r="JN50" i="66"/>
  <c r="JO50" i="66"/>
  <c r="JP50" i="66"/>
  <c r="JQ50" i="66"/>
  <c r="JR50" i="66"/>
  <c r="JG51" i="66"/>
  <c r="JH51" i="66"/>
  <c r="JI51" i="66"/>
  <c r="JJ51" i="66"/>
  <c r="JK51" i="66"/>
  <c r="JL51" i="66"/>
  <c r="JM51" i="66"/>
  <c r="JN51" i="66"/>
  <c r="JO51" i="66"/>
  <c r="JP51" i="66"/>
  <c r="JQ51" i="66"/>
  <c r="JR51" i="66"/>
  <c r="JG52" i="66"/>
  <c r="JH52" i="66"/>
  <c r="JI52" i="66"/>
  <c r="JJ52" i="66"/>
  <c r="JK52" i="66"/>
  <c r="JL52" i="66"/>
  <c r="JM52" i="66"/>
  <c r="JN52" i="66"/>
  <c r="JO52" i="66"/>
  <c r="JP52" i="66"/>
  <c r="JQ52" i="66"/>
  <c r="JR52" i="66"/>
  <c r="JG53" i="66"/>
  <c r="JH53" i="66"/>
  <c r="JI53" i="66"/>
  <c r="JJ53" i="66"/>
  <c r="JK53" i="66"/>
  <c r="JL53" i="66"/>
  <c r="JM53" i="66"/>
  <c r="JN53" i="66"/>
  <c r="JO53" i="66"/>
  <c r="JP53" i="66"/>
  <c r="JQ53" i="66"/>
  <c r="JR53" i="66"/>
  <c r="JG54" i="66"/>
  <c r="JH54" i="66"/>
  <c r="JI54" i="66"/>
  <c r="JJ54" i="66"/>
  <c r="JK54" i="66"/>
  <c r="JL54" i="66"/>
  <c r="JM54" i="66"/>
  <c r="JN54" i="66"/>
  <c r="JO54" i="66"/>
  <c r="JP54" i="66"/>
  <c r="JQ54" i="66"/>
  <c r="JR54" i="66"/>
  <c r="JG55" i="66"/>
  <c r="JH55" i="66"/>
  <c r="JI55" i="66"/>
  <c r="JJ55" i="66"/>
  <c r="JK55" i="66"/>
  <c r="JL55" i="66"/>
  <c r="JM55" i="66"/>
  <c r="JN55" i="66"/>
  <c r="JO55" i="66"/>
  <c r="JP55" i="66"/>
  <c r="JQ55" i="66"/>
  <c r="JR55" i="66"/>
  <c r="JG56" i="66"/>
  <c r="JH56" i="66"/>
  <c r="JI56" i="66"/>
  <c r="JJ56" i="66"/>
  <c r="JK56" i="66"/>
  <c r="JL56" i="66"/>
  <c r="JM56" i="66"/>
  <c r="JN56" i="66"/>
  <c r="JO56" i="66"/>
  <c r="JP56" i="66"/>
  <c r="JQ56" i="66"/>
  <c r="JR56" i="66"/>
  <c r="JG57" i="66"/>
  <c r="JH57" i="66"/>
  <c r="JI57" i="66"/>
  <c r="JJ57" i="66"/>
  <c r="JK57" i="66"/>
  <c r="JL57" i="66"/>
  <c r="JM57" i="66"/>
  <c r="JN57" i="66"/>
  <c r="JO57" i="66"/>
  <c r="JP57" i="66"/>
  <c r="JQ57" i="66"/>
  <c r="JR57" i="66"/>
  <c r="JG58" i="66"/>
  <c r="JH58" i="66"/>
  <c r="JI58" i="66"/>
  <c r="JJ58" i="66"/>
  <c r="JK58" i="66"/>
  <c r="JL58" i="66"/>
  <c r="JM58" i="66"/>
  <c r="JN58" i="66"/>
  <c r="JO58" i="66"/>
  <c r="JP58" i="66"/>
  <c r="JQ58" i="66"/>
  <c r="JR58" i="66"/>
  <c r="JG59" i="66"/>
  <c r="JH59" i="66"/>
  <c r="JI59" i="66"/>
  <c r="JJ59" i="66"/>
  <c r="JK59" i="66"/>
  <c r="JL59" i="66"/>
  <c r="JM59" i="66"/>
  <c r="JN59" i="66"/>
  <c r="JO59" i="66"/>
  <c r="JP59" i="66"/>
  <c r="JQ59" i="66"/>
  <c r="JR59" i="66"/>
  <c r="JG60" i="66"/>
  <c r="JH60" i="66"/>
  <c r="JI60" i="66"/>
  <c r="JJ60" i="66"/>
  <c r="JK60" i="66"/>
  <c r="JL60" i="66"/>
  <c r="JM60" i="66"/>
  <c r="JN60" i="66"/>
  <c r="JO60" i="66"/>
  <c r="JP60" i="66"/>
  <c r="JQ60" i="66"/>
  <c r="JR60" i="66"/>
  <c r="JG61" i="66"/>
  <c r="JH61" i="66"/>
  <c r="JI61" i="66"/>
  <c r="JJ61" i="66"/>
  <c r="JK61" i="66"/>
  <c r="JL61" i="66"/>
  <c r="JM61" i="66"/>
  <c r="JN61" i="66"/>
  <c r="JO61" i="66"/>
  <c r="JP61" i="66"/>
  <c r="JQ61" i="66"/>
  <c r="JR61" i="66"/>
  <c r="JG62" i="66"/>
  <c r="JH62" i="66"/>
  <c r="JI62" i="66"/>
  <c r="JJ62" i="66"/>
  <c r="JK62" i="66"/>
  <c r="JL62" i="66"/>
  <c r="JM62" i="66"/>
  <c r="JN62" i="66"/>
  <c r="JO62" i="66"/>
  <c r="JP62" i="66"/>
  <c r="JQ62" i="66"/>
  <c r="JR62" i="66"/>
  <c r="JG63" i="66"/>
  <c r="JH63" i="66"/>
  <c r="JI63" i="66"/>
  <c r="JJ63" i="66"/>
  <c r="JK63" i="66"/>
  <c r="JL63" i="66"/>
  <c r="JM63" i="66"/>
  <c r="JN63" i="66"/>
  <c r="JO63" i="66"/>
  <c r="JP63" i="66"/>
  <c r="JQ63" i="66"/>
  <c r="JR63" i="66"/>
  <c r="JG64" i="66"/>
  <c r="JH64" i="66"/>
  <c r="JI64" i="66"/>
  <c r="JJ64" i="66"/>
  <c r="JK64" i="66"/>
  <c r="JL64" i="66"/>
  <c r="JM64" i="66"/>
  <c r="JN64" i="66"/>
  <c r="JO64" i="66"/>
  <c r="JP64" i="66"/>
  <c r="JQ64" i="66"/>
  <c r="JR64" i="66"/>
  <c r="JG65" i="66"/>
  <c r="JH65" i="66"/>
  <c r="JI65" i="66"/>
  <c r="JJ65" i="66"/>
  <c r="JK65" i="66"/>
  <c r="JL65" i="66"/>
  <c r="JM65" i="66"/>
  <c r="JN65" i="66"/>
  <c r="JO65" i="66"/>
  <c r="JP65" i="66"/>
  <c r="JQ65" i="66"/>
  <c r="JR65" i="66"/>
  <c r="JG66" i="66"/>
  <c r="JH66" i="66"/>
  <c r="JI66" i="66"/>
  <c r="JJ66" i="66"/>
  <c r="JK66" i="66"/>
  <c r="JL66" i="66"/>
  <c r="JM66" i="66"/>
  <c r="JN66" i="66"/>
  <c r="JO66" i="66"/>
  <c r="JP66" i="66"/>
  <c r="JQ66" i="66"/>
  <c r="JR66" i="66"/>
  <c r="JG67" i="66"/>
  <c r="JH67" i="66"/>
  <c r="JI67" i="66"/>
  <c r="JJ67" i="66"/>
  <c r="JK67" i="66"/>
  <c r="JL67" i="66"/>
  <c r="JM67" i="66"/>
  <c r="JN67" i="66"/>
  <c r="JO67" i="66"/>
  <c r="JP67" i="66"/>
  <c r="JQ67" i="66"/>
  <c r="JR67" i="66"/>
  <c r="JG68" i="66"/>
  <c r="JH68" i="66"/>
  <c r="JI68" i="66"/>
  <c r="JJ68" i="66"/>
  <c r="JK68" i="66"/>
  <c r="JL68" i="66"/>
  <c r="JM68" i="66"/>
  <c r="JN68" i="66"/>
  <c r="JO68" i="66"/>
  <c r="JP68" i="66"/>
  <c r="JQ68" i="66"/>
  <c r="JR68" i="66"/>
  <c r="JG69" i="66"/>
  <c r="JH69" i="66"/>
  <c r="JI69" i="66"/>
  <c r="JJ69" i="66"/>
  <c r="JK69" i="66"/>
  <c r="JL69" i="66"/>
  <c r="JM69" i="66"/>
  <c r="JN69" i="66"/>
  <c r="JO69" i="66"/>
  <c r="JP69" i="66"/>
  <c r="JQ69" i="66"/>
  <c r="JR69" i="66"/>
  <c r="JG70" i="66"/>
  <c r="JH70" i="66"/>
  <c r="JI70" i="66"/>
  <c r="JJ70" i="66"/>
  <c r="JK70" i="66"/>
  <c r="JL70" i="66"/>
  <c r="JM70" i="66"/>
  <c r="JN70" i="66"/>
  <c r="JO70" i="66"/>
  <c r="JP70" i="66"/>
  <c r="JQ70" i="66"/>
  <c r="JR70" i="66"/>
  <c r="JG71" i="66"/>
  <c r="JH71" i="66"/>
  <c r="JI71" i="66"/>
  <c r="JJ71" i="66"/>
  <c r="JK71" i="66"/>
  <c r="JL71" i="66"/>
  <c r="JM71" i="66"/>
  <c r="JN71" i="66"/>
  <c r="JO71" i="66"/>
  <c r="JP71" i="66"/>
  <c r="JQ71" i="66"/>
  <c r="JR71" i="66"/>
  <c r="JG72" i="66"/>
  <c r="JH72" i="66"/>
  <c r="JI72" i="66"/>
  <c r="JJ72" i="66"/>
  <c r="JK72" i="66"/>
  <c r="JL72" i="66"/>
  <c r="JM72" i="66"/>
  <c r="JN72" i="66"/>
  <c r="JO72" i="66"/>
  <c r="JP72" i="66"/>
  <c r="JQ72" i="66"/>
  <c r="JR72" i="66"/>
  <c r="JG73" i="66"/>
  <c r="JH73" i="66"/>
  <c r="JI73" i="66"/>
  <c r="JJ73" i="66"/>
  <c r="JK73" i="66"/>
  <c r="JL73" i="66"/>
  <c r="JM73" i="66"/>
  <c r="JN73" i="66"/>
  <c r="JO73" i="66"/>
  <c r="JP73" i="66"/>
  <c r="JQ73" i="66"/>
  <c r="JR73" i="66"/>
  <c r="JG74" i="66"/>
  <c r="JH74" i="66"/>
  <c r="JI74" i="66"/>
  <c r="JJ74" i="66"/>
  <c r="JK74" i="66"/>
  <c r="JL74" i="66"/>
  <c r="JM74" i="66"/>
  <c r="JN74" i="66"/>
  <c r="JO74" i="66"/>
  <c r="JP74" i="66"/>
  <c r="JQ74" i="66"/>
  <c r="JR74" i="66"/>
  <c r="JG75" i="66"/>
  <c r="JH75" i="66"/>
  <c r="JI75" i="66"/>
  <c r="JJ75" i="66"/>
  <c r="JK75" i="66"/>
  <c r="JL75" i="66"/>
  <c r="JM75" i="66"/>
  <c r="JN75" i="66"/>
  <c r="JO75" i="66"/>
  <c r="JP75" i="66"/>
  <c r="JQ75" i="66"/>
  <c r="JR75" i="66"/>
  <c r="JG76" i="66"/>
  <c r="JH76" i="66"/>
  <c r="JI76" i="66"/>
  <c r="JJ76" i="66"/>
  <c r="JK76" i="66"/>
  <c r="JL76" i="66"/>
  <c r="JM76" i="66"/>
  <c r="JN76" i="66"/>
  <c r="JO76" i="66"/>
  <c r="JP76" i="66"/>
  <c r="JQ76" i="66"/>
  <c r="JR76" i="66"/>
  <c r="JG77" i="66"/>
  <c r="JH77" i="66"/>
  <c r="JI77" i="66"/>
  <c r="JJ77" i="66"/>
  <c r="JK77" i="66"/>
  <c r="JL77" i="66"/>
  <c r="JM77" i="66"/>
  <c r="JN77" i="66"/>
  <c r="JO77" i="66"/>
  <c r="JP77" i="66"/>
  <c r="JQ77" i="66"/>
  <c r="JR77" i="66"/>
  <c r="JG78" i="66"/>
  <c r="JH78" i="66"/>
  <c r="JI78" i="66"/>
  <c r="JJ78" i="66"/>
  <c r="JK78" i="66"/>
  <c r="JL78" i="66"/>
  <c r="JM78" i="66"/>
  <c r="JN78" i="66"/>
  <c r="JO78" i="66"/>
  <c r="JP78" i="66"/>
  <c r="JQ78" i="66"/>
  <c r="JR78" i="66"/>
  <c r="JG79" i="66"/>
  <c r="JH79" i="66"/>
  <c r="JI79" i="66"/>
  <c r="JJ79" i="66"/>
  <c r="JK79" i="66"/>
  <c r="JL79" i="66"/>
  <c r="JM79" i="66"/>
  <c r="JN79" i="66"/>
  <c r="JO79" i="66"/>
  <c r="JP79" i="66"/>
  <c r="JQ79" i="66"/>
  <c r="JR79" i="66"/>
  <c r="JG80" i="66"/>
  <c r="JH80" i="66"/>
  <c r="JI80" i="66"/>
  <c r="JJ80" i="66"/>
  <c r="JK80" i="66"/>
  <c r="JL80" i="66"/>
  <c r="JM80" i="66"/>
  <c r="JN80" i="66"/>
  <c r="JO80" i="66"/>
  <c r="JP80" i="66"/>
  <c r="JQ80" i="66"/>
  <c r="JR80" i="66"/>
  <c r="JG81" i="66"/>
  <c r="JH81" i="66"/>
  <c r="JI81" i="66"/>
  <c r="JJ81" i="66"/>
  <c r="JK81" i="66"/>
  <c r="JL81" i="66"/>
  <c r="JM81" i="66"/>
  <c r="JN81" i="66"/>
  <c r="JO81" i="66"/>
  <c r="JP81" i="66"/>
  <c r="JQ81" i="66"/>
  <c r="JR81" i="66"/>
  <c r="JG82" i="66"/>
  <c r="JH82" i="66"/>
  <c r="JI82" i="66"/>
  <c r="JJ82" i="66"/>
  <c r="JK82" i="66"/>
  <c r="JL82" i="66"/>
  <c r="JM82" i="66"/>
  <c r="JN82" i="66"/>
  <c r="JO82" i="66"/>
  <c r="JP82" i="66"/>
  <c r="JQ82" i="66"/>
  <c r="JR82" i="66"/>
  <c r="JG83" i="66"/>
  <c r="JH83" i="66"/>
  <c r="JI83" i="66"/>
  <c r="JJ83" i="66"/>
  <c r="JK83" i="66"/>
  <c r="JL83" i="66"/>
  <c r="JM83" i="66"/>
  <c r="JN83" i="66"/>
  <c r="JO83" i="66"/>
  <c r="JP83" i="66"/>
  <c r="JQ83" i="66"/>
  <c r="JR83" i="66"/>
  <c r="JG84" i="66"/>
  <c r="JH84" i="66"/>
  <c r="JI84" i="66"/>
  <c r="JJ84" i="66"/>
  <c r="JK84" i="66"/>
  <c r="JL84" i="66"/>
  <c r="JM84" i="66"/>
  <c r="JN84" i="66"/>
  <c r="JO84" i="66"/>
  <c r="JP84" i="66"/>
  <c r="JQ84" i="66"/>
  <c r="JR84" i="66"/>
  <c r="JG85" i="66"/>
  <c r="JH85" i="66"/>
  <c r="JI85" i="66"/>
  <c r="JJ85" i="66"/>
  <c r="JK85" i="66"/>
  <c r="JL85" i="66"/>
  <c r="JM85" i="66"/>
  <c r="JN85" i="66"/>
  <c r="JO85" i="66"/>
  <c r="JP85" i="66"/>
  <c r="JQ85" i="66"/>
  <c r="JR85" i="66"/>
  <c r="JG86" i="66"/>
  <c r="JH86" i="66"/>
  <c r="JI86" i="66"/>
  <c r="JJ86" i="66"/>
  <c r="JK86" i="66"/>
  <c r="JL86" i="66"/>
  <c r="JM86" i="66"/>
  <c r="JN86" i="66"/>
  <c r="JO86" i="66"/>
  <c r="JP86" i="66"/>
  <c r="JQ86" i="66"/>
  <c r="JR86" i="66"/>
  <c r="JG87" i="66"/>
  <c r="JH87" i="66"/>
  <c r="JI87" i="66"/>
  <c r="JJ87" i="66"/>
  <c r="JK87" i="66"/>
  <c r="JL87" i="66"/>
  <c r="JM87" i="66"/>
  <c r="JN87" i="66"/>
  <c r="JO87" i="66"/>
  <c r="JP87" i="66"/>
  <c r="JQ87" i="66"/>
  <c r="JR87" i="66"/>
  <c r="JG88" i="66"/>
  <c r="JH88" i="66"/>
  <c r="JI88" i="66"/>
  <c r="JJ88" i="66"/>
  <c r="JK88" i="66"/>
  <c r="JL88" i="66"/>
  <c r="JM88" i="66"/>
  <c r="JN88" i="66"/>
  <c r="JO88" i="66"/>
  <c r="JP88" i="66"/>
  <c r="JQ88" i="66"/>
  <c r="JR88" i="66"/>
  <c r="JG89" i="66"/>
  <c r="JH89" i="66"/>
  <c r="JI89" i="66"/>
  <c r="JJ89" i="66"/>
  <c r="JK89" i="66"/>
  <c r="JL89" i="66"/>
  <c r="JM89" i="66"/>
  <c r="JN89" i="66"/>
  <c r="JO89" i="66"/>
  <c r="JP89" i="66"/>
  <c r="JQ89" i="66"/>
  <c r="JR89" i="66"/>
  <c r="JG90" i="66"/>
  <c r="JH90" i="66"/>
  <c r="JI90" i="66"/>
  <c r="JJ90" i="66"/>
  <c r="JK90" i="66"/>
  <c r="JL90" i="66"/>
  <c r="JM90" i="66"/>
  <c r="JN90" i="66"/>
  <c r="JO90" i="66"/>
  <c r="JP90" i="66"/>
  <c r="JQ90" i="66"/>
  <c r="JR90" i="66"/>
  <c r="JG91" i="66"/>
  <c r="JH91" i="66"/>
  <c r="JI91" i="66"/>
  <c r="JJ91" i="66"/>
  <c r="JK91" i="66"/>
  <c r="JL91" i="66"/>
  <c r="JM91" i="66"/>
  <c r="JN91" i="66"/>
  <c r="JO91" i="66"/>
  <c r="JP91" i="66"/>
  <c r="JQ91" i="66"/>
  <c r="JR91" i="66"/>
  <c r="JG92" i="66"/>
  <c r="JH92" i="66"/>
  <c r="JI92" i="66"/>
  <c r="JJ92" i="66"/>
  <c r="JK92" i="66"/>
  <c r="JL92" i="66"/>
  <c r="JM92" i="66"/>
  <c r="JN92" i="66"/>
  <c r="JO92" i="66"/>
  <c r="JP92" i="66"/>
  <c r="JQ92" i="66"/>
  <c r="JR92" i="66"/>
  <c r="JG93" i="66"/>
  <c r="JH93" i="66"/>
  <c r="JI93" i="66"/>
  <c r="JJ93" i="66"/>
  <c r="JK93" i="66"/>
  <c r="JL93" i="66"/>
  <c r="JM93" i="66"/>
  <c r="JN93" i="66"/>
  <c r="JO93" i="66"/>
  <c r="JP93" i="66"/>
  <c r="JQ93" i="66"/>
  <c r="JR93" i="66"/>
  <c r="JG94" i="66"/>
  <c r="JH94" i="66"/>
  <c r="JI94" i="66"/>
  <c r="JJ94" i="66"/>
  <c r="JK94" i="66"/>
  <c r="JL94" i="66"/>
  <c r="JM94" i="66"/>
  <c r="JN94" i="66"/>
  <c r="JO94" i="66"/>
  <c r="JP94" i="66"/>
  <c r="JQ94" i="66"/>
  <c r="JR94" i="66"/>
  <c r="JG95" i="66"/>
  <c r="JH95" i="66"/>
  <c r="JI95" i="66"/>
  <c r="JJ95" i="66"/>
  <c r="JK95" i="66"/>
  <c r="JL95" i="66"/>
  <c r="JM95" i="66"/>
  <c r="JN95" i="66"/>
  <c r="JO95" i="66"/>
  <c r="JP95" i="66"/>
  <c r="JQ95" i="66"/>
  <c r="JR95" i="66"/>
  <c r="JG96" i="66"/>
  <c r="JH96" i="66"/>
  <c r="JI96" i="66"/>
  <c r="JJ96" i="66"/>
  <c r="JK96" i="66"/>
  <c r="JL96" i="66"/>
  <c r="JM96" i="66"/>
  <c r="JN96" i="66"/>
  <c r="JO96" i="66"/>
  <c r="JP96" i="66"/>
  <c r="JQ96" i="66"/>
  <c r="JR96" i="66"/>
  <c r="JG97" i="66"/>
  <c r="JH97" i="66"/>
  <c r="JI97" i="66"/>
  <c r="JJ97" i="66"/>
  <c r="JK97" i="66"/>
  <c r="JL97" i="66"/>
  <c r="JM97" i="66"/>
  <c r="JN97" i="66"/>
  <c r="JO97" i="66"/>
  <c r="JP97" i="66"/>
  <c r="JQ97" i="66"/>
  <c r="JR97" i="66"/>
  <c r="JG98" i="66"/>
  <c r="JH98" i="66"/>
  <c r="JI98" i="66"/>
  <c r="JJ98" i="66"/>
  <c r="JK98" i="66"/>
  <c r="JL98" i="66"/>
  <c r="JM98" i="66"/>
  <c r="JN98" i="66"/>
  <c r="JO98" i="66"/>
  <c r="JP98" i="66"/>
  <c r="JQ98" i="66"/>
  <c r="JR98" i="66"/>
  <c r="JG99" i="66"/>
  <c r="JH99" i="66"/>
  <c r="JI99" i="66"/>
  <c r="JJ99" i="66"/>
  <c r="JK99" i="66"/>
  <c r="JL99" i="66"/>
  <c r="JM99" i="66"/>
  <c r="JN99" i="66"/>
  <c r="JO99" i="66"/>
  <c r="JP99" i="66"/>
  <c r="JQ99" i="66"/>
  <c r="JR99" i="66"/>
  <c r="JG100" i="66"/>
  <c r="JH100" i="66"/>
  <c r="JI100" i="66"/>
  <c r="JJ100" i="66"/>
  <c r="JK100" i="66"/>
  <c r="JL100" i="66"/>
  <c r="JM100" i="66"/>
  <c r="JN100" i="66"/>
  <c r="JO100" i="66"/>
  <c r="JP100" i="66"/>
  <c r="JQ100" i="66"/>
  <c r="JR100" i="66"/>
  <c r="JG101" i="66"/>
  <c r="JH101" i="66"/>
  <c r="JI101" i="66"/>
  <c r="JJ101" i="66"/>
  <c r="JK101" i="66"/>
  <c r="JL101" i="66"/>
  <c r="JM101" i="66"/>
  <c r="JN101" i="66"/>
  <c r="JO101" i="66"/>
  <c r="JP101" i="66"/>
  <c r="JQ101" i="66"/>
  <c r="JR101" i="66"/>
  <c r="JG102" i="66"/>
  <c r="JH102" i="66"/>
  <c r="JI102" i="66"/>
  <c r="JJ102" i="66"/>
  <c r="JK102" i="66"/>
  <c r="JL102" i="66"/>
  <c r="JM102" i="66"/>
  <c r="JN102" i="66"/>
  <c r="JO102" i="66"/>
  <c r="JP102" i="66"/>
  <c r="JQ102" i="66"/>
  <c r="JR102" i="66"/>
  <c r="JG103" i="66"/>
  <c r="JH103" i="66"/>
  <c r="JI103" i="66"/>
  <c r="JJ103" i="66"/>
  <c r="JK103" i="66"/>
  <c r="JL103" i="66"/>
  <c r="JM103" i="66"/>
  <c r="JN103" i="66"/>
  <c r="JO103" i="66"/>
  <c r="JP103" i="66"/>
  <c r="JQ103" i="66"/>
  <c r="JR103" i="66"/>
  <c r="JG104" i="66"/>
  <c r="JH104" i="66"/>
  <c r="JI104" i="66"/>
  <c r="JJ104" i="66"/>
  <c r="JK104" i="66"/>
  <c r="JL104" i="66"/>
  <c r="JM104" i="66"/>
  <c r="JN104" i="66"/>
  <c r="JO104" i="66"/>
  <c r="JP104" i="66"/>
  <c r="JQ104" i="66"/>
  <c r="JR104" i="66"/>
  <c r="JG105" i="66"/>
  <c r="JH105" i="66"/>
  <c r="JI105" i="66"/>
  <c r="JJ105" i="66"/>
  <c r="JK105" i="66"/>
  <c r="JL105" i="66"/>
  <c r="JM105" i="66"/>
  <c r="JN105" i="66"/>
  <c r="JO105" i="66"/>
  <c r="JP105" i="66"/>
  <c r="JQ105" i="66"/>
  <c r="JR105" i="66"/>
  <c r="JG106" i="66"/>
  <c r="JH106" i="66"/>
  <c r="JI106" i="66"/>
  <c r="JJ106" i="66"/>
  <c r="JK106" i="66"/>
  <c r="JL106" i="66"/>
  <c r="JM106" i="66"/>
  <c r="JN106" i="66"/>
  <c r="JO106" i="66"/>
  <c r="JP106" i="66"/>
  <c r="JQ106" i="66"/>
  <c r="JR106" i="66"/>
  <c r="JG107" i="66"/>
  <c r="JH107" i="66"/>
  <c r="JI107" i="66"/>
  <c r="JJ107" i="66"/>
  <c r="JK107" i="66"/>
  <c r="JL107" i="66"/>
  <c r="JM107" i="66"/>
  <c r="JN107" i="66"/>
  <c r="JO107" i="66"/>
  <c r="JP107" i="66"/>
  <c r="JQ107" i="66"/>
  <c r="JR107" i="66"/>
  <c r="JG108" i="66"/>
  <c r="JH108" i="66"/>
  <c r="JI108" i="66"/>
  <c r="JJ108" i="66"/>
  <c r="JK108" i="66"/>
  <c r="JL108" i="66"/>
  <c r="JM108" i="66"/>
  <c r="JN108" i="66"/>
  <c r="JO108" i="66"/>
  <c r="JP108" i="66"/>
  <c r="JQ108" i="66"/>
  <c r="JR108" i="66"/>
  <c r="JG109" i="66"/>
  <c r="JH109" i="66"/>
  <c r="JI109" i="66"/>
  <c r="JJ109" i="66"/>
  <c r="JK109" i="66"/>
  <c r="JL109" i="66"/>
  <c r="JM109" i="66"/>
  <c r="JN109" i="66"/>
  <c r="JO109" i="66"/>
  <c r="JP109" i="66"/>
  <c r="JQ109" i="66"/>
  <c r="JR109" i="66"/>
  <c r="JG110" i="66"/>
  <c r="JH110" i="66"/>
  <c r="JI110" i="66"/>
  <c r="JJ110" i="66"/>
  <c r="JK110" i="66"/>
  <c r="JL110" i="66"/>
  <c r="JM110" i="66"/>
  <c r="JN110" i="66"/>
  <c r="JO110" i="66"/>
  <c r="JP110" i="66"/>
  <c r="JQ110" i="66"/>
  <c r="JR110" i="66"/>
  <c r="JG111" i="66"/>
  <c r="JH111" i="66"/>
  <c r="JI111" i="66"/>
  <c r="JJ111" i="66"/>
  <c r="JK111" i="66"/>
  <c r="JL111" i="66"/>
  <c r="JM111" i="66"/>
  <c r="JN111" i="66"/>
  <c r="JO111" i="66"/>
  <c r="JP111" i="66"/>
  <c r="JQ111" i="66"/>
  <c r="JR111" i="66"/>
  <c r="JG112" i="66"/>
  <c r="JH112" i="66"/>
  <c r="JI112" i="66"/>
  <c r="JJ112" i="66"/>
  <c r="JK112" i="66"/>
  <c r="JL112" i="66"/>
  <c r="JM112" i="66"/>
  <c r="JN112" i="66"/>
  <c r="JO112" i="66"/>
  <c r="JP112" i="66"/>
  <c r="JQ112" i="66"/>
  <c r="JR112" i="66"/>
  <c r="JG113" i="66"/>
  <c r="JH113" i="66"/>
  <c r="JI113" i="66"/>
  <c r="JJ113" i="66"/>
  <c r="JK113" i="66"/>
  <c r="JL113" i="66"/>
  <c r="JM113" i="66"/>
  <c r="JN113" i="66"/>
  <c r="JO113" i="66"/>
  <c r="JP113" i="66"/>
  <c r="JQ113" i="66"/>
  <c r="JR113" i="66"/>
  <c r="JM14" i="66"/>
  <c r="JI14" i="66"/>
  <c r="JJ14" i="66"/>
  <c r="JK14" i="66"/>
  <c r="JL14" i="66"/>
  <c r="JH14" i="66"/>
  <c r="AH15" i="66"/>
  <c r="AH16" i="66"/>
  <c r="AH17" i="66"/>
  <c r="AH18" i="66"/>
  <c r="AH19" i="66"/>
  <c r="AH20" i="66"/>
  <c r="AH21" i="66"/>
  <c r="AH22" i="66"/>
  <c r="AH23" i="66"/>
  <c r="AH24" i="66"/>
  <c r="AH25" i="66"/>
  <c r="AH26" i="66"/>
  <c r="AH27" i="66"/>
  <c r="AH28" i="66"/>
  <c r="AH29" i="66"/>
  <c r="AH30" i="66"/>
  <c r="AH31" i="66"/>
  <c r="AH32" i="66"/>
  <c r="AH33" i="66"/>
  <c r="AH34" i="66"/>
  <c r="AH35" i="66"/>
  <c r="AH36" i="66"/>
  <c r="AH37" i="66"/>
  <c r="AH38" i="66"/>
  <c r="AH39" i="66"/>
  <c r="AH40" i="66"/>
  <c r="AH41" i="66"/>
  <c r="AH42" i="66"/>
  <c r="AH43" i="66"/>
  <c r="AH44" i="66"/>
  <c r="AH45" i="66"/>
  <c r="AH46" i="66"/>
  <c r="AH47" i="66"/>
  <c r="AH48" i="66"/>
  <c r="AH49" i="66"/>
  <c r="AH50" i="66"/>
  <c r="AH51" i="66"/>
  <c r="AH52" i="66"/>
  <c r="AH53" i="66"/>
  <c r="AH54" i="66"/>
  <c r="AH55" i="66"/>
  <c r="AH56" i="66"/>
  <c r="AH57" i="66"/>
  <c r="AH58" i="66"/>
  <c r="AH59" i="66"/>
  <c r="AH60" i="66"/>
  <c r="AH61" i="66"/>
  <c r="AH62" i="66"/>
  <c r="AH63" i="66"/>
  <c r="AH64" i="66"/>
  <c r="AH65" i="66"/>
  <c r="AH66" i="66"/>
  <c r="AH67" i="66"/>
  <c r="AH68" i="66"/>
  <c r="AH69" i="66"/>
  <c r="AH70" i="66"/>
  <c r="AH71" i="66"/>
  <c r="AH72" i="66"/>
  <c r="AH73" i="66"/>
  <c r="AH74" i="66"/>
  <c r="AH75" i="66"/>
  <c r="AH76" i="66"/>
  <c r="AH77" i="66"/>
  <c r="AH78" i="66"/>
  <c r="AH79" i="66"/>
  <c r="AH80" i="66"/>
  <c r="AH81" i="66"/>
  <c r="AH82" i="66"/>
  <c r="AH83" i="66"/>
  <c r="AH84" i="66"/>
  <c r="AH85" i="66"/>
  <c r="AH86" i="66"/>
  <c r="AH87" i="66"/>
  <c r="AH88" i="66"/>
  <c r="AH89" i="66"/>
  <c r="AH90" i="66"/>
  <c r="AH91" i="66"/>
  <c r="AH92" i="66"/>
  <c r="AH93" i="66"/>
  <c r="AH94" i="66"/>
  <c r="AH95" i="66"/>
  <c r="AH96" i="66"/>
  <c r="AH97" i="66"/>
  <c r="AH98" i="66"/>
  <c r="AH99" i="66"/>
  <c r="AH100" i="66"/>
  <c r="AH101" i="66"/>
  <c r="AH102" i="66"/>
  <c r="AH103" i="66"/>
  <c r="AH104" i="66"/>
  <c r="AH105" i="66"/>
  <c r="AH106" i="66"/>
  <c r="AH107" i="66"/>
  <c r="AH108" i="66"/>
  <c r="AH109" i="66"/>
  <c r="AH110" i="66"/>
  <c r="AH111" i="66"/>
  <c r="AH112" i="66"/>
  <c r="AH113" i="66"/>
  <c r="AH14" i="66"/>
  <c r="EJ1" i="66"/>
  <c r="EK1" i="66"/>
  <c r="EL1" i="66"/>
  <c r="EN1" i="66"/>
  <c r="EP1" i="66"/>
  <c r="AO31" i="67" l="1"/>
  <c r="AO15" i="67"/>
  <c r="AM12" i="67"/>
  <c r="AO522" i="67"/>
  <c r="AO106" i="67"/>
  <c r="AO34" i="67"/>
  <c r="AO23" i="67"/>
  <c r="AO135" i="67"/>
  <c r="AO250" i="67"/>
  <c r="AO19" i="67"/>
  <c r="AO27" i="67"/>
  <c r="AO469" i="67"/>
  <c r="AO144" i="67"/>
  <c r="AO146" i="67"/>
  <c r="AO148" i="67"/>
  <c r="AO356" i="67"/>
  <c r="AO25" i="67"/>
  <c r="AO86" i="67"/>
  <c r="AO90" i="67"/>
  <c r="AO419" i="67"/>
  <c r="AO71" i="67"/>
  <c r="AO75" i="67"/>
  <c r="AO79" i="67"/>
  <c r="AO81" i="67"/>
  <c r="AO83" i="67"/>
  <c r="AO136" i="67"/>
  <c r="AO201" i="67"/>
  <c r="AO203" i="67"/>
  <c r="AO358" i="67"/>
  <c r="AO143" i="67"/>
  <c r="AO294" i="67"/>
  <c r="AO298" i="67"/>
  <c r="AO404" i="67"/>
  <c r="AO406" i="67"/>
  <c r="AO418" i="67"/>
  <c r="AO38" i="67"/>
  <c r="AO434" i="67"/>
  <c r="AO501" i="67"/>
  <c r="AO43" i="67"/>
  <c r="AO47" i="67"/>
  <c r="AO318" i="67"/>
  <c r="AO324" i="67"/>
  <c r="AO328" i="67"/>
  <c r="AO351" i="67"/>
  <c r="AO442" i="67"/>
  <c r="AO454" i="67"/>
  <c r="AO521" i="67"/>
  <c r="AO36" i="67"/>
  <c r="AO247" i="67"/>
  <c r="AO249" i="67"/>
  <c r="AO376" i="67"/>
  <c r="AO536" i="67"/>
  <c r="AO152" i="67"/>
  <c r="AO310" i="67"/>
  <c r="AO40" i="67"/>
  <c r="AO42" i="67"/>
  <c r="AO122" i="67"/>
  <c r="AO124" i="67"/>
  <c r="AO130" i="67"/>
  <c r="AO132" i="67"/>
  <c r="AO151" i="67"/>
  <c r="AO153" i="67"/>
  <c r="AO196" i="67"/>
  <c r="AO32" i="67"/>
  <c r="AO54" i="67"/>
  <c r="AO56" i="67"/>
  <c r="AO365" i="67"/>
  <c r="AO373" i="67"/>
  <c r="AO377" i="67"/>
  <c r="AO385" i="67"/>
  <c r="AO393" i="67"/>
  <c r="AO529" i="67"/>
  <c r="AO138" i="67"/>
  <c r="AO140" i="67"/>
  <c r="AO142" i="67"/>
  <c r="AO181" i="67"/>
  <c r="AO183" i="67"/>
  <c r="AO189" i="67"/>
  <c r="AO193" i="67"/>
  <c r="AO218" i="67"/>
  <c r="AO235" i="67"/>
  <c r="AO278" i="67"/>
  <c r="AO280" i="67"/>
  <c r="AO292" i="67"/>
  <c r="AO327" i="67"/>
  <c r="AO112" i="67"/>
  <c r="AO228" i="67"/>
  <c r="AO300" i="67"/>
  <c r="AO314" i="67"/>
  <c r="AO331" i="67"/>
  <c r="AO389" i="67"/>
  <c r="AO400" i="67"/>
  <c r="AO532" i="67"/>
  <c r="AO217" i="67"/>
  <c r="AO411" i="67"/>
  <c r="AO424" i="67"/>
  <c r="AO540" i="67"/>
  <c r="AO185" i="67"/>
  <c r="AO30" i="67"/>
  <c r="AO39" i="67"/>
  <c r="AO171" i="67"/>
  <c r="AO460" i="67"/>
  <c r="AO253" i="67"/>
  <c r="AO29" i="67"/>
  <c r="AO72" i="67"/>
  <c r="AO102" i="67"/>
  <c r="AO150" i="67"/>
  <c r="AO156" i="67"/>
  <c r="AO173" i="67"/>
  <c r="AO221" i="67"/>
  <c r="AO223" i="67"/>
  <c r="AO282" i="67"/>
  <c r="AO355" i="67"/>
  <c r="AO380" i="67"/>
  <c r="AO399" i="67"/>
  <c r="AO484" i="67"/>
  <c r="AO507" i="67"/>
  <c r="AO28" i="67"/>
  <c r="AO37" i="67"/>
  <c r="AO76" i="67"/>
  <c r="AO160" i="67"/>
  <c r="AO162" i="67"/>
  <c r="AO186" i="67"/>
  <c r="AO232" i="67"/>
  <c r="AO258" i="67"/>
  <c r="AO361" i="67"/>
  <c r="AO480" i="67"/>
  <c r="AO486" i="67"/>
  <c r="AO492" i="67"/>
  <c r="AO518" i="67"/>
  <c r="AO524" i="67"/>
  <c r="AO174" i="67"/>
  <c r="AO51" i="67"/>
  <c r="AO53" i="67"/>
  <c r="AO57" i="67"/>
  <c r="AO61" i="67"/>
  <c r="AO134" i="67"/>
  <c r="AO166" i="67"/>
  <c r="AO264" i="67"/>
  <c r="AO266" i="67"/>
  <c r="AO321" i="67"/>
  <c r="AO392" i="67"/>
  <c r="AO423" i="67"/>
  <c r="AO479" i="67"/>
  <c r="AO494" i="67"/>
  <c r="AO496" i="67"/>
  <c r="AO35" i="67"/>
  <c r="AO336" i="67"/>
  <c r="AO539" i="67"/>
  <c r="AM465" i="67"/>
  <c r="AO465" i="67" s="1"/>
  <c r="AO488" i="67"/>
  <c r="AO95" i="67"/>
  <c r="AO239" i="67"/>
  <c r="AO448" i="67"/>
  <c r="AO73" i="67"/>
  <c r="AO107" i="67"/>
  <c r="AO123" i="67"/>
  <c r="AO131" i="67"/>
  <c r="AO139" i="67"/>
  <c r="AO204" i="67"/>
  <c r="AO241" i="67"/>
  <c r="AO291" i="67"/>
  <c r="AO322" i="67"/>
  <c r="AO337" i="67"/>
  <c r="AO450" i="67"/>
  <c r="AO516" i="67"/>
  <c r="AO113" i="67"/>
  <c r="AO307" i="67"/>
  <c r="AO432" i="67"/>
  <c r="AO115" i="67"/>
  <c r="AO219" i="67"/>
  <c r="AO225" i="67"/>
  <c r="AO277" i="67"/>
  <c r="AO302" i="67"/>
  <c r="AO457" i="67"/>
  <c r="AO289" i="67"/>
  <c r="AO80" i="67"/>
  <c r="AO109" i="67"/>
  <c r="AO125" i="67"/>
  <c r="AO133" i="67"/>
  <c r="AO141" i="67"/>
  <c r="AO206" i="67"/>
  <c r="AO237" i="67"/>
  <c r="AO348" i="67"/>
  <c r="AO401" i="67"/>
  <c r="AO421" i="67"/>
  <c r="AO473" i="67"/>
  <c r="AO283" i="67"/>
  <c r="AO382" i="67"/>
  <c r="AO437" i="67"/>
  <c r="AO453" i="67"/>
  <c r="AO48" i="67"/>
  <c r="AO117" i="67"/>
  <c r="AO168" i="67"/>
  <c r="AO175" i="67"/>
  <c r="AO180" i="67"/>
  <c r="AO198" i="67"/>
  <c r="AO222" i="67"/>
  <c r="AO255" i="67"/>
  <c r="AO279" i="67"/>
  <c r="AO362" i="67"/>
  <c r="AO379" i="67"/>
  <c r="AO386" i="67"/>
  <c r="AO388" i="67"/>
  <c r="AO394" i="67"/>
  <c r="AO403" i="67"/>
  <c r="AO408" i="67"/>
  <c r="AO410" i="67"/>
  <c r="AO426" i="67"/>
  <c r="AO431" i="67"/>
  <c r="AO478" i="67"/>
  <c r="AO503" i="67"/>
  <c r="AO513" i="67"/>
  <c r="AO531" i="67"/>
  <c r="AO87" i="67"/>
  <c r="AO202" i="67"/>
  <c r="AO313" i="67"/>
  <c r="AO422" i="67"/>
  <c r="AO50" i="67"/>
  <c r="AO111" i="67"/>
  <c r="AO165" i="67"/>
  <c r="AO177" i="67"/>
  <c r="AO187" i="67"/>
  <c r="AO195" i="67"/>
  <c r="AO208" i="67"/>
  <c r="AO261" i="67"/>
  <c r="AO284" i="67"/>
  <c r="AO311" i="67"/>
  <c r="AO330" i="67"/>
  <c r="AO352" i="67"/>
  <c r="AO459" i="67"/>
  <c r="AO525" i="67"/>
  <c r="AO397" i="67"/>
  <c r="AO482" i="67"/>
  <c r="AO533" i="67"/>
  <c r="AO84" i="67"/>
  <c r="AO89" i="67"/>
  <c r="AO172" i="67"/>
  <c r="AO182" i="67"/>
  <c r="AO200" i="67"/>
  <c r="AO245" i="67"/>
  <c r="AO263" i="67"/>
  <c r="AO269" i="67"/>
  <c r="AO281" i="67"/>
  <c r="AO287" i="67"/>
  <c r="AO297" i="67"/>
  <c r="AO305" i="67"/>
  <c r="AO308" i="67"/>
  <c r="AO335" i="67"/>
  <c r="AO366" i="67"/>
  <c r="AO368" i="67"/>
  <c r="AO370" i="67"/>
  <c r="AO374" i="67"/>
  <c r="AO383" i="67"/>
  <c r="AO414" i="67"/>
  <c r="AO435" i="67"/>
  <c r="AO446" i="67"/>
  <c r="AO464" i="67"/>
  <c r="AO485" i="67"/>
  <c r="AO500" i="67"/>
  <c r="AO416" i="67"/>
  <c r="AO463" i="67"/>
  <c r="AO105" i="67"/>
  <c r="AO121" i="67"/>
  <c r="AO179" i="67"/>
  <c r="AO194" i="67"/>
  <c r="AO214" i="67"/>
  <c r="AO242" i="67"/>
  <c r="AO288" i="67"/>
  <c r="AO430" i="67"/>
  <c r="AO461" i="67"/>
  <c r="AO487" i="67"/>
  <c r="AO495" i="67"/>
  <c r="AO517" i="67"/>
  <c r="AO527" i="67"/>
  <c r="AO530" i="67"/>
  <c r="AO538" i="67"/>
  <c r="AO16" i="67"/>
  <c r="AO24" i="67"/>
  <c r="AO17" i="67"/>
  <c r="AO18" i="67"/>
  <c r="AO26" i="67"/>
  <c r="AO12" i="67"/>
  <c r="AO20" i="67"/>
  <c r="AO13" i="67"/>
  <c r="AO21" i="67"/>
  <c r="AO14" i="67"/>
  <c r="AO22" i="67"/>
  <c r="AO69" i="67"/>
  <c r="AO45" i="67"/>
  <c r="AO59" i="67"/>
  <c r="AO62" i="67"/>
  <c r="AO65" i="67"/>
  <c r="AO68" i="67"/>
  <c r="AO33" i="67"/>
  <c r="AO44" i="67"/>
  <c r="AO55" i="67"/>
  <c r="AO58" i="67"/>
  <c r="AO64" i="67"/>
  <c r="AO67" i="67"/>
  <c r="AO74" i="67"/>
  <c r="AO41" i="67"/>
  <c r="AO52" i="67"/>
  <c r="AO70" i="67"/>
  <c r="AO46" i="67"/>
  <c r="AO49" i="67"/>
  <c r="AO60" i="67"/>
  <c r="AO63" i="67"/>
  <c r="AO66" i="67"/>
  <c r="AO82" i="67"/>
  <c r="AO91" i="67"/>
  <c r="AO96" i="67"/>
  <c r="AO100" i="67"/>
  <c r="AO94" i="67"/>
  <c r="AO99" i="67"/>
  <c r="AM103" i="67"/>
  <c r="AO103" i="67" s="1"/>
  <c r="AO77" i="67"/>
  <c r="AO93" i="67"/>
  <c r="AO97" i="67"/>
  <c r="AO78" i="67"/>
  <c r="AO85" i="67"/>
  <c r="AO92" i="67"/>
  <c r="AO88" i="67"/>
  <c r="AO101" i="67"/>
  <c r="AO104" i="67"/>
  <c r="AO119" i="67"/>
  <c r="AO127" i="67"/>
  <c r="AM98" i="67"/>
  <c r="AO98" i="67" s="1"/>
  <c r="AO120" i="67"/>
  <c r="AO128" i="67"/>
  <c r="AM184" i="67"/>
  <c r="AO184" i="67" s="1"/>
  <c r="AO129" i="67"/>
  <c r="AO137" i="67"/>
  <c r="AO145" i="67"/>
  <c r="AO147" i="67"/>
  <c r="AO149" i="67"/>
  <c r="AO110" i="67"/>
  <c r="AO108" i="67"/>
  <c r="AM176" i="67"/>
  <c r="AO176" i="67" s="1"/>
  <c r="AO118" i="67"/>
  <c r="AO126" i="67"/>
  <c r="AO114" i="67"/>
  <c r="AO116" i="67"/>
  <c r="AM211" i="67"/>
  <c r="AO211" i="67" s="1"/>
  <c r="AO158" i="67"/>
  <c r="AO164" i="67"/>
  <c r="AO170" i="67"/>
  <c r="AO191" i="67"/>
  <c r="AO192" i="67"/>
  <c r="AO154" i="67"/>
  <c r="AO167" i="67"/>
  <c r="AO159" i="67"/>
  <c r="AO163" i="67"/>
  <c r="AO169" i="67"/>
  <c r="AO190" i="67"/>
  <c r="AO157" i="67"/>
  <c r="AO161" i="67"/>
  <c r="AO188" i="67"/>
  <c r="AO155" i="67"/>
  <c r="AO178" i="67"/>
  <c r="AO199" i="67"/>
  <c r="AO205" i="67"/>
  <c r="AO207" i="67"/>
  <c r="AO216" i="67"/>
  <c r="AO220" i="67"/>
  <c r="AO230" i="67"/>
  <c r="AO210" i="67"/>
  <c r="AO234" i="67"/>
  <c r="AO212" i="67"/>
  <c r="AO236" i="67"/>
  <c r="AM286" i="67"/>
  <c r="AO286" i="67" s="1"/>
  <c r="AO229" i="67"/>
  <c r="AO238" i="67"/>
  <c r="AO215" i="67"/>
  <c r="AO226" i="67"/>
  <c r="AO231" i="67"/>
  <c r="AO233" i="67"/>
  <c r="AO197" i="67"/>
  <c r="AO209" i="67"/>
  <c r="AO213" i="67"/>
  <c r="AO224" i="67"/>
  <c r="AO227" i="67"/>
  <c r="AO246" i="67"/>
  <c r="AO254" i="67"/>
  <c r="AO257" i="67"/>
  <c r="AO259" i="67"/>
  <c r="AO267" i="67"/>
  <c r="AO271" i="67"/>
  <c r="AO274" i="67"/>
  <c r="AO275" i="67"/>
  <c r="AO285" i="67"/>
  <c r="AO251" i="67"/>
  <c r="AO262" i="67"/>
  <c r="AB290" i="67"/>
  <c r="AB270" i="67"/>
  <c r="AB273" i="67"/>
  <c r="AO243" i="67"/>
  <c r="AO248" i="67"/>
  <c r="AO256" i="67"/>
  <c r="AO260" i="67"/>
  <c r="AO268" i="67"/>
  <c r="AO272" i="67"/>
  <c r="AO276" i="67"/>
  <c r="AO244" i="67"/>
  <c r="AO252" i="67"/>
  <c r="AO265" i="67"/>
  <c r="AI270" i="67"/>
  <c r="AO295" i="67"/>
  <c r="AM312" i="67"/>
  <c r="AO312" i="67" s="1"/>
  <c r="AI240" i="67"/>
  <c r="AI273" i="67"/>
  <c r="AO296" i="67"/>
  <c r="AO306" i="67"/>
  <c r="AO301" i="67"/>
  <c r="AO293" i="67"/>
  <c r="AO299" i="67"/>
  <c r="AO303" i="67"/>
  <c r="AM304" i="67"/>
  <c r="AO304" i="67" s="1"/>
  <c r="AO309" i="67"/>
  <c r="AO315" i="67"/>
  <c r="AO325" i="67"/>
  <c r="AO332" i="67"/>
  <c r="AM319" i="67"/>
  <c r="AO319" i="67" s="1"/>
  <c r="AO317" i="67"/>
  <c r="AO334" i="67"/>
  <c r="AO339" i="67"/>
  <c r="AO316" i="67"/>
  <c r="AO320" i="67"/>
  <c r="AO323" i="67"/>
  <c r="AO338" i="67"/>
  <c r="AO326" i="67"/>
  <c r="AO329" i="67"/>
  <c r="AO333" i="67"/>
  <c r="AO341" i="67"/>
  <c r="AO350" i="67"/>
  <c r="AO353" i="67"/>
  <c r="AM357" i="67"/>
  <c r="AO357" i="67" s="1"/>
  <c r="AO359" i="67"/>
  <c r="AO340" i="67"/>
  <c r="AO343" i="67"/>
  <c r="AO346" i="67"/>
  <c r="AO363" i="67"/>
  <c r="AO342" i="67"/>
  <c r="AO345" i="67"/>
  <c r="AM349" i="67"/>
  <c r="AO349" i="67" s="1"/>
  <c r="AO354" i="67"/>
  <c r="AO344" i="67"/>
  <c r="AO347" i="67"/>
  <c r="AO360" i="67"/>
  <c r="AO364" i="67"/>
  <c r="AO369" i="67"/>
  <c r="AO387" i="67"/>
  <c r="AO371" i="67"/>
  <c r="AO367" i="67"/>
  <c r="AO375" i="67"/>
  <c r="AO381" i="67"/>
  <c r="AO372" i="67"/>
  <c r="AO378" i="67"/>
  <c r="AO384" i="67"/>
  <c r="AO396" i="67"/>
  <c r="AO398" i="67"/>
  <c r="AM402" i="67"/>
  <c r="AO402" i="67" s="1"/>
  <c r="AO390" i="67"/>
  <c r="AO395" i="67"/>
  <c r="AO405" i="67"/>
  <c r="AO409" i="67"/>
  <c r="AO391" i="67"/>
  <c r="AO429" i="67"/>
  <c r="AO412" i="67"/>
  <c r="AM440" i="67"/>
  <c r="AO440" i="67" s="1"/>
  <c r="AM456" i="67"/>
  <c r="AO456" i="67" s="1"/>
  <c r="AM407" i="67"/>
  <c r="AO407" i="67" s="1"/>
  <c r="AO420" i="67"/>
  <c r="AO427" i="67"/>
  <c r="AO428" i="67"/>
  <c r="AO415" i="67"/>
  <c r="AO417" i="67"/>
  <c r="AO413" i="67"/>
  <c r="AO425" i="67"/>
  <c r="AO433" i="67"/>
  <c r="AO439" i="67"/>
  <c r="AO441" i="67"/>
  <c r="AO436" i="67"/>
  <c r="AO438" i="67"/>
  <c r="AM447" i="67"/>
  <c r="AO447" i="67" s="1"/>
  <c r="AM443" i="67"/>
  <c r="AO443" i="67" s="1"/>
  <c r="AO449" i="67"/>
  <c r="AO455" i="67"/>
  <c r="AM466" i="67"/>
  <c r="AO466" i="67" s="1"/>
  <c r="AM462" i="67"/>
  <c r="AO462" i="67" s="1"/>
  <c r="AO451" i="67"/>
  <c r="AO452" i="67"/>
  <c r="AO445" i="67"/>
  <c r="AO444" i="67"/>
  <c r="AO458" i="67"/>
  <c r="AM471" i="67"/>
  <c r="AO471" i="67" s="1"/>
  <c r="AO470" i="67"/>
  <c r="AO474" i="67"/>
  <c r="AM475" i="67"/>
  <c r="AO475" i="67" s="1"/>
  <c r="AO476" i="67"/>
  <c r="AO468" i="67"/>
  <c r="AO467" i="67"/>
  <c r="AO477" i="67"/>
  <c r="AO472" i="67"/>
  <c r="AM490" i="67"/>
  <c r="AO490" i="67" s="1"/>
  <c r="AO483" i="67"/>
  <c r="AO497" i="67"/>
  <c r="AO499" i="67"/>
  <c r="AO489" i="67"/>
  <c r="AO498" i="67"/>
  <c r="AO481" i="67"/>
  <c r="AO491" i="67"/>
  <c r="AO493" i="67"/>
  <c r="AO508" i="67"/>
  <c r="AO502" i="67"/>
  <c r="AM515" i="67"/>
  <c r="AO515" i="67" s="1"/>
  <c r="AO504" i="67"/>
  <c r="AO506" i="67"/>
  <c r="AO505" i="67"/>
  <c r="AO509" i="67"/>
  <c r="AO514" i="67"/>
  <c r="AO510" i="67"/>
  <c r="AO512" i="67"/>
  <c r="AO511" i="67"/>
  <c r="AO523" i="67"/>
  <c r="AM535" i="67"/>
  <c r="AO535" i="67" s="1"/>
  <c r="AO520" i="67"/>
  <c r="AO519" i="67"/>
  <c r="AO526" i="67"/>
  <c r="AO528" i="67"/>
  <c r="AO537" i="67"/>
  <c r="AO541" i="67"/>
  <c r="AO534" i="67"/>
  <c r="LX113" i="66"/>
  <c r="LY113" i="66" s="1"/>
  <c r="LZ113" i="66" s="1"/>
  <c r="LW113" i="66"/>
  <c r="LO113" i="66"/>
  <c r="LN113" i="66"/>
  <c r="LM113" i="66"/>
  <c r="LL113" i="66"/>
  <c r="LK113" i="66"/>
  <c r="LJ113" i="66"/>
  <c r="LI113" i="66"/>
  <c r="CP113" i="66"/>
  <c r="CO113" i="66"/>
  <c r="CN113" i="66"/>
  <c r="CM113" i="66"/>
  <c r="CL113" i="66"/>
  <c r="CK113" i="66"/>
  <c r="CJ113" i="66"/>
  <c r="CI113" i="66"/>
  <c r="CH113" i="66"/>
  <c r="CG113" i="66"/>
  <c r="CF113" i="66"/>
  <c r="CE113" i="66"/>
  <c r="CD113" i="66"/>
  <c r="CC113" i="66"/>
  <c r="LH113" i="66"/>
  <c r="BZ113" i="66"/>
  <c r="BR113" i="66"/>
  <c r="BP113" i="66"/>
  <c r="BN113" i="66"/>
  <c r="BI113" i="66"/>
  <c r="BH113" i="66"/>
  <c r="BG113" i="66"/>
  <c r="BF113" i="66"/>
  <c r="AQ113" i="66"/>
  <c r="AJ113" i="66"/>
  <c r="AF113" i="66"/>
  <c r="Z113" i="66" a="1"/>
  <c r="Z113" i="66" s="1"/>
  <c r="W113" i="66"/>
  <c r="R113" i="66"/>
  <c r="P113" i="66" a="1"/>
  <c r="P113" i="66" s="1"/>
  <c r="K113" i="66"/>
  <c r="I113" i="66"/>
  <c r="H113" i="66"/>
  <c r="G113" i="66"/>
  <c r="LC113" i="66" s="1"/>
  <c r="F113" i="66"/>
  <c r="E113" i="66"/>
  <c r="D113" i="66"/>
  <c r="C113" i="66"/>
  <c r="B113" i="66"/>
  <c r="LX112" i="66"/>
  <c r="LY112" i="66" s="1"/>
  <c r="LZ112" i="66" s="1"/>
  <c r="LW112" i="66"/>
  <c r="LO112" i="66"/>
  <c r="LN112" i="66"/>
  <c r="LM112" i="66"/>
  <c r="LL112" i="66"/>
  <c r="LK112" i="66"/>
  <c r="LJ112" i="66"/>
  <c r="LI112" i="66"/>
  <c r="CP112" i="66"/>
  <c r="CO112" i="66"/>
  <c r="CN112" i="66"/>
  <c r="CM112" i="66"/>
  <c r="CL112" i="66"/>
  <c r="CK112" i="66"/>
  <c r="CJ112" i="66"/>
  <c r="CI112" i="66"/>
  <c r="CH112" i="66"/>
  <c r="CG112" i="66"/>
  <c r="CF112" i="66"/>
  <c r="CE112" i="66"/>
  <c r="CD112" i="66"/>
  <c r="CC112" i="66"/>
  <c r="LH112" i="66"/>
  <c r="BZ112" i="66"/>
  <c r="BR112" i="66"/>
  <c r="BP112" i="66"/>
  <c r="BN112" i="66"/>
  <c r="BI112" i="66"/>
  <c r="BH112" i="66"/>
  <c r="BG112" i="66"/>
  <c r="BF112" i="66"/>
  <c r="AQ112" i="66"/>
  <c r="AJ112" i="66"/>
  <c r="AF112" i="66"/>
  <c r="Z112" i="66" a="1"/>
  <c r="Z112" i="66" s="1"/>
  <c r="W112" i="66"/>
  <c r="R112" i="66"/>
  <c r="P112" i="66" a="1"/>
  <c r="P112" i="66" s="1"/>
  <c r="K112" i="66"/>
  <c r="I112" i="66"/>
  <c r="H112" i="66"/>
  <c r="G112" i="66"/>
  <c r="LC112" i="66" s="1"/>
  <c r="F112" i="66"/>
  <c r="E112" i="66"/>
  <c r="D112" i="66"/>
  <c r="C112" i="66"/>
  <c r="B112" i="66"/>
  <c r="LX111" i="66"/>
  <c r="LY111" i="66" s="1"/>
  <c r="LZ111" i="66" s="1"/>
  <c r="LW111" i="66"/>
  <c r="LO111" i="66"/>
  <c r="LN111" i="66"/>
  <c r="LM111" i="66"/>
  <c r="LL111" i="66"/>
  <c r="LK111" i="66"/>
  <c r="LJ111" i="66"/>
  <c r="LI111" i="66"/>
  <c r="CP111" i="66"/>
  <c r="CO111" i="66"/>
  <c r="CN111" i="66"/>
  <c r="CM111" i="66"/>
  <c r="CL111" i="66"/>
  <c r="CK111" i="66"/>
  <c r="CJ111" i="66"/>
  <c r="CI111" i="66"/>
  <c r="CH111" i="66"/>
  <c r="CG111" i="66"/>
  <c r="CF111" i="66"/>
  <c r="CE111" i="66"/>
  <c r="CD111" i="66"/>
  <c r="CC111" i="66"/>
  <c r="LH111" i="66"/>
  <c r="BZ111" i="66"/>
  <c r="BR111" i="66"/>
  <c r="BP111" i="66"/>
  <c r="BN111" i="66"/>
  <c r="BI111" i="66"/>
  <c r="BH111" i="66"/>
  <c r="BG111" i="66"/>
  <c r="BF111" i="66"/>
  <c r="AQ111" i="66"/>
  <c r="AJ111" i="66"/>
  <c r="AF111" i="66"/>
  <c r="Z111" i="66" a="1"/>
  <c r="Z111" i="66" s="1"/>
  <c r="W111" i="66"/>
  <c r="R111" i="66"/>
  <c r="P111" i="66" a="1"/>
  <c r="P111" i="66" s="1"/>
  <c r="K111" i="66"/>
  <c r="I111" i="66"/>
  <c r="H111" i="66"/>
  <c r="G111" i="66"/>
  <c r="LC111" i="66" s="1"/>
  <c r="F111" i="66"/>
  <c r="E111" i="66"/>
  <c r="D111" i="66"/>
  <c r="C111" i="66"/>
  <c r="B111" i="66"/>
  <c r="LX110" i="66"/>
  <c r="LY110" i="66" s="1"/>
  <c r="LZ110" i="66" s="1"/>
  <c r="LW110" i="66"/>
  <c r="LO110" i="66"/>
  <c r="LN110" i="66"/>
  <c r="LM110" i="66"/>
  <c r="LL110" i="66"/>
  <c r="LK110" i="66"/>
  <c r="LJ110" i="66"/>
  <c r="LI110" i="66"/>
  <c r="CP110" i="66"/>
  <c r="CO110" i="66"/>
  <c r="CN110" i="66"/>
  <c r="CM110" i="66"/>
  <c r="CL110" i="66"/>
  <c r="CK110" i="66"/>
  <c r="CJ110" i="66"/>
  <c r="CI110" i="66"/>
  <c r="CH110" i="66"/>
  <c r="CG110" i="66"/>
  <c r="CF110" i="66"/>
  <c r="CE110" i="66"/>
  <c r="CD110" i="66"/>
  <c r="CC110" i="66"/>
  <c r="LH110" i="66"/>
  <c r="BZ110" i="66"/>
  <c r="BR110" i="66"/>
  <c r="BP110" i="66"/>
  <c r="BN110" i="66"/>
  <c r="BI110" i="66"/>
  <c r="BH110" i="66"/>
  <c r="BG110" i="66"/>
  <c r="BF110" i="66"/>
  <c r="AQ110" i="66"/>
  <c r="AJ110" i="66"/>
  <c r="AF110" i="66"/>
  <c r="Z110" i="66" a="1"/>
  <c r="Z110" i="66" s="1"/>
  <c r="W110" i="66"/>
  <c r="R110" i="66"/>
  <c r="P110" i="66" a="1"/>
  <c r="P110" i="66" s="1"/>
  <c r="K110" i="66"/>
  <c r="I110" i="66"/>
  <c r="H110" i="66"/>
  <c r="G110" i="66"/>
  <c r="LC110" i="66" s="1"/>
  <c r="F110" i="66"/>
  <c r="E110" i="66"/>
  <c r="D110" i="66"/>
  <c r="C110" i="66"/>
  <c r="B110" i="66"/>
  <c r="LX109" i="66"/>
  <c r="LY109" i="66" s="1"/>
  <c r="LZ109" i="66" s="1"/>
  <c r="LW109" i="66"/>
  <c r="LO109" i="66"/>
  <c r="LN109" i="66"/>
  <c r="LM109" i="66"/>
  <c r="LL109" i="66"/>
  <c r="LK109" i="66"/>
  <c r="LJ109" i="66"/>
  <c r="LI109" i="66"/>
  <c r="CP109" i="66"/>
  <c r="CO109" i="66"/>
  <c r="CN109" i="66"/>
  <c r="CM109" i="66"/>
  <c r="CL109" i="66"/>
  <c r="CK109" i="66"/>
  <c r="CJ109" i="66"/>
  <c r="CI109" i="66"/>
  <c r="CH109" i="66"/>
  <c r="CG109" i="66"/>
  <c r="CF109" i="66"/>
  <c r="CE109" i="66"/>
  <c r="CD109" i="66"/>
  <c r="CC109" i="66"/>
  <c r="LH109" i="66"/>
  <c r="BZ109" i="66"/>
  <c r="BR109" i="66"/>
  <c r="BP109" i="66"/>
  <c r="BN109" i="66"/>
  <c r="BI109" i="66"/>
  <c r="BH109" i="66"/>
  <c r="BG109" i="66"/>
  <c r="BF109" i="66"/>
  <c r="AQ109" i="66"/>
  <c r="AJ109" i="66"/>
  <c r="AF109" i="66"/>
  <c r="Z109" i="66" a="1"/>
  <c r="Z109" i="66" s="1"/>
  <c r="W109" i="66"/>
  <c r="R109" i="66"/>
  <c r="P109" i="66" a="1"/>
  <c r="P109" i="66" s="1"/>
  <c r="K109" i="66"/>
  <c r="I109" i="66"/>
  <c r="H109" i="66"/>
  <c r="G109" i="66"/>
  <c r="LC109" i="66" s="1"/>
  <c r="F109" i="66"/>
  <c r="E109" i="66"/>
  <c r="D109" i="66"/>
  <c r="C109" i="66"/>
  <c r="B109" i="66"/>
  <c r="LX108" i="66"/>
  <c r="LY108" i="66" s="1"/>
  <c r="LZ108" i="66" s="1"/>
  <c r="LW108" i="66"/>
  <c r="LO108" i="66"/>
  <c r="LN108" i="66"/>
  <c r="LM108" i="66"/>
  <c r="LL108" i="66"/>
  <c r="LK108" i="66"/>
  <c r="LJ108" i="66"/>
  <c r="LI108" i="66"/>
  <c r="CP108" i="66"/>
  <c r="CO108" i="66"/>
  <c r="CN108" i="66"/>
  <c r="CM108" i="66"/>
  <c r="CL108" i="66"/>
  <c r="CK108" i="66"/>
  <c r="CJ108" i="66"/>
  <c r="CI108" i="66"/>
  <c r="CH108" i="66"/>
  <c r="CG108" i="66"/>
  <c r="CF108" i="66"/>
  <c r="CE108" i="66"/>
  <c r="CD108" i="66"/>
  <c r="CC108" i="66"/>
  <c r="LH108" i="66"/>
  <c r="BZ108" i="66"/>
  <c r="BR108" i="66"/>
  <c r="BP108" i="66"/>
  <c r="BN108" i="66"/>
  <c r="BI108" i="66"/>
  <c r="BH108" i="66"/>
  <c r="BG108" i="66"/>
  <c r="BF108" i="66"/>
  <c r="AQ108" i="66"/>
  <c r="AJ108" i="66"/>
  <c r="AF108" i="66"/>
  <c r="Z108" i="66" a="1"/>
  <c r="Z108" i="66" s="1"/>
  <c r="W108" i="66"/>
  <c r="R108" i="66"/>
  <c r="P108" i="66" a="1"/>
  <c r="P108" i="66" s="1"/>
  <c r="K108" i="66"/>
  <c r="I108" i="66"/>
  <c r="H108" i="66"/>
  <c r="G108" i="66"/>
  <c r="LC108" i="66" s="1"/>
  <c r="F108" i="66"/>
  <c r="E108" i="66"/>
  <c r="D108" i="66"/>
  <c r="C108" i="66"/>
  <c r="B108" i="66"/>
  <c r="LX107" i="66"/>
  <c r="LY107" i="66" s="1"/>
  <c r="LZ107" i="66" s="1"/>
  <c r="LW107" i="66"/>
  <c r="LO107" i="66"/>
  <c r="LN107" i="66"/>
  <c r="LM107" i="66"/>
  <c r="LL107" i="66"/>
  <c r="LK107" i="66"/>
  <c r="LJ107" i="66"/>
  <c r="LI107" i="66"/>
  <c r="CP107" i="66"/>
  <c r="CO107" i="66"/>
  <c r="CN107" i="66"/>
  <c r="CM107" i="66"/>
  <c r="CL107" i="66"/>
  <c r="CK107" i="66"/>
  <c r="CJ107" i="66"/>
  <c r="CI107" i="66"/>
  <c r="CH107" i="66"/>
  <c r="CG107" i="66"/>
  <c r="CF107" i="66"/>
  <c r="CE107" i="66"/>
  <c r="CD107" i="66"/>
  <c r="CC107" i="66"/>
  <c r="LH107" i="66"/>
  <c r="BZ107" i="66"/>
  <c r="BR107" i="66"/>
  <c r="BP107" i="66"/>
  <c r="BN107" i="66"/>
  <c r="BI107" i="66"/>
  <c r="BH107" i="66"/>
  <c r="BG107" i="66"/>
  <c r="BF107" i="66"/>
  <c r="AQ107" i="66"/>
  <c r="AJ107" i="66"/>
  <c r="AF107" i="66"/>
  <c r="Z107" i="66" a="1"/>
  <c r="Z107" i="66" s="1"/>
  <c r="W107" i="66"/>
  <c r="R107" i="66"/>
  <c r="P107" i="66" a="1"/>
  <c r="P107" i="66" s="1"/>
  <c r="K107" i="66"/>
  <c r="I107" i="66"/>
  <c r="H107" i="66"/>
  <c r="G107" i="66"/>
  <c r="LC107" i="66" s="1"/>
  <c r="F107" i="66"/>
  <c r="E107" i="66"/>
  <c r="D107" i="66"/>
  <c r="C107" i="66"/>
  <c r="B107" i="66"/>
  <c r="LX106" i="66"/>
  <c r="LY106" i="66" s="1"/>
  <c r="LZ106" i="66" s="1"/>
  <c r="LW106" i="66"/>
  <c r="LO106" i="66"/>
  <c r="LN106" i="66"/>
  <c r="LM106" i="66"/>
  <c r="LL106" i="66"/>
  <c r="LK106" i="66"/>
  <c r="LJ106" i="66"/>
  <c r="LI106" i="66"/>
  <c r="CP106" i="66"/>
  <c r="CO106" i="66"/>
  <c r="CN106" i="66"/>
  <c r="CM106" i="66"/>
  <c r="CL106" i="66"/>
  <c r="CK106" i="66"/>
  <c r="CJ106" i="66"/>
  <c r="CI106" i="66"/>
  <c r="CH106" i="66"/>
  <c r="CG106" i="66"/>
  <c r="CF106" i="66"/>
  <c r="CE106" i="66"/>
  <c r="CD106" i="66"/>
  <c r="CC106" i="66"/>
  <c r="LH106" i="66"/>
  <c r="BZ106" i="66"/>
  <c r="BR106" i="66"/>
  <c r="BP106" i="66"/>
  <c r="BN106" i="66"/>
  <c r="BI106" i="66"/>
  <c r="BH106" i="66"/>
  <c r="BG106" i="66"/>
  <c r="BF106" i="66"/>
  <c r="AQ106" i="66"/>
  <c r="AJ106" i="66"/>
  <c r="AF106" i="66"/>
  <c r="Z106" i="66" a="1"/>
  <c r="Z106" i="66" s="1"/>
  <c r="W106" i="66"/>
  <c r="R106" i="66"/>
  <c r="P106" i="66" a="1"/>
  <c r="P106" i="66" s="1"/>
  <c r="K106" i="66"/>
  <c r="I106" i="66"/>
  <c r="H106" i="66"/>
  <c r="G106" i="66"/>
  <c r="LC106" i="66" s="1"/>
  <c r="F106" i="66"/>
  <c r="E106" i="66"/>
  <c r="D106" i="66"/>
  <c r="C106" i="66"/>
  <c r="B106" i="66"/>
  <c r="LX105" i="66"/>
  <c r="LY105" i="66" s="1"/>
  <c r="LZ105" i="66" s="1"/>
  <c r="LW105" i="66"/>
  <c r="LO105" i="66"/>
  <c r="LN105" i="66"/>
  <c r="LM105" i="66"/>
  <c r="LL105" i="66"/>
  <c r="LK105" i="66"/>
  <c r="LJ105" i="66"/>
  <c r="LI105" i="66"/>
  <c r="CP105" i="66"/>
  <c r="CO105" i="66"/>
  <c r="CN105" i="66"/>
  <c r="CM105" i="66"/>
  <c r="CL105" i="66"/>
  <c r="CK105" i="66"/>
  <c r="CJ105" i="66"/>
  <c r="CI105" i="66"/>
  <c r="CH105" i="66"/>
  <c r="CG105" i="66"/>
  <c r="CF105" i="66"/>
  <c r="CE105" i="66"/>
  <c r="CD105" i="66"/>
  <c r="CC105" i="66"/>
  <c r="LH105" i="66"/>
  <c r="BZ105" i="66"/>
  <c r="BR105" i="66"/>
  <c r="BP105" i="66"/>
  <c r="BN105" i="66"/>
  <c r="BI105" i="66"/>
  <c r="BH105" i="66"/>
  <c r="BG105" i="66"/>
  <c r="BF105" i="66"/>
  <c r="AQ105" i="66"/>
  <c r="AJ105" i="66"/>
  <c r="AF105" i="66"/>
  <c r="Z105" i="66" a="1"/>
  <c r="Z105" i="66" s="1"/>
  <c r="W105" i="66"/>
  <c r="R105" i="66"/>
  <c r="P105" i="66" a="1"/>
  <c r="P105" i="66" s="1"/>
  <c r="K105" i="66"/>
  <c r="I105" i="66"/>
  <c r="H105" i="66"/>
  <c r="G105" i="66"/>
  <c r="LC105" i="66" s="1"/>
  <c r="F105" i="66"/>
  <c r="E105" i="66"/>
  <c r="D105" i="66"/>
  <c r="C105" i="66"/>
  <c r="B105" i="66"/>
  <c r="LX104" i="66"/>
  <c r="LY104" i="66" s="1"/>
  <c r="LZ104" i="66" s="1"/>
  <c r="LW104" i="66"/>
  <c r="LO104" i="66"/>
  <c r="LN104" i="66"/>
  <c r="LM104" i="66"/>
  <c r="LL104" i="66"/>
  <c r="LK104" i="66"/>
  <c r="LJ104" i="66"/>
  <c r="LI104" i="66"/>
  <c r="CP104" i="66"/>
  <c r="CO104" i="66"/>
  <c r="CN104" i="66"/>
  <c r="CM104" i="66"/>
  <c r="CL104" i="66"/>
  <c r="CK104" i="66"/>
  <c r="CJ104" i="66"/>
  <c r="CI104" i="66"/>
  <c r="CH104" i="66"/>
  <c r="CG104" i="66"/>
  <c r="CF104" i="66"/>
  <c r="CE104" i="66"/>
  <c r="CD104" i="66"/>
  <c r="CC104" i="66"/>
  <c r="LH104" i="66"/>
  <c r="BZ104" i="66"/>
  <c r="BR104" i="66"/>
  <c r="BP104" i="66"/>
  <c r="BN104" i="66"/>
  <c r="BI104" i="66"/>
  <c r="BH104" i="66"/>
  <c r="BG104" i="66"/>
  <c r="BF104" i="66"/>
  <c r="AQ104" i="66"/>
  <c r="AJ104" i="66"/>
  <c r="AF104" i="66"/>
  <c r="Z104" i="66" a="1"/>
  <c r="Z104" i="66" s="1"/>
  <c r="W104" i="66"/>
  <c r="R104" i="66"/>
  <c r="P104" i="66" a="1"/>
  <c r="P104" i="66" s="1"/>
  <c r="K104" i="66"/>
  <c r="I104" i="66"/>
  <c r="H104" i="66"/>
  <c r="G104" i="66"/>
  <c r="LC104" i="66" s="1"/>
  <c r="F104" i="66"/>
  <c r="E104" i="66"/>
  <c r="D104" i="66"/>
  <c r="C104" i="66"/>
  <c r="B104" i="66"/>
  <c r="LX103" i="66"/>
  <c r="LY103" i="66" s="1"/>
  <c r="LZ103" i="66" s="1"/>
  <c r="LW103" i="66"/>
  <c r="LO103" i="66"/>
  <c r="LN103" i="66"/>
  <c r="LM103" i="66"/>
  <c r="LL103" i="66"/>
  <c r="LK103" i="66"/>
  <c r="LJ103" i="66"/>
  <c r="LI103" i="66"/>
  <c r="CP103" i="66"/>
  <c r="CO103" i="66"/>
  <c r="CN103" i="66"/>
  <c r="CM103" i="66"/>
  <c r="CL103" i="66"/>
  <c r="CK103" i="66"/>
  <c r="CJ103" i="66"/>
  <c r="CI103" i="66"/>
  <c r="CH103" i="66"/>
  <c r="CG103" i="66"/>
  <c r="CF103" i="66"/>
  <c r="CE103" i="66"/>
  <c r="CD103" i="66"/>
  <c r="CC103" i="66"/>
  <c r="LH103" i="66"/>
  <c r="BZ103" i="66"/>
  <c r="BR103" i="66"/>
  <c r="BP103" i="66"/>
  <c r="BN103" i="66"/>
  <c r="BI103" i="66"/>
  <c r="BH103" i="66"/>
  <c r="BG103" i="66"/>
  <c r="BF103" i="66"/>
  <c r="AQ103" i="66"/>
  <c r="AJ103" i="66"/>
  <c r="AF103" i="66"/>
  <c r="Z103" i="66" a="1"/>
  <c r="Z103" i="66" s="1"/>
  <c r="W103" i="66"/>
  <c r="R103" i="66"/>
  <c r="P103" i="66" a="1"/>
  <c r="P103" i="66" s="1"/>
  <c r="K103" i="66"/>
  <c r="I103" i="66"/>
  <c r="H103" i="66"/>
  <c r="G103" i="66"/>
  <c r="LC103" i="66" s="1"/>
  <c r="F103" i="66"/>
  <c r="E103" i="66"/>
  <c r="D103" i="66"/>
  <c r="C103" i="66"/>
  <c r="B103" i="66"/>
  <c r="LX102" i="66"/>
  <c r="LY102" i="66" s="1"/>
  <c r="LZ102" i="66" s="1"/>
  <c r="LW102" i="66"/>
  <c r="LO102" i="66"/>
  <c r="LN102" i="66"/>
  <c r="LM102" i="66"/>
  <c r="LL102" i="66"/>
  <c r="LK102" i="66"/>
  <c r="LJ102" i="66"/>
  <c r="LI102" i="66"/>
  <c r="CP102" i="66"/>
  <c r="CO102" i="66"/>
  <c r="CN102" i="66"/>
  <c r="CM102" i="66"/>
  <c r="CL102" i="66"/>
  <c r="CK102" i="66"/>
  <c r="CJ102" i="66"/>
  <c r="CI102" i="66"/>
  <c r="CH102" i="66"/>
  <c r="CG102" i="66"/>
  <c r="CF102" i="66"/>
  <c r="CE102" i="66"/>
  <c r="CD102" i="66"/>
  <c r="CC102" i="66"/>
  <c r="LH102" i="66"/>
  <c r="BZ102" i="66"/>
  <c r="BR102" i="66"/>
  <c r="BP102" i="66"/>
  <c r="BN102" i="66"/>
  <c r="BI102" i="66"/>
  <c r="BH102" i="66"/>
  <c r="BG102" i="66"/>
  <c r="BF102" i="66"/>
  <c r="AQ102" i="66"/>
  <c r="AJ102" i="66"/>
  <c r="AF102" i="66"/>
  <c r="Z102" i="66" a="1"/>
  <c r="Z102" i="66" s="1"/>
  <c r="W102" i="66"/>
  <c r="R102" i="66"/>
  <c r="P102" i="66" a="1"/>
  <c r="P102" i="66" s="1"/>
  <c r="K102" i="66"/>
  <c r="I102" i="66"/>
  <c r="H102" i="66"/>
  <c r="G102" i="66"/>
  <c r="LC102" i="66" s="1"/>
  <c r="F102" i="66"/>
  <c r="E102" i="66"/>
  <c r="D102" i="66"/>
  <c r="C102" i="66"/>
  <c r="B102" i="66"/>
  <c r="LX101" i="66"/>
  <c r="LY101" i="66" s="1"/>
  <c r="LZ101" i="66" s="1"/>
  <c r="LW101" i="66"/>
  <c r="LO101" i="66"/>
  <c r="LN101" i="66"/>
  <c r="LM101" i="66"/>
  <c r="LL101" i="66"/>
  <c r="LK101" i="66"/>
  <c r="LJ101" i="66"/>
  <c r="LI101" i="66"/>
  <c r="CP101" i="66"/>
  <c r="CO101" i="66"/>
  <c r="CN101" i="66"/>
  <c r="CM101" i="66"/>
  <c r="CL101" i="66"/>
  <c r="CK101" i="66"/>
  <c r="CJ101" i="66"/>
  <c r="CI101" i="66"/>
  <c r="CH101" i="66"/>
  <c r="CG101" i="66"/>
  <c r="CF101" i="66"/>
  <c r="CE101" i="66"/>
  <c r="CD101" i="66"/>
  <c r="CC101" i="66"/>
  <c r="LH101" i="66"/>
  <c r="BZ101" i="66"/>
  <c r="BR101" i="66"/>
  <c r="BP101" i="66"/>
  <c r="BN101" i="66"/>
  <c r="BI101" i="66"/>
  <c r="BH101" i="66"/>
  <c r="BG101" i="66"/>
  <c r="BF101" i="66"/>
  <c r="AQ101" i="66"/>
  <c r="AJ101" i="66"/>
  <c r="AF101" i="66"/>
  <c r="Z101" i="66" a="1"/>
  <c r="Z101" i="66" s="1"/>
  <c r="W101" i="66"/>
  <c r="R101" i="66"/>
  <c r="P101" i="66" a="1"/>
  <c r="P101" i="66" s="1"/>
  <c r="K101" i="66"/>
  <c r="I101" i="66"/>
  <c r="H101" i="66"/>
  <c r="G101" i="66"/>
  <c r="LC101" i="66" s="1"/>
  <c r="F101" i="66"/>
  <c r="E101" i="66"/>
  <c r="D101" i="66"/>
  <c r="C101" i="66"/>
  <c r="B101" i="66"/>
  <c r="LX100" i="66"/>
  <c r="LY100" i="66" s="1"/>
  <c r="LZ100" i="66" s="1"/>
  <c r="LW100" i="66"/>
  <c r="LO100" i="66"/>
  <c r="LN100" i="66"/>
  <c r="LM100" i="66"/>
  <c r="LL100" i="66"/>
  <c r="LK100" i="66"/>
  <c r="LJ100" i="66"/>
  <c r="LI100" i="66"/>
  <c r="CP100" i="66"/>
  <c r="CO100" i="66"/>
  <c r="CN100" i="66"/>
  <c r="CM100" i="66"/>
  <c r="CL100" i="66"/>
  <c r="CK100" i="66"/>
  <c r="CJ100" i="66"/>
  <c r="CI100" i="66"/>
  <c r="CH100" i="66"/>
  <c r="CG100" i="66"/>
  <c r="CF100" i="66"/>
  <c r="CE100" i="66"/>
  <c r="CD100" i="66"/>
  <c r="CC100" i="66"/>
  <c r="LH100" i="66"/>
  <c r="BZ100" i="66"/>
  <c r="BR100" i="66"/>
  <c r="BP100" i="66"/>
  <c r="BN100" i="66"/>
  <c r="BI100" i="66"/>
  <c r="BH100" i="66"/>
  <c r="BG100" i="66"/>
  <c r="BF100" i="66"/>
  <c r="AQ100" i="66"/>
  <c r="AJ100" i="66"/>
  <c r="AF100" i="66"/>
  <c r="Z100" i="66" a="1"/>
  <c r="Z100" i="66" s="1"/>
  <c r="W100" i="66"/>
  <c r="R100" i="66"/>
  <c r="P100" i="66" a="1"/>
  <c r="P100" i="66" s="1"/>
  <c r="K100" i="66"/>
  <c r="I100" i="66"/>
  <c r="H100" i="66"/>
  <c r="G100" i="66"/>
  <c r="LC100" i="66" s="1"/>
  <c r="F100" i="66"/>
  <c r="E100" i="66"/>
  <c r="D100" i="66"/>
  <c r="C100" i="66"/>
  <c r="B100" i="66"/>
  <c r="LX99" i="66"/>
  <c r="LY99" i="66" s="1"/>
  <c r="LZ99" i="66" s="1"/>
  <c r="LW99" i="66"/>
  <c r="LO99" i="66"/>
  <c r="LN99" i="66"/>
  <c r="LM99" i="66"/>
  <c r="LL99" i="66"/>
  <c r="LK99" i="66"/>
  <c r="LJ99" i="66"/>
  <c r="LI99" i="66"/>
  <c r="CP99" i="66"/>
  <c r="CO99" i="66"/>
  <c r="CN99" i="66"/>
  <c r="CM99" i="66"/>
  <c r="CL99" i="66"/>
  <c r="CK99" i="66"/>
  <c r="CJ99" i="66"/>
  <c r="CI99" i="66"/>
  <c r="CH99" i="66"/>
  <c r="CG99" i="66"/>
  <c r="CF99" i="66"/>
  <c r="CE99" i="66"/>
  <c r="CD99" i="66"/>
  <c r="CC99" i="66"/>
  <c r="LH99" i="66"/>
  <c r="BZ99" i="66"/>
  <c r="BR99" i="66"/>
  <c r="BP99" i="66"/>
  <c r="BN99" i="66"/>
  <c r="BI99" i="66"/>
  <c r="BH99" i="66"/>
  <c r="BG99" i="66"/>
  <c r="BF99" i="66"/>
  <c r="AQ99" i="66"/>
  <c r="AJ99" i="66"/>
  <c r="AF99" i="66"/>
  <c r="Z99" i="66" a="1"/>
  <c r="Z99" i="66" s="1"/>
  <c r="W99" i="66"/>
  <c r="R99" i="66"/>
  <c r="P99" i="66" a="1"/>
  <c r="P99" i="66" s="1"/>
  <c r="K99" i="66"/>
  <c r="I99" i="66"/>
  <c r="H99" i="66"/>
  <c r="G99" i="66"/>
  <c r="LC99" i="66" s="1"/>
  <c r="F99" i="66"/>
  <c r="E99" i="66"/>
  <c r="D99" i="66"/>
  <c r="C99" i="66"/>
  <c r="B99" i="66"/>
  <c r="LX98" i="66"/>
  <c r="LY98" i="66" s="1"/>
  <c r="LZ98" i="66" s="1"/>
  <c r="LW98" i="66"/>
  <c r="LO98" i="66"/>
  <c r="LN98" i="66"/>
  <c r="LM98" i="66"/>
  <c r="LL98" i="66"/>
  <c r="LK98" i="66"/>
  <c r="LJ98" i="66"/>
  <c r="LI98" i="66"/>
  <c r="CP98" i="66"/>
  <c r="CO98" i="66"/>
  <c r="CN98" i="66"/>
  <c r="CM98" i="66"/>
  <c r="CL98" i="66"/>
  <c r="CK98" i="66"/>
  <c r="CJ98" i="66"/>
  <c r="CI98" i="66"/>
  <c r="CH98" i="66"/>
  <c r="CG98" i="66"/>
  <c r="CF98" i="66"/>
  <c r="CE98" i="66"/>
  <c r="CD98" i="66"/>
  <c r="CC98" i="66"/>
  <c r="LH98" i="66"/>
  <c r="BZ98" i="66"/>
  <c r="BR98" i="66"/>
  <c r="BP98" i="66"/>
  <c r="BN98" i="66"/>
  <c r="BI98" i="66"/>
  <c r="BH98" i="66"/>
  <c r="BG98" i="66"/>
  <c r="BF98" i="66"/>
  <c r="AQ98" i="66"/>
  <c r="AJ98" i="66"/>
  <c r="AF98" i="66"/>
  <c r="Z98" i="66" a="1"/>
  <c r="Z98" i="66" s="1"/>
  <c r="W98" i="66"/>
  <c r="R98" i="66"/>
  <c r="P98" i="66" a="1"/>
  <c r="P98" i="66" s="1"/>
  <c r="K98" i="66"/>
  <c r="I98" i="66"/>
  <c r="H98" i="66"/>
  <c r="G98" i="66"/>
  <c r="LC98" i="66" s="1"/>
  <c r="F98" i="66"/>
  <c r="E98" i="66"/>
  <c r="D98" i="66"/>
  <c r="C98" i="66"/>
  <c r="B98" i="66"/>
  <c r="LX97" i="66"/>
  <c r="LY97" i="66" s="1"/>
  <c r="LZ97" i="66" s="1"/>
  <c r="LW97" i="66"/>
  <c r="LO97" i="66"/>
  <c r="LN97" i="66"/>
  <c r="LM97" i="66"/>
  <c r="LL97" i="66"/>
  <c r="LK97" i="66"/>
  <c r="LJ97" i="66"/>
  <c r="LI97" i="66"/>
  <c r="CP97" i="66"/>
  <c r="CO97" i="66"/>
  <c r="CN97" i="66"/>
  <c r="CM97" i="66"/>
  <c r="CL97" i="66"/>
  <c r="CK97" i="66"/>
  <c r="CJ97" i="66"/>
  <c r="CI97" i="66"/>
  <c r="CH97" i="66"/>
  <c r="CG97" i="66"/>
  <c r="CF97" i="66"/>
  <c r="CE97" i="66"/>
  <c r="CD97" i="66"/>
  <c r="CC97" i="66"/>
  <c r="LH97" i="66"/>
  <c r="BZ97" i="66"/>
  <c r="BR97" i="66"/>
  <c r="BP97" i="66"/>
  <c r="BN97" i="66"/>
  <c r="BI97" i="66"/>
  <c r="BH97" i="66"/>
  <c r="BG97" i="66"/>
  <c r="BF97" i="66"/>
  <c r="AQ97" i="66"/>
  <c r="AJ97" i="66"/>
  <c r="AF97" i="66"/>
  <c r="Z97" i="66" a="1"/>
  <c r="Z97" i="66" s="1"/>
  <c r="W97" i="66"/>
  <c r="R97" i="66"/>
  <c r="P97" i="66" a="1"/>
  <c r="P97" i="66" s="1"/>
  <c r="K97" i="66"/>
  <c r="I97" i="66"/>
  <c r="H97" i="66"/>
  <c r="G97" i="66"/>
  <c r="LC97" i="66" s="1"/>
  <c r="F97" i="66"/>
  <c r="E97" i="66"/>
  <c r="D97" i="66"/>
  <c r="C97" i="66"/>
  <c r="B97" i="66"/>
  <c r="LX96" i="66"/>
  <c r="LY96" i="66" s="1"/>
  <c r="LZ96" i="66" s="1"/>
  <c r="LW96" i="66"/>
  <c r="LO96" i="66"/>
  <c r="LN96" i="66"/>
  <c r="LM96" i="66"/>
  <c r="LL96" i="66"/>
  <c r="LK96" i="66"/>
  <c r="LJ96" i="66"/>
  <c r="LI96" i="66"/>
  <c r="CP96" i="66"/>
  <c r="CO96" i="66"/>
  <c r="CN96" i="66"/>
  <c r="CM96" i="66"/>
  <c r="CL96" i="66"/>
  <c r="CK96" i="66"/>
  <c r="CJ96" i="66"/>
  <c r="CI96" i="66"/>
  <c r="CH96" i="66"/>
  <c r="CG96" i="66"/>
  <c r="CF96" i="66"/>
  <c r="CE96" i="66"/>
  <c r="CD96" i="66"/>
  <c r="CC96" i="66"/>
  <c r="LH96" i="66"/>
  <c r="BZ96" i="66"/>
  <c r="BR96" i="66"/>
  <c r="BP96" i="66"/>
  <c r="BN96" i="66"/>
  <c r="BI96" i="66"/>
  <c r="BH96" i="66"/>
  <c r="BG96" i="66"/>
  <c r="BF96" i="66"/>
  <c r="AQ96" i="66"/>
  <c r="AJ96" i="66"/>
  <c r="AF96" i="66"/>
  <c r="Z96" i="66" a="1"/>
  <c r="Z96" i="66" s="1"/>
  <c r="W96" i="66"/>
  <c r="R96" i="66"/>
  <c r="P96" i="66" a="1"/>
  <c r="P96" i="66" s="1"/>
  <c r="K96" i="66"/>
  <c r="I96" i="66"/>
  <c r="H96" i="66"/>
  <c r="G96" i="66"/>
  <c r="LC96" i="66" s="1"/>
  <c r="F96" i="66"/>
  <c r="E96" i="66"/>
  <c r="D96" i="66"/>
  <c r="C96" i="66"/>
  <c r="B96" i="66"/>
  <c r="LX95" i="66"/>
  <c r="LY95" i="66" s="1"/>
  <c r="LZ95" i="66" s="1"/>
  <c r="LW95" i="66"/>
  <c r="LO95" i="66"/>
  <c r="LN95" i="66"/>
  <c r="LM95" i="66"/>
  <c r="LL95" i="66"/>
  <c r="LK95" i="66"/>
  <c r="LJ95" i="66"/>
  <c r="LI95" i="66"/>
  <c r="CP95" i="66"/>
  <c r="CO95" i="66"/>
  <c r="CN95" i="66"/>
  <c r="CM95" i="66"/>
  <c r="CL95" i="66"/>
  <c r="CK95" i="66"/>
  <c r="CJ95" i="66"/>
  <c r="CI95" i="66"/>
  <c r="CH95" i="66"/>
  <c r="CG95" i="66"/>
  <c r="CF95" i="66"/>
  <c r="CE95" i="66"/>
  <c r="CD95" i="66"/>
  <c r="CC95" i="66"/>
  <c r="LH95" i="66"/>
  <c r="BZ95" i="66"/>
  <c r="BR95" i="66"/>
  <c r="BP95" i="66"/>
  <c r="BN95" i="66"/>
  <c r="BI95" i="66"/>
  <c r="BH95" i="66"/>
  <c r="BG95" i="66"/>
  <c r="BF95" i="66"/>
  <c r="AQ95" i="66"/>
  <c r="AJ95" i="66"/>
  <c r="AF95" i="66"/>
  <c r="Z95" i="66" a="1"/>
  <c r="Z95" i="66" s="1"/>
  <c r="W95" i="66"/>
  <c r="R95" i="66"/>
  <c r="P95" i="66" a="1"/>
  <c r="P95" i="66" s="1"/>
  <c r="K95" i="66"/>
  <c r="I95" i="66"/>
  <c r="H95" i="66"/>
  <c r="G95" i="66"/>
  <c r="LC95" i="66" s="1"/>
  <c r="F95" i="66"/>
  <c r="E95" i="66"/>
  <c r="D95" i="66"/>
  <c r="C95" i="66"/>
  <c r="B95" i="66"/>
  <c r="LX94" i="66"/>
  <c r="LY94" i="66" s="1"/>
  <c r="LZ94" i="66" s="1"/>
  <c r="LW94" i="66"/>
  <c r="LO94" i="66"/>
  <c r="LN94" i="66"/>
  <c r="LM94" i="66"/>
  <c r="LL94" i="66"/>
  <c r="LK94" i="66"/>
  <c r="LJ94" i="66"/>
  <c r="LI94" i="66"/>
  <c r="CP94" i="66"/>
  <c r="CO94" i="66"/>
  <c r="CN94" i="66"/>
  <c r="CM94" i="66"/>
  <c r="CL94" i="66"/>
  <c r="CK94" i="66"/>
  <c r="CJ94" i="66"/>
  <c r="CI94" i="66"/>
  <c r="CH94" i="66"/>
  <c r="CG94" i="66"/>
  <c r="CF94" i="66"/>
  <c r="CE94" i="66"/>
  <c r="CD94" i="66"/>
  <c r="CC94" i="66"/>
  <c r="LH94" i="66"/>
  <c r="BZ94" i="66"/>
  <c r="BR94" i="66"/>
  <c r="BP94" i="66"/>
  <c r="BN94" i="66"/>
  <c r="BI94" i="66"/>
  <c r="BH94" i="66"/>
  <c r="BG94" i="66"/>
  <c r="BF94" i="66"/>
  <c r="AQ94" i="66"/>
  <c r="AJ94" i="66"/>
  <c r="AF94" i="66"/>
  <c r="Z94" i="66" a="1"/>
  <c r="Z94" i="66" s="1"/>
  <c r="W94" i="66"/>
  <c r="R94" i="66"/>
  <c r="P94" i="66" a="1"/>
  <c r="P94" i="66" s="1"/>
  <c r="K94" i="66"/>
  <c r="I94" i="66"/>
  <c r="H94" i="66"/>
  <c r="G94" i="66"/>
  <c r="LC94" i="66" s="1"/>
  <c r="F94" i="66"/>
  <c r="E94" i="66"/>
  <c r="D94" i="66"/>
  <c r="C94" i="66"/>
  <c r="B94" i="66"/>
  <c r="LX93" i="66"/>
  <c r="LY93" i="66" s="1"/>
  <c r="LZ93" i="66" s="1"/>
  <c r="LW93" i="66"/>
  <c r="LO93" i="66"/>
  <c r="LN93" i="66"/>
  <c r="LM93" i="66"/>
  <c r="LL93" i="66"/>
  <c r="LK93" i="66"/>
  <c r="LJ93" i="66"/>
  <c r="LI93" i="66"/>
  <c r="CP93" i="66"/>
  <c r="CO93" i="66"/>
  <c r="CN93" i="66"/>
  <c r="CM93" i="66"/>
  <c r="CL93" i="66"/>
  <c r="CK93" i="66"/>
  <c r="CJ93" i="66"/>
  <c r="CI93" i="66"/>
  <c r="CH93" i="66"/>
  <c r="CG93" i="66"/>
  <c r="CF93" i="66"/>
  <c r="CE93" i="66"/>
  <c r="CD93" i="66"/>
  <c r="CC93" i="66"/>
  <c r="LH93" i="66"/>
  <c r="BZ93" i="66"/>
  <c r="BR93" i="66"/>
  <c r="BP93" i="66"/>
  <c r="BN93" i="66"/>
  <c r="BI93" i="66"/>
  <c r="BH93" i="66"/>
  <c r="BG93" i="66"/>
  <c r="BF93" i="66"/>
  <c r="AQ93" i="66"/>
  <c r="AJ93" i="66"/>
  <c r="AF93" i="66"/>
  <c r="Z93" i="66" a="1"/>
  <c r="Z93" i="66" s="1"/>
  <c r="W93" i="66"/>
  <c r="R93" i="66"/>
  <c r="P93" i="66" a="1"/>
  <c r="P93" i="66" s="1"/>
  <c r="K93" i="66"/>
  <c r="I93" i="66"/>
  <c r="H93" i="66"/>
  <c r="G93" i="66"/>
  <c r="LC93" i="66" s="1"/>
  <c r="F93" i="66"/>
  <c r="E93" i="66"/>
  <c r="D93" i="66"/>
  <c r="C93" i="66"/>
  <c r="B93" i="66"/>
  <c r="LX92" i="66"/>
  <c r="LY92" i="66" s="1"/>
  <c r="LZ92" i="66" s="1"/>
  <c r="LW92" i="66"/>
  <c r="LO92" i="66"/>
  <c r="LN92" i="66"/>
  <c r="LM92" i="66"/>
  <c r="LL92" i="66"/>
  <c r="LK92" i="66"/>
  <c r="LJ92" i="66"/>
  <c r="LI92" i="66"/>
  <c r="CP92" i="66"/>
  <c r="CO92" i="66"/>
  <c r="CN92" i="66"/>
  <c r="CM92" i="66"/>
  <c r="CL92" i="66"/>
  <c r="CK92" i="66"/>
  <c r="CJ92" i="66"/>
  <c r="CI92" i="66"/>
  <c r="CH92" i="66"/>
  <c r="CG92" i="66"/>
  <c r="CF92" i="66"/>
  <c r="CE92" i="66"/>
  <c r="CD92" i="66"/>
  <c r="CC92" i="66"/>
  <c r="LH92" i="66"/>
  <c r="BZ92" i="66"/>
  <c r="BR92" i="66"/>
  <c r="BP92" i="66"/>
  <c r="BN92" i="66"/>
  <c r="BI92" i="66"/>
  <c r="BH92" i="66"/>
  <c r="BG92" i="66"/>
  <c r="BF92" i="66"/>
  <c r="AQ92" i="66"/>
  <c r="AJ92" i="66"/>
  <c r="AF92" i="66"/>
  <c r="Z92" i="66" a="1"/>
  <c r="Z92" i="66" s="1"/>
  <c r="W92" i="66"/>
  <c r="R92" i="66"/>
  <c r="P92" i="66" a="1"/>
  <c r="P92" i="66" s="1"/>
  <c r="K92" i="66"/>
  <c r="I92" i="66"/>
  <c r="H92" i="66"/>
  <c r="G92" i="66"/>
  <c r="LC92" i="66" s="1"/>
  <c r="F92" i="66"/>
  <c r="E92" i="66"/>
  <c r="D92" i="66"/>
  <c r="C92" i="66"/>
  <c r="B92" i="66"/>
  <c r="LX91" i="66"/>
  <c r="LY91" i="66" s="1"/>
  <c r="LZ91" i="66" s="1"/>
  <c r="LW91" i="66"/>
  <c r="LO91" i="66"/>
  <c r="LN91" i="66"/>
  <c r="LM91" i="66"/>
  <c r="LL91" i="66"/>
  <c r="LK91" i="66"/>
  <c r="LJ91" i="66"/>
  <c r="LI91" i="66"/>
  <c r="CP91" i="66"/>
  <c r="CO91" i="66"/>
  <c r="CN91" i="66"/>
  <c r="CM91" i="66"/>
  <c r="CL91" i="66"/>
  <c r="CK91" i="66"/>
  <c r="CJ91" i="66"/>
  <c r="CI91" i="66"/>
  <c r="CH91" i="66"/>
  <c r="CG91" i="66"/>
  <c r="CF91" i="66"/>
  <c r="CE91" i="66"/>
  <c r="CD91" i="66"/>
  <c r="CC91" i="66"/>
  <c r="LH91" i="66"/>
  <c r="BZ91" i="66"/>
  <c r="BR91" i="66"/>
  <c r="BP91" i="66"/>
  <c r="BN91" i="66"/>
  <c r="BI91" i="66"/>
  <c r="BH91" i="66"/>
  <c r="BG91" i="66"/>
  <c r="BF91" i="66"/>
  <c r="AQ91" i="66"/>
  <c r="AJ91" i="66"/>
  <c r="AF91" i="66"/>
  <c r="Z91" i="66" a="1"/>
  <c r="Z91" i="66" s="1"/>
  <c r="W91" i="66"/>
  <c r="R91" i="66"/>
  <c r="P91" i="66" a="1"/>
  <c r="P91" i="66" s="1"/>
  <c r="K91" i="66"/>
  <c r="I91" i="66"/>
  <c r="H91" i="66"/>
  <c r="G91" i="66"/>
  <c r="LC91" i="66" s="1"/>
  <c r="F91" i="66"/>
  <c r="E91" i="66"/>
  <c r="D91" i="66"/>
  <c r="C91" i="66"/>
  <c r="B91" i="66"/>
  <c r="LX90" i="66"/>
  <c r="LY90" i="66" s="1"/>
  <c r="LZ90" i="66" s="1"/>
  <c r="LW90" i="66"/>
  <c r="LO90" i="66"/>
  <c r="LN90" i="66"/>
  <c r="LM90" i="66"/>
  <c r="LL90" i="66"/>
  <c r="LK90" i="66"/>
  <c r="LJ90" i="66"/>
  <c r="LI90" i="66"/>
  <c r="CP90" i="66"/>
  <c r="CO90" i="66"/>
  <c r="CN90" i="66"/>
  <c r="CM90" i="66"/>
  <c r="CL90" i="66"/>
  <c r="CK90" i="66"/>
  <c r="CJ90" i="66"/>
  <c r="CI90" i="66"/>
  <c r="CH90" i="66"/>
  <c r="CG90" i="66"/>
  <c r="CF90" i="66"/>
  <c r="CE90" i="66"/>
  <c r="CD90" i="66"/>
  <c r="CC90" i="66"/>
  <c r="LH90" i="66"/>
  <c r="BZ90" i="66"/>
  <c r="BR90" i="66"/>
  <c r="BP90" i="66"/>
  <c r="BN90" i="66"/>
  <c r="BI90" i="66"/>
  <c r="BH90" i="66"/>
  <c r="BG90" i="66"/>
  <c r="BF90" i="66"/>
  <c r="AQ90" i="66"/>
  <c r="AJ90" i="66"/>
  <c r="AF90" i="66"/>
  <c r="Z90" i="66" a="1"/>
  <c r="Z90" i="66" s="1"/>
  <c r="W90" i="66"/>
  <c r="R90" i="66"/>
  <c r="P90" i="66" a="1"/>
  <c r="P90" i="66" s="1"/>
  <c r="K90" i="66"/>
  <c r="I90" i="66"/>
  <c r="H90" i="66"/>
  <c r="G90" i="66"/>
  <c r="LC90" i="66" s="1"/>
  <c r="F90" i="66"/>
  <c r="E90" i="66"/>
  <c r="D90" i="66"/>
  <c r="C90" i="66"/>
  <c r="B90" i="66"/>
  <c r="LX89" i="66"/>
  <c r="LY89" i="66" s="1"/>
  <c r="LZ89" i="66" s="1"/>
  <c r="LW89" i="66"/>
  <c r="LO89" i="66"/>
  <c r="LN89" i="66"/>
  <c r="LM89" i="66"/>
  <c r="LL89" i="66"/>
  <c r="LK89" i="66"/>
  <c r="LJ89" i="66"/>
  <c r="LI89" i="66"/>
  <c r="CP89" i="66"/>
  <c r="CO89" i="66"/>
  <c r="CN89" i="66"/>
  <c r="CM89" i="66"/>
  <c r="CL89" i="66"/>
  <c r="CK89" i="66"/>
  <c r="CJ89" i="66"/>
  <c r="CI89" i="66"/>
  <c r="CH89" i="66"/>
  <c r="CG89" i="66"/>
  <c r="CF89" i="66"/>
  <c r="CE89" i="66"/>
  <c r="CD89" i="66"/>
  <c r="CC89" i="66"/>
  <c r="LH89" i="66"/>
  <c r="BZ89" i="66"/>
  <c r="BR89" i="66"/>
  <c r="BP89" i="66"/>
  <c r="BN89" i="66"/>
  <c r="BI89" i="66"/>
  <c r="BH89" i="66"/>
  <c r="BG89" i="66"/>
  <c r="BF89" i="66"/>
  <c r="AQ89" i="66"/>
  <c r="AJ89" i="66"/>
  <c r="AF89" i="66"/>
  <c r="Z89" i="66" a="1"/>
  <c r="Z89" i="66" s="1"/>
  <c r="W89" i="66"/>
  <c r="R89" i="66"/>
  <c r="P89" i="66" a="1"/>
  <c r="P89" i="66" s="1"/>
  <c r="K89" i="66"/>
  <c r="I89" i="66"/>
  <c r="H89" i="66"/>
  <c r="G89" i="66"/>
  <c r="LC89" i="66" s="1"/>
  <c r="F89" i="66"/>
  <c r="E89" i="66"/>
  <c r="D89" i="66"/>
  <c r="C89" i="66"/>
  <c r="B89" i="66"/>
  <c r="LX88" i="66"/>
  <c r="LY88" i="66" s="1"/>
  <c r="LZ88" i="66" s="1"/>
  <c r="LW88" i="66"/>
  <c r="LO88" i="66"/>
  <c r="LN88" i="66"/>
  <c r="LM88" i="66"/>
  <c r="LL88" i="66"/>
  <c r="LK88" i="66"/>
  <c r="LJ88" i="66"/>
  <c r="LI88" i="66"/>
  <c r="CP88" i="66"/>
  <c r="CO88" i="66"/>
  <c r="CN88" i="66"/>
  <c r="CM88" i="66"/>
  <c r="CL88" i="66"/>
  <c r="CK88" i="66"/>
  <c r="CJ88" i="66"/>
  <c r="CI88" i="66"/>
  <c r="CH88" i="66"/>
  <c r="CG88" i="66"/>
  <c r="CF88" i="66"/>
  <c r="CE88" i="66"/>
  <c r="CD88" i="66"/>
  <c r="CC88" i="66"/>
  <c r="LH88" i="66"/>
  <c r="BZ88" i="66"/>
  <c r="BR88" i="66"/>
  <c r="BP88" i="66"/>
  <c r="BN88" i="66"/>
  <c r="BI88" i="66"/>
  <c r="BH88" i="66"/>
  <c r="BG88" i="66"/>
  <c r="BF88" i="66"/>
  <c r="AQ88" i="66"/>
  <c r="AJ88" i="66"/>
  <c r="AF88" i="66"/>
  <c r="Z88" i="66" a="1"/>
  <c r="Z88" i="66" s="1"/>
  <c r="W88" i="66"/>
  <c r="R88" i="66"/>
  <c r="P88" i="66" a="1"/>
  <c r="P88" i="66" s="1"/>
  <c r="K88" i="66"/>
  <c r="I88" i="66"/>
  <c r="H88" i="66"/>
  <c r="G88" i="66"/>
  <c r="LC88" i="66" s="1"/>
  <c r="F88" i="66"/>
  <c r="E88" i="66"/>
  <c r="D88" i="66"/>
  <c r="C88" i="66"/>
  <c r="B88" i="66"/>
  <c r="LX87" i="66"/>
  <c r="LY87" i="66" s="1"/>
  <c r="LZ87" i="66" s="1"/>
  <c r="LW87" i="66"/>
  <c r="LO87" i="66"/>
  <c r="LN87" i="66"/>
  <c r="LM87" i="66"/>
  <c r="LL87" i="66"/>
  <c r="LK87" i="66"/>
  <c r="LJ87" i="66"/>
  <c r="LI87" i="66"/>
  <c r="CP87" i="66"/>
  <c r="CO87" i="66"/>
  <c r="CN87" i="66"/>
  <c r="CM87" i="66"/>
  <c r="CL87" i="66"/>
  <c r="CK87" i="66"/>
  <c r="CJ87" i="66"/>
  <c r="CI87" i="66"/>
  <c r="CH87" i="66"/>
  <c r="CG87" i="66"/>
  <c r="CF87" i="66"/>
  <c r="CE87" i="66"/>
  <c r="CD87" i="66"/>
  <c r="CC87" i="66"/>
  <c r="LH87" i="66"/>
  <c r="BZ87" i="66"/>
  <c r="BR87" i="66"/>
  <c r="BP87" i="66"/>
  <c r="BN87" i="66"/>
  <c r="BI87" i="66"/>
  <c r="BH87" i="66"/>
  <c r="BG87" i="66"/>
  <c r="BF87" i="66"/>
  <c r="AQ87" i="66"/>
  <c r="AJ87" i="66"/>
  <c r="AF87" i="66"/>
  <c r="Z87" i="66" a="1"/>
  <c r="Z87" i="66" s="1"/>
  <c r="W87" i="66"/>
  <c r="R87" i="66"/>
  <c r="P87" i="66" a="1"/>
  <c r="P87" i="66" s="1"/>
  <c r="K87" i="66"/>
  <c r="I87" i="66"/>
  <c r="H87" i="66"/>
  <c r="G87" i="66"/>
  <c r="LC87" i="66" s="1"/>
  <c r="F87" i="66"/>
  <c r="E87" i="66"/>
  <c r="D87" i="66"/>
  <c r="C87" i="66"/>
  <c r="B87" i="66"/>
  <c r="LX86" i="66"/>
  <c r="LY86" i="66" s="1"/>
  <c r="LZ86" i="66" s="1"/>
  <c r="LW86" i="66"/>
  <c r="LO86" i="66"/>
  <c r="LN86" i="66"/>
  <c r="LM86" i="66"/>
  <c r="LL86" i="66"/>
  <c r="LK86" i="66"/>
  <c r="LJ86" i="66"/>
  <c r="LI86" i="66"/>
  <c r="CP86" i="66"/>
  <c r="CO86" i="66"/>
  <c r="CN86" i="66"/>
  <c r="CM86" i="66"/>
  <c r="CL86" i="66"/>
  <c r="CK86" i="66"/>
  <c r="CJ86" i="66"/>
  <c r="CI86" i="66"/>
  <c r="CH86" i="66"/>
  <c r="CG86" i="66"/>
  <c r="CF86" i="66"/>
  <c r="CE86" i="66"/>
  <c r="CD86" i="66"/>
  <c r="CC86" i="66"/>
  <c r="LH86" i="66"/>
  <c r="BZ86" i="66"/>
  <c r="BR86" i="66"/>
  <c r="BP86" i="66"/>
  <c r="BN86" i="66"/>
  <c r="BI86" i="66"/>
  <c r="BH86" i="66"/>
  <c r="BG86" i="66"/>
  <c r="BF86" i="66"/>
  <c r="AQ86" i="66"/>
  <c r="AJ86" i="66"/>
  <c r="AF86" i="66"/>
  <c r="Z86" i="66" a="1"/>
  <c r="Z86" i="66" s="1"/>
  <c r="W86" i="66"/>
  <c r="R86" i="66"/>
  <c r="P86" i="66" a="1"/>
  <c r="P86" i="66" s="1"/>
  <c r="K86" i="66"/>
  <c r="I86" i="66"/>
  <c r="H86" i="66"/>
  <c r="G86" i="66"/>
  <c r="LC86" i="66" s="1"/>
  <c r="F86" i="66"/>
  <c r="E86" i="66"/>
  <c r="D86" i="66"/>
  <c r="C86" i="66"/>
  <c r="B86" i="66"/>
  <c r="LX85" i="66"/>
  <c r="LY85" i="66" s="1"/>
  <c r="LZ85" i="66" s="1"/>
  <c r="LW85" i="66"/>
  <c r="LO85" i="66"/>
  <c r="LN85" i="66"/>
  <c r="LM85" i="66"/>
  <c r="LL85" i="66"/>
  <c r="LK85" i="66"/>
  <c r="LJ85" i="66"/>
  <c r="LI85" i="66"/>
  <c r="CP85" i="66"/>
  <c r="CO85" i="66"/>
  <c r="CN85" i="66"/>
  <c r="CM85" i="66"/>
  <c r="CL85" i="66"/>
  <c r="CK85" i="66"/>
  <c r="CJ85" i="66"/>
  <c r="CI85" i="66"/>
  <c r="CH85" i="66"/>
  <c r="CG85" i="66"/>
  <c r="CF85" i="66"/>
  <c r="CE85" i="66"/>
  <c r="CD85" i="66"/>
  <c r="CC85" i="66"/>
  <c r="LH85" i="66"/>
  <c r="BZ85" i="66"/>
  <c r="BR85" i="66"/>
  <c r="BP85" i="66"/>
  <c r="BN85" i="66"/>
  <c r="BI85" i="66"/>
  <c r="BH85" i="66"/>
  <c r="BG85" i="66"/>
  <c r="BF85" i="66"/>
  <c r="AQ85" i="66"/>
  <c r="AJ85" i="66"/>
  <c r="AF85" i="66"/>
  <c r="Z85" i="66" a="1"/>
  <c r="Z85" i="66" s="1"/>
  <c r="W85" i="66"/>
  <c r="R85" i="66"/>
  <c r="P85" i="66" a="1"/>
  <c r="P85" i="66" s="1"/>
  <c r="K85" i="66"/>
  <c r="I85" i="66"/>
  <c r="H85" i="66"/>
  <c r="G85" i="66"/>
  <c r="LC85" i="66" s="1"/>
  <c r="F85" i="66"/>
  <c r="E85" i="66"/>
  <c r="D85" i="66"/>
  <c r="C85" i="66"/>
  <c r="B85" i="66"/>
  <c r="LX84" i="66"/>
  <c r="LY84" i="66" s="1"/>
  <c r="LZ84" i="66" s="1"/>
  <c r="LW84" i="66"/>
  <c r="LO84" i="66"/>
  <c r="LN84" i="66"/>
  <c r="LM84" i="66"/>
  <c r="LL84" i="66"/>
  <c r="LK84" i="66"/>
  <c r="LJ84" i="66"/>
  <c r="LI84" i="66"/>
  <c r="CP84" i="66"/>
  <c r="CO84" i="66"/>
  <c r="CN84" i="66"/>
  <c r="CM84" i="66"/>
  <c r="CL84" i="66"/>
  <c r="CK84" i="66"/>
  <c r="CJ84" i="66"/>
  <c r="CI84" i="66"/>
  <c r="CH84" i="66"/>
  <c r="CG84" i="66"/>
  <c r="CF84" i="66"/>
  <c r="CE84" i="66"/>
  <c r="CD84" i="66"/>
  <c r="CC84" i="66"/>
  <c r="LH84" i="66"/>
  <c r="BZ84" i="66"/>
  <c r="BR84" i="66"/>
  <c r="BP84" i="66"/>
  <c r="BN84" i="66"/>
  <c r="BI84" i="66"/>
  <c r="BH84" i="66"/>
  <c r="BG84" i="66"/>
  <c r="BF84" i="66"/>
  <c r="AQ84" i="66"/>
  <c r="AJ84" i="66"/>
  <c r="AF84" i="66"/>
  <c r="Z84" i="66" a="1"/>
  <c r="Z84" i="66" s="1"/>
  <c r="W84" i="66"/>
  <c r="R84" i="66"/>
  <c r="P84" i="66" a="1"/>
  <c r="P84" i="66" s="1"/>
  <c r="K84" i="66"/>
  <c r="I84" i="66"/>
  <c r="H84" i="66"/>
  <c r="G84" i="66"/>
  <c r="LC84" i="66" s="1"/>
  <c r="F84" i="66"/>
  <c r="E84" i="66"/>
  <c r="D84" i="66"/>
  <c r="C84" i="66"/>
  <c r="B84" i="66"/>
  <c r="LX83" i="66"/>
  <c r="LY83" i="66" s="1"/>
  <c r="LZ83" i="66" s="1"/>
  <c r="LW83" i="66"/>
  <c r="LO83" i="66"/>
  <c r="LN83" i="66"/>
  <c r="LM83" i="66"/>
  <c r="LL83" i="66"/>
  <c r="LK83" i="66"/>
  <c r="LJ83" i="66"/>
  <c r="LI83" i="66"/>
  <c r="CP83" i="66"/>
  <c r="CO83" i="66"/>
  <c r="CN83" i="66"/>
  <c r="CM83" i="66"/>
  <c r="CL83" i="66"/>
  <c r="CK83" i="66"/>
  <c r="CJ83" i="66"/>
  <c r="CI83" i="66"/>
  <c r="CH83" i="66"/>
  <c r="CG83" i="66"/>
  <c r="CF83" i="66"/>
  <c r="CE83" i="66"/>
  <c r="CD83" i="66"/>
  <c r="CC83" i="66"/>
  <c r="LH83" i="66"/>
  <c r="BZ83" i="66"/>
  <c r="BR83" i="66"/>
  <c r="BP83" i="66"/>
  <c r="BN83" i="66"/>
  <c r="BI83" i="66"/>
  <c r="BH83" i="66"/>
  <c r="BG83" i="66"/>
  <c r="BF83" i="66"/>
  <c r="AQ83" i="66"/>
  <c r="AJ83" i="66"/>
  <c r="AF83" i="66"/>
  <c r="Z83" i="66" a="1"/>
  <c r="Z83" i="66" s="1"/>
  <c r="W83" i="66"/>
  <c r="R83" i="66"/>
  <c r="P83" i="66" a="1"/>
  <c r="P83" i="66" s="1"/>
  <c r="K83" i="66"/>
  <c r="I83" i="66"/>
  <c r="H83" i="66"/>
  <c r="G83" i="66"/>
  <c r="LC83" i="66" s="1"/>
  <c r="F83" i="66"/>
  <c r="E83" i="66"/>
  <c r="D83" i="66"/>
  <c r="C83" i="66"/>
  <c r="B83" i="66"/>
  <c r="LX82" i="66"/>
  <c r="LY82" i="66" s="1"/>
  <c r="LZ82" i="66" s="1"/>
  <c r="LW82" i="66"/>
  <c r="LO82" i="66"/>
  <c r="LN82" i="66"/>
  <c r="LM82" i="66"/>
  <c r="LL82" i="66"/>
  <c r="LK82" i="66"/>
  <c r="LJ82" i="66"/>
  <c r="LI82" i="66"/>
  <c r="CP82" i="66"/>
  <c r="CO82" i="66"/>
  <c r="CN82" i="66"/>
  <c r="CM82" i="66"/>
  <c r="CL82" i="66"/>
  <c r="CK82" i="66"/>
  <c r="CJ82" i="66"/>
  <c r="CI82" i="66"/>
  <c r="CH82" i="66"/>
  <c r="CG82" i="66"/>
  <c r="CF82" i="66"/>
  <c r="CE82" i="66"/>
  <c r="CD82" i="66"/>
  <c r="CC82" i="66"/>
  <c r="LH82" i="66"/>
  <c r="BZ82" i="66"/>
  <c r="BR82" i="66"/>
  <c r="BP82" i="66"/>
  <c r="BN82" i="66"/>
  <c r="BI82" i="66"/>
  <c r="BH82" i="66"/>
  <c r="BG82" i="66"/>
  <c r="BF82" i="66"/>
  <c r="AQ82" i="66"/>
  <c r="AJ82" i="66"/>
  <c r="AF82" i="66"/>
  <c r="Z82" i="66" a="1"/>
  <c r="Z82" i="66" s="1"/>
  <c r="W82" i="66"/>
  <c r="R82" i="66"/>
  <c r="P82" i="66" a="1"/>
  <c r="P82" i="66" s="1"/>
  <c r="K82" i="66"/>
  <c r="I82" i="66"/>
  <c r="H82" i="66"/>
  <c r="G82" i="66"/>
  <c r="LC82" i="66" s="1"/>
  <c r="F82" i="66"/>
  <c r="E82" i="66"/>
  <c r="D82" i="66"/>
  <c r="C82" i="66"/>
  <c r="B82" i="66"/>
  <c r="LX81" i="66"/>
  <c r="LY81" i="66" s="1"/>
  <c r="LZ81" i="66" s="1"/>
  <c r="LW81" i="66"/>
  <c r="LO81" i="66"/>
  <c r="LN81" i="66"/>
  <c r="LM81" i="66"/>
  <c r="LL81" i="66"/>
  <c r="LK81" i="66"/>
  <c r="LJ81" i="66"/>
  <c r="LI81" i="66"/>
  <c r="CP81" i="66"/>
  <c r="CO81" i="66"/>
  <c r="CN81" i="66"/>
  <c r="CM81" i="66"/>
  <c r="CL81" i="66"/>
  <c r="CK81" i="66"/>
  <c r="CJ81" i="66"/>
  <c r="CI81" i="66"/>
  <c r="CH81" i="66"/>
  <c r="CG81" i="66"/>
  <c r="CF81" i="66"/>
  <c r="CE81" i="66"/>
  <c r="CD81" i="66"/>
  <c r="CC81" i="66"/>
  <c r="LH81" i="66"/>
  <c r="BZ81" i="66"/>
  <c r="BR81" i="66"/>
  <c r="BP81" i="66"/>
  <c r="BN81" i="66"/>
  <c r="BI81" i="66"/>
  <c r="BH81" i="66"/>
  <c r="BG81" i="66"/>
  <c r="BF81" i="66"/>
  <c r="AQ81" i="66"/>
  <c r="AJ81" i="66"/>
  <c r="AF81" i="66"/>
  <c r="Z81" i="66" a="1"/>
  <c r="Z81" i="66" s="1"/>
  <c r="W81" i="66"/>
  <c r="R81" i="66"/>
  <c r="P81" i="66" a="1"/>
  <c r="P81" i="66" s="1"/>
  <c r="K81" i="66"/>
  <c r="I81" i="66"/>
  <c r="H81" i="66"/>
  <c r="G81" i="66"/>
  <c r="LC81" i="66" s="1"/>
  <c r="F81" i="66"/>
  <c r="E81" i="66"/>
  <c r="D81" i="66"/>
  <c r="C81" i="66"/>
  <c r="B81" i="66"/>
  <c r="LX80" i="66"/>
  <c r="LY80" i="66" s="1"/>
  <c r="LZ80" i="66" s="1"/>
  <c r="LW80" i="66"/>
  <c r="LO80" i="66"/>
  <c r="LN80" i="66"/>
  <c r="LM80" i="66"/>
  <c r="LL80" i="66"/>
  <c r="LK80" i="66"/>
  <c r="LJ80" i="66"/>
  <c r="LI80" i="66"/>
  <c r="CP80" i="66"/>
  <c r="CO80" i="66"/>
  <c r="CN80" i="66"/>
  <c r="CM80" i="66"/>
  <c r="CL80" i="66"/>
  <c r="CK80" i="66"/>
  <c r="CJ80" i="66"/>
  <c r="CI80" i="66"/>
  <c r="CH80" i="66"/>
  <c r="CG80" i="66"/>
  <c r="CF80" i="66"/>
  <c r="CE80" i="66"/>
  <c r="CD80" i="66"/>
  <c r="CC80" i="66"/>
  <c r="LH80" i="66"/>
  <c r="BZ80" i="66"/>
  <c r="BR80" i="66"/>
  <c r="BP80" i="66"/>
  <c r="BN80" i="66"/>
  <c r="BI80" i="66"/>
  <c r="BH80" i="66"/>
  <c r="BG80" i="66"/>
  <c r="BF80" i="66"/>
  <c r="AQ80" i="66"/>
  <c r="AJ80" i="66"/>
  <c r="AF80" i="66"/>
  <c r="Z80" i="66" a="1"/>
  <c r="Z80" i="66" s="1"/>
  <c r="W80" i="66"/>
  <c r="R80" i="66"/>
  <c r="P80" i="66" a="1"/>
  <c r="P80" i="66" s="1"/>
  <c r="K80" i="66"/>
  <c r="I80" i="66"/>
  <c r="H80" i="66"/>
  <c r="G80" i="66"/>
  <c r="LC80" i="66" s="1"/>
  <c r="F80" i="66"/>
  <c r="E80" i="66"/>
  <c r="D80" i="66"/>
  <c r="C80" i="66"/>
  <c r="B80" i="66"/>
  <c r="LX79" i="66"/>
  <c r="LY79" i="66" s="1"/>
  <c r="LZ79" i="66" s="1"/>
  <c r="LW79" i="66"/>
  <c r="LO79" i="66"/>
  <c r="LN79" i="66"/>
  <c r="LM79" i="66"/>
  <c r="LL79" i="66"/>
  <c r="LK79" i="66"/>
  <c r="LJ79" i="66"/>
  <c r="LI79" i="66"/>
  <c r="CP79" i="66"/>
  <c r="CO79" i="66"/>
  <c r="CN79" i="66"/>
  <c r="CM79" i="66"/>
  <c r="CL79" i="66"/>
  <c r="CK79" i="66"/>
  <c r="CJ79" i="66"/>
  <c r="CI79" i="66"/>
  <c r="CH79" i="66"/>
  <c r="CG79" i="66"/>
  <c r="CF79" i="66"/>
  <c r="CE79" i="66"/>
  <c r="CD79" i="66"/>
  <c r="CC79" i="66"/>
  <c r="LH79" i="66"/>
  <c r="BZ79" i="66"/>
  <c r="BR79" i="66"/>
  <c r="BP79" i="66"/>
  <c r="BN79" i="66"/>
  <c r="BI79" i="66"/>
  <c r="BH79" i="66"/>
  <c r="BG79" i="66"/>
  <c r="BF79" i="66"/>
  <c r="AQ79" i="66"/>
  <c r="AJ79" i="66"/>
  <c r="AF79" i="66"/>
  <c r="Z79" i="66" a="1"/>
  <c r="Z79" i="66" s="1"/>
  <c r="W79" i="66"/>
  <c r="R79" i="66"/>
  <c r="P79" i="66" a="1"/>
  <c r="P79" i="66" s="1"/>
  <c r="K79" i="66"/>
  <c r="I79" i="66"/>
  <c r="H79" i="66"/>
  <c r="G79" i="66"/>
  <c r="LC79" i="66" s="1"/>
  <c r="F79" i="66"/>
  <c r="E79" i="66"/>
  <c r="D79" i="66"/>
  <c r="C79" i="66"/>
  <c r="B79" i="66"/>
  <c r="LX78" i="66"/>
  <c r="LY78" i="66" s="1"/>
  <c r="LZ78" i="66" s="1"/>
  <c r="LW78" i="66"/>
  <c r="LO78" i="66"/>
  <c r="LN78" i="66"/>
  <c r="LM78" i="66"/>
  <c r="LL78" i="66"/>
  <c r="LK78" i="66"/>
  <c r="LJ78" i="66"/>
  <c r="LI78" i="66"/>
  <c r="CP78" i="66"/>
  <c r="CO78" i="66"/>
  <c r="CN78" i="66"/>
  <c r="CM78" i="66"/>
  <c r="CL78" i="66"/>
  <c r="CK78" i="66"/>
  <c r="CJ78" i="66"/>
  <c r="CI78" i="66"/>
  <c r="CH78" i="66"/>
  <c r="CG78" i="66"/>
  <c r="CF78" i="66"/>
  <c r="CE78" i="66"/>
  <c r="CD78" i="66"/>
  <c r="CC78" i="66"/>
  <c r="LH78" i="66"/>
  <c r="BZ78" i="66"/>
  <c r="BR78" i="66"/>
  <c r="BP78" i="66"/>
  <c r="BN78" i="66"/>
  <c r="BI78" i="66"/>
  <c r="BH78" i="66"/>
  <c r="BG78" i="66"/>
  <c r="BF78" i="66"/>
  <c r="AQ78" i="66"/>
  <c r="AJ78" i="66"/>
  <c r="AF78" i="66"/>
  <c r="Z78" i="66" a="1"/>
  <c r="Z78" i="66" s="1"/>
  <c r="W78" i="66"/>
  <c r="R78" i="66"/>
  <c r="P78" i="66" a="1"/>
  <c r="P78" i="66" s="1"/>
  <c r="K78" i="66"/>
  <c r="I78" i="66"/>
  <c r="H78" i="66"/>
  <c r="G78" i="66"/>
  <c r="LC78" i="66" s="1"/>
  <c r="F78" i="66"/>
  <c r="E78" i="66"/>
  <c r="D78" i="66"/>
  <c r="C78" i="66"/>
  <c r="B78" i="66"/>
  <c r="LX77" i="66"/>
  <c r="LY77" i="66" s="1"/>
  <c r="LZ77" i="66" s="1"/>
  <c r="LW77" i="66"/>
  <c r="LO77" i="66"/>
  <c r="LN77" i="66"/>
  <c r="LM77" i="66"/>
  <c r="LL77" i="66"/>
  <c r="LK77" i="66"/>
  <c r="LJ77" i="66"/>
  <c r="LI77" i="66"/>
  <c r="CP77" i="66"/>
  <c r="CO77" i="66"/>
  <c r="CN77" i="66"/>
  <c r="CM77" i="66"/>
  <c r="CL77" i="66"/>
  <c r="CK77" i="66"/>
  <c r="CJ77" i="66"/>
  <c r="CI77" i="66"/>
  <c r="CH77" i="66"/>
  <c r="CG77" i="66"/>
  <c r="CF77" i="66"/>
  <c r="CE77" i="66"/>
  <c r="CD77" i="66"/>
  <c r="CC77" i="66"/>
  <c r="LH77" i="66"/>
  <c r="BZ77" i="66"/>
  <c r="BR77" i="66"/>
  <c r="BP77" i="66"/>
  <c r="BN77" i="66"/>
  <c r="BI77" i="66"/>
  <c r="BH77" i="66"/>
  <c r="BG77" i="66"/>
  <c r="BF77" i="66"/>
  <c r="AQ77" i="66"/>
  <c r="AJ77" i="66"/>
  <c r="AF77" i="66"/>
  <c r="Z77" i="66" a="1"/>
  <c r="Z77" i="66" s="1"/>
  <c r="W77" i="66"/>
  <c r="R77" i="66"/>
  <c r="P77" i="66" a="1"/>
  <c r="P77" i="66" s="1"/>
  <c r="K77" i="66"/>
  <c r="I77" i="66"/>
  <c r="H77" i="66"/>
  <c r="G77" i="66"/>
  <c r="LC77" i="66" s="1"/>
  <c r="F77" i="66"/>
  <c r="E77" i="66"/>
  <c r="D77" i="66"/>
  <c r="C77" i="66"/>
  <c r="B77" i="66"/>
  <c r="LX76" i="66"/>
  <c r="LY76" i="66" s="1"/>
  <c r="LZ76" i="66" s="1"/>
  <c r="LW76" i="66"/>
  <c r="LO76" i="66"/>
  <c r="LN76" i="66"/>
  <c r="LM76" i="66"/>
  <c r="LL76" i="66"/>
  <c r="LK76" i="66"/>
  <c r="LJ76" i="66"/>
  <c r="LI76" i="66"/>
  <c r="CP76" i="66"/>
  <c r="CO76" i="66"/>
  <c r="CN76" i="66"/>
  <c r="CM76" i="66"/>
  <c r="CL76" i="66"/>
  <c r="CK76" i="66"/>
  <c r="CJ76" i="66"/>
  <c r="CI76" i="66"/>
  <c r="CH76" i="66"/>
  <c r="CG76" i="66"/>
  <c r="CF76" i="66"/>
  <c r="CE76" i="66"/>
  <c r="CD76" i="66"/>
  <c r="CC76" i="66"/>
  <c r="LH76" i="66"/>
  <c r="BZ76" i="66"/>
  <c r="BR76" i="66"/>
  <c r="BP76" i="66"/>
  <c r="BN76" i="66"/>
  <c r="BI76" i="66"/>
  <c r="BH76" i="66"/>
  <c r="BG76" i="66"/>
  <c r="BF76" i="66"/>
  <c r="AQ76" i="66"/>
  <c r="AJ76" i="66"/>
  <c r="AF76" i="66"/>
  <c r="Z76" i="66" a="1"/>
  <c r="Z76" i="66" s="1"/>
  <c r="W76" i="66"/>
  <c r="R76" i="66"/>
  <c r="P76" i="66" a="1"/>
  <c r="P76" i="66" s="1"/>
  <c r="K76" i="66"/>
  <c r="I76" i="66"/>
  <c r="H76" i="66"/>
  <c r="G76" i="66"/>
  <c r="LC76" i="66" s="1"/>
  <c r="F76" i="66"/>
  <c r="E76" i="66"/>
  <c r="D76" i="66"/>
  <c r="C76" i="66"/>
  <c r="B76" i="66"/>
  <c r="LX75" i="66"/>
  <c r="LY75" i="66" s="1"/>
  <c r="LZ75" i="66" s="1"/>
  <c r="LW75" i="66"/>
  <c r="LO75" i="66"/>
  <c r="LN75" i="66"/>
  <c r="LM75" i="66"/>
  <c r="LL75" i="66"/>
  <c r="LK75" i="66"/>
  <c r="LJ75" i="66"/>
  <c r="LI75" i="66"/>
  <c r="CP75" i="66"/>
  <c r="CO75" i="66"/>
  <c r="CN75" i="66"/>
  <c r="CM75" i="66"/>
  <c r="CL75" i="66"/>
  <c r="CK75" i="66"/>
  <c r="CJ75" i="66"/>
  <c r="CI75" i="66"/>
  <c r="CH75" i="66"/>
  <c r="CG75" i="66"/>
  <c r="CF75" i="66"/>
  <c r="CE75" i="66"/>
  <c r="CD75" i="66"/>
  <c r="CC75" i="66"/>
  <c r="LH75" i="66"/>
  <c r="BZ75" i="66"/>
  <c r="BR75" i="66"/>
  <c r="BP75" i="66"/>
  <c r="BN75" i="66"/>
  <c r="BI75" i="66"/>
  <c r="BH75" i="66"/>
  <c r="BG75" i="66"/>
  <c r="BF75" i="66"/>
  <c r="AQ75" i="66"/>
  <c r="AJ75" i="66"/>
  <c r="AF75" i="66"/>
  <c r="Z75" i="66" a="1"/>
  <c r="Z75" i="66" s="1"/>
  <c r="W75" i="66"/>
  <c r="R75" i="66"/>
  <c r="P75" i="66" a="1"/>
  <c r="P75" i="66" s="1"/>
  <c r="K75" i="66"/>
  <c r="I75" i="66"/>
  <c r="H75" i="66"/>
  <c r="G75" i="66"/>
  <c r="LC75" i="66" s="1"/>
  <c r="F75" i="66"/>
  <c r="E75" i="66"/>
  <c r="D75" i="66"/>
  <c r="C75" i="66"/>
  <c r="B75" i="66"/>
  <c r="LX74" i="66"/>
  <c r="LY74" i="66" s="1"/>
  <c r="LZ74" i="66" s="1"/>
  <c r="LW74" i="66"/>
  <c r="LO74" i="66"/>
  <c r="LN74" i="66"/>
  <c r="LM74" i="66"/>
  <c r="LL74" i="66"/>
  <c r="LK74" i="66"/>
  <c r="LJ74" i="66"/>
  <c r="LI74" i="66"/>
  <c r="CP74" i="66"/>
  <c r="CO74" i="66"/>
  <c r="CN74" i="66"/>
  <c r="CM74" i="66"/>
  <c r="CL74" i="66"/>
  <c r="CK74" i="66"/>
  <c r="CJ74" i="66"/>
  <c r="CI74" i="66"/>
  <c r="CH74" i="66"/>
  <c r="CG74" i="66"/>
  <c r="CF74" i="66"/>
  <c r="CE74" i="66"/>
  <c r="CD74" i="66"/>
  <c r="CC74" i="66"/>
  <c r="LH74" i="66"/>
  <c r="BZ74" i="66"/>
  <c r="BR74" i="66"/>
  <c r="BP74" i="66"/>
  <c r="BN74" i="66"/>
  <c r="BI74" i="66"/>
  <c r="BH74" i="66"/>
  <c r="BG74" i="66"/>
  <c r="BF74" i="66"/>
  <c r="AQ74" i="66"/>
  <c r="AJ74" i="66"/>
  <c r="AF74" i="66"/>
  <c r="Z74" i="66" a="1"/>
  <c r="Z74" i="66" s="1"/>
  <c r="W74" i="66"/>
  <c r="R74" i="66"/>
  <c r="P74" i="66" a="1"/>
  <c r="P74" i="66" s="1"/>
  <c r="K74" i="66"/>
  <c r="I74" i="66"/>
  <c r="H74" i="66"/>
  <c r="G74" i="66"/>
  <c r="LC74" i="66" s="1"/>
  <c r="F74" i="66"/>
  <c r="E74" i="66"/>
  <c r="D74" i="66"/>
  <c r="C74" i="66"/>
  <c r="B74" i="66"/>
  <c r="LX73" i="66"/>
  <c r="LY73" i="66" s="1"/>
  <c r="LZ73" i="66" s="1"/>
  <c r="LW73" i="66"/>
  <c r="LO73" i="66"/>
  <c r="LN73" i="66"/>
  <c r="LM73" i="66"/>
  <c r="LL73" i="66"/>
  <c r="LK73" i="66"/>
  <c r="LJ73" i="66"/>
  <c r="LI73" i="66"/>
  <c r="CP73" i="66"/>
  <c r="CO73" i="66"/>
  <c r="CN73" i="66"/>
  <c r="CM73" i="66"/>
  <c r="CL73" i="66"/>
  <c r="CK73" i="66"/>
  <c r="CJ73" i="66"/>
  <c r="CI73" i="66"/>
  <c r="CH73" i="66"/>
  <c r="CG73" i="66"/>
  <c r="CF73" i="66"/>
  <c r="CE73" i="66"/>
  <c r="CD73" i="66"/>
  <c r="CC73" i="66"/>
  <c r="LH73" i="66"/>
  <c r="BZ73" i="66"/>
  <c r="BR73" i="66"/>
  <c r="BP73" i="66"/>
  <c r="BN73" i="66"/>
  <c r="BI73" i="66"/>
  <c r="BH73" i="66"/>
  <c r="BG73" i="66"/>
  <c r="BF73" i="66"/>
  <c r="AQ73" i="66"/>
  <c r="AJ73" i="66"/>
  <c r="AF73" i="66"/>
  <c r="Z73" i="66" a="1"/>
  <c r="Z73" i="66" s="1"/>
  <c r="W73" i="66"/>
  <c r="R73" i="66"/>
  <c r="P73" i="66" a="1"/>
  <c r="P73" i="66" s="1"/>
  <c r="K73" i="66"/>
  <c r="I73" i="66"/>
  <c r="H73" i="66"/>
  <c r="G73" i="66"/>
  <c r="LC73" i="66" s="1"/>
  <c r="F73" i="66"/>
  <c r="E73" i="66"/>
  <c r="D73" i="66"/>
  <c r="C73" i="66"/>
  <c r="B73" i="66"/>
  <c r="LX72" i="66"/>
  <c r="LY72" i="66" s="1"/>
  <c r="LZ72" i="66" s="1"/>
  <c r="LW72" i="66"/>
  <c r="LO72" i="66"/>
  <c r="LN72" i="66"/>
  <c r="LM72" i="66"/>
  <c r="LL72" i="66"/>
  <c r="LK72" i="66"/>
  <c r="LJ72" i="66"/>
  <c r="LI72" i="66"/>
  <c r="CP72" i="66"/>
  <c r="CO72" i="66"/>
  <c r="CN72" i="66"/>
  <c r="CM72" i="66"/>
  <c r="CL72" i="66"/>
  <c r="CK72" i="66"/>
  <c r="CJ72" i="66"/>
  <c r="CI72" i="66"/>
  <c r="CH72" i="66"/>
  <c r="CG72" i="66"/>
  <c r="CF72" i="66"/>
  <c r="CE72" i="66"/>
  <c r="CD72" i="66"/>
  <c r="CC72" i="66"/>
  <c r="LH72" i="66"/>
  <c r="BZ72" i="66"/>
  <c r="BR72" i="66"/>
  <c r="BP72" i="66"/>
  <c r="BN72" i="66"/>
  <c r="BI72" i="66"/>
  <c r="BH72" i="66"/>
  <c r="BG72" i="66"/>
  <c r="BF72" i="66"/>
  <c r="AQ72" i="66"/>
  <c r="AJ72" i="66"/>
  <c r="AF72" i="66"/>
  <c r="Z72" i="66" a="1"/>
  <c r="Z72" i="66" s="1"/>
  <c r="W72" i="66"/>
  <c r="R72" i="66"/>
  <c r="P72" i="66" a="1"/>
  <c r="P72" i="66" s="1"/>
  <c r="K72" i="66"/>
  <c r="I72" i="66"/>
  <c r="H72" i="66"/>
  <c r="G72" i="66"/>
  <c r="LC72" i="66" s="1"/>
  <c r="F72" i="66"/>
  <c r="E72" i="66"/>
  <c r="D72" i="66"/>
  <c r="C72" i="66"/>
  <c r="B72" i="66"/>
  <c r="LX71" i="66"/>
  <c r="LY71" i="66" s="1"/>
  <c r="LZ71" i="66" s="1"/>
  <c r="LW71" i="66"/>
  <c r="LO71" i="66"/>
  <c r="LN71" i="66"/>
  <c r="LM71" i="66"/>
  <c r="LL71" i="66"/>
  <c r="LK71" i="66"/>
  <c r="LJ71" i="66"/>
  <c r="LI71" i="66"/>
  <c r="CP71" i="66"/>
  <c r="CO71" i="66"/>
  <c r="CN71" i="66"/>
  <c r="CM71" i="66"/>
  <c r="CL71" i="66"/>
  <c r="CK71" i="66"/>
  <c r="CJ71" i="66"/>
  <c r="CI71" i="66"/>
  <c r="CH71" i="66"/>
  <c r="CG71" i="66"/>
  <c r="CF71" i="66"/>
  <c r="CE71" i="66"/>
  <c r="CD71" i="66"/>
  <c r="CC71" i="66"/>
  <c r="LH71" i="66"/>
  <c r="BZ71" i="66"/>
  <c r="BR71" i="66"/>
  <c r="BP71" i="66"/>
  <c r="BN71" i="66"/>
  <c r="BI71" i="66"/>
  <c r="BH71" i="66"/>
  <c r="BG71" i="66"/>
  <c r="BF71" i="66"/>
  <c r="AQ71" i="66"/>
  <c r="AJ71" i="66"/>
  <c r="AF71" i="66"/>
  <c r="Z71" i="66" a="1"/>
  <c r="Z71" i="66" s="1"/>
  <c r="W71" i="66"/>
  <c r="R71" i="66"/>
  <c r="P71" i="66" a="1"/>
  <c r="P71" i="66" s="1"/>
  <c r="K71" i="66"/>
  <c r="I71" i="66"/>
  <c r="H71" i="66"/>
  <c r="G71" i="66"/>
  <c r="LC71" i="66" s="1"/>
  <c r="F71" i="66"/>
  <c r="E71" i="66"/>
  <c r="D71" i="66"/>
  <c r="C71" i="66"/>
  <c r="B71" i="66"/>
  <c r="LX70" i="66"/>
  <c r="LY70" i="66" s="1"/>
  <c r="LZ70" i="66" s="1"/>
  <c r="LW70" i="66"/>
  <c r="LO70" i="66"/>
  <c r="LN70" i="66"/>
  <c r="LM70" i="66"/>
  <c r="LL70" i="66"/>
  <c r="LK70" i="66"/>
  <c r="LJ70" i="66"/>
  <c r="LI70" i="66"/>
  <c r="CP70" i="66"/>
  <c r="CO70" i="66"/>
  <c r="CN70" i="66"/>
  <c r="CM70" i="66"/>
  <c r="CL70" i="66"/>
  <c r="CK70" i="66"/>
  <c r="CJ70" i="66"/>
  <c r="CI70" i="66"/>
  <c r="CH70" i="66"/>
  <c r="CG70" i="66"/>
  <c r="CF70" i="66"/>
  <c r="CE70" i="66"/>
  <c r="CD70" i="66"/>
  <c r="CC70" i="66"/>
  <c r="LH70" i="66"/>
  <c r="BZ70" i="66"/>
  <c r="BR70" i="66"/>
  <c r="BP70" i="66"/>
  <c r="BN70" i="66"/>
  <c r="BI70" i="66"/>
  <c r="BH70" i="66"/>
  <c r="BG70" i="66"/>
  <c r="BF70" i="66"/>
  <c r="AQ70" i="66"/>
  <c r="AJ70" i="66"/>
  <c r="AF70" i="66"/>
  <c r="Z70" i="66" a="1"/>
  <c r="Z70" i="66" s="1"/>
  <c r="W70" i="66"/>
  <c r="R70" i="66"/>
  <c r="P70" i="66" a="1"/>
  <c r="P70" i="66" s="1"/>
  <c r="K70" i="66"/>
  <c r="I70" i="66"/>
  <c r="H70" i="66"/>
  <c r="G70" i="66"/>
  <c r="LC70" i="66" s="1"/>
  <c r="F70" i="66"/>
  <c r="E70" i="66"/>
  <c r="D70" i="66"/>
  <c r="C70" i="66"/>
  <c r="B70" i="66"/>
  <c r="LX69" i="66"/>
  <c r="LY69" i="66" s="1"/>
  <c r="LZ69" i="66" s="1"/>
  <c r="LW69" i="66"/>
  <c r="LO69" i="66"/>
  <c r="LN69" i="66"/>
  <c r="LM69" i="66"/>
  <c r="LL69" i="66"/>
  <c r="LK69" i="66"/>
  <c r="LJ69" i="66"/>
  <c r="LI69" i="66"/>
  <c r="CP69" i="66"/>
  <c r="CO69" i="66"/>
  <c r="CN69" i="66"/>
  <c r="CM69" i="66"/>
  <c r="CL69" i="66"/>
  <c r="CK69" i="66"/>
  <c r="CJ69" i="66"/>
  <c r="CI69" i="66"/>
  <c r="CH69" i="66"/>
  <c r="CG69" i="66"/>
  <c r="CF69" i="66"/>
  <c r="CE69" i="66"/>
  <c r="CD69" i="66"/>
  <c r="CC69" i="66"/>
  <c r="LH69" i="66"/>
  <c r="BZ69" i="66"/>
  <c r="BR69" i="66"/>
  <c r="BP69" i="66"/>
  <c r="BN69" i="66"/>
  <c r="BI69" i="66"/>
  <c r="BH69" i="66"/>
  <c r="BG69" i="66"/>
  <c r="BF69" i="66"/>
  <c r="AQ69" i="66"/>
  <c r="AJ69" i="66"/>
  <c r="AF69" i="66"/>
  <c r="Z69" i="66" a="1"/>
  <c r="Z69" i="66" s="1"/>
  <c r="W69" i="66"/>
  <c r="R69" i="66"/>
  <c r="P69" i="66" a="1"/>
  <c r="P69" i="66" s="1"/>
  <c r="K69" i="66"/>
  <c r="I69" i="66"/>
  <c r="H69" i="66"/>
  <c r="G69" i="66"/>
  <c r="LC69" i="66" s="1"/>
  <c r="F69" i="66"/>
  <c r="E69" i="66"/>
  <c r="D69" i="66"/>
  <c r="C69" i="66"/>
  <c r="B69" i="66"/>
  <c r="LX68" i="66"/>
  <c r="LY68" i="66" s="1"/>
  <c r="LZ68" i="66" s="1"/>
  <c r="LW68" i="66"/>
  <c r="LO68" i="66"/>
  <c r="LN68" i="66"/>
  <c r="LM68" i="66"/>
  <c r="LL68" i="66"/>
  <c r="LK68" i="66"/>
  <c r="LJ68" i="66"/>
  <c r="LI68" i="66"/>
  <c r="CP68" i="66"/>
  <c r="CO68" i="66"/>
  <c r="CN68" i="66"/>
  <c r="CM68" i="66"/>
  <c r="CL68" i="66"/>
  <c r="CK68" i="66"/>
  <c r="CJ68" i="66"/>
  <c r="CI68" i="66"/>
  <c r="CH68" i="66"/>
  <c r="CG68" i="66"/>
  <c r="CF68" i="66"/>
  <c r="CE68" i="66"/>
  <c r="CD68" i="66"/>
  <c r="CC68" i="66"/>
  <c r="LH68" i="66"/>
  <c r="BZ68" i="66"/>
  <c r="BR68" i="66"/>
  <c r="BP68" i="66"/>
  <c r="BN68" i="66"/>
  <c r="BI68" i="66"/>
  <c r="BH68" i="66"/>
  <c r="BG68" i="66"/>
  <c r="BF68" i="66"/>
  <c r="AQ68" i="66"/>
  <c r="AJ68" i="66"/>
  <c r="AF68" i="66"/>
  <c r="Z68" i="66" a="1"/>
  <c r="Z68" i="66" s="1"/>
  <c r="W68" i="66"/>
  <c r="R68" i="66"/>
  <c r="P68" i="66" a="1"/>
  <c r="P68" i="66" s="1"/>
  <c r="K68" i="66"/>
  <c r="I68" i="66"/>
  <c r="H68" i="66"/>
  <c r="G68" i="66"/>
  <c r="LC68" i="66" s="1"/>
  <c r="F68" i="66"/>
  <c r="E68" i="66"/>
  <c r="D68" i="66"/>
  <c r="C68" i="66"/>
  <c r="B68" i="66"/>
  <c r="LX67" i="66"/>
  <c r="LY67" i="66" s="1"/>
  <c r="LZ67" i="66" s="1"/>
  <c r="LW67" i="66"/>
  <c r="LO67" i="66"/>
  <c r="LN67" i="66"/>
  <c r="LM67" i="66"/>
  <c r="LL67" i="66"/>
  <c r="LK67" i="66"/>
  <c r="LJ67" i="66"/>
  <c r="LI67" i="66"/>
  <c r="CP67" i="66"/>
  <c r="CO67" i="66"/>
  <c r="CN67" i="66"/>
  <c r="CM67" i="66"/>
  <c r="CL67" i="66"/>
  <c r="CK67" i="66"/>
  <c r="CJ67" i="66"/>
  <c r="CI67" i="66"/>
  <c r="CH67" i="66"/>
  <c r="CG67" i="66"/>
  <c r="CF67" i="66"/>
  <c r="CE67" i="66"/>
  <c r="CD67" i="66"/>
  <c r="CC67" i="66"/>
  <c r="LH67" i="66"/>
  <c r="BZ67" i="66"/>
  <c r="BR67" i="66"/>
  <c r="BP67" i="66"/>
  <c r="BN67" i="66"/>
  <c r="BI67" i="66"/>
  <c r="BH67" i="66"/>
  <c r="BG67" i="66"/>
  <c r="BF67" i="66"/>
  <c r="AQ67" i="66"/>
  <c r="AJ67" i="66"/>
  <c r="AF67" i="66"/>
  <c r="Z67" i="66" a="1"/>
  <c r="Z67" i="66" s="1"/>
  <c r="W67" i="66"/>
  <c r="R67" i="66"/>
  <c r="P67" i="66" a="1"/>
  <c r="P67" i="66" s="1"/>
  <c r="K67" i="66"/>
  <c r="I67" i="66"/>
  <c r="H67" i="66"/>
  <c r="G67" i="66"/>
  <c r="LC67" i="66" s="1"/>
  <c r="F67" i="66"/>
  <c r="E67" i="66"/>
  <c r="D67" i="66"/>
  <c r="C67" i="66"/>
  <c r="B67" i="66"/>
  <c r="LX66" i="66"/>
  <c r="LY66" i="66" s="1"/>
  <c r="LZ66" i="66" s="1"/>
  <c r="LW66" i="66"/>
  <c r="LO66" i="66"/>
  <c r="LN66" i="66"/>
  <c r="LM66" i="66"/>
  <c r="LL66" i="66"/>
  <c r="LK66" i="66"/>
  <c r="LJ66" i="66"/>
  <c r="LI66" i="66"/>
  <c r="CP66" i="66"/>
  <c r="CO66" i="66"/>
  <c r="CN66" i="66"/>
  <c r="CM66" i="66"/>
  <c r="CL66" i="66"/>
  <c r="CK66" i="66"/>
  <c r="CJ66" i="66"/>
  <c r="CI66" i="66"/>
  <c r="CH66" i="66"/>
  <c r="CG66" i="66"/>
  <c r="CF66" i="66"/>
  <c r="CE66" i="66"/>
  <c r="CD66" i="66"/>
  <c r="CC66" i="66"/>
  <c r="LH66" i="66"/>
  <c r="BZ66" i="66"/>
  <c r="BR66" i="66"/>
  <c r="BP66" i="66"/>
  <c r="BN66" i="66"/>
  <c r="BI66" i="66"/>
  <c r="BH66" i="66"/>
  <c r="BG66" i="66"/>
  <c r="BF66" i="66"/>
  <c r="AQ66" i="66"/>
  <c r="AJ66" i="66"/>
  <c r="AF66" i="66"/>
  <c r="Z66" i="66" a="1"/>
  <c r="Z66" i="66" s="1"/>
  <c r="W66" i="66"/>
  <c r="R66" i="66"/>
  <c r="P66" i="66" a="1"/>
  <c r="P66" i="66" s="1"/>
  <c r="K66" i="66"/>
  <c r="I66" i="66"/>
  <c r="H66" i="66"/>
  <c r="G66" i="66"/>
  <c r="LC66" i="66" s="1"/>
  <c r="F66" i="66"/>
  <c r="E66" i="66"/>
  <c r="D66" i="66"/>
  <c r="C66" i="66"/>
  <c r="B66" i="66"/>
  <c r="LX65" i="66"/>
  <c r="LY65" i="66" s="1"/>
  <c r="LZ65" i="66" s="1"/>
  <c r="LW65" i="66"/>
  <c r="LO65" i="66"/>
  <c r="LN65" i="66"/>
  <c r="LM65" i="66"/>
  <c r="LL65" i="66"/>
  <c r="LK65" i="66"/>
  <c r="LJ65" i="66"/>
  <c r="LI65" i="66"/>
  <c r="CP65" i="66"/>
  <c r="CO65" i="66"/>
  <c r="CN65" i="66"/>
  <c r="CM65" i="66"/>
  <c r="CL65" i="66"/>
  <c r="CK65" i="66"/>
  <c r="CJ65" i="66"/>
  <c r="CI65" i="66"/>
  <c r="CH65" i="66"/>
  <c r="CG65" i="66"/>
  <c r="CF65" i="66"/>
  <c r="CE65" i="66"/>
  <c r="CD65" i="66"/>
  <c r="CC65" i="66"/>
  <c r="LH65" i="66"/>
  <c r="BZ65" i="66"/>
  <c r="BR65" i="66"/>
  <c r="BP65" i="66"/>
  <c r="BN65" i="66"/>
  <c r="BI65" i="66"/>
  <c r="BH65" i="66"/>
  <c r="BG65" i="66"/>
  <c r="BF65" i="66"/>
  <c r="AQ65" i="66"/>
  <c r="AJ65" i="66"/>
  <c r="AF65" i="66"/>
  <c r="Z65" i="66" a="1"/>
  <c r="Z65" i="66" s="1"/>
  <c r="W65" i="66"/>
  <c r="R65" i="66"/>
  <c r="P65" i="66" a="1"/>
  <c r="P65" i="66" s="1"/>
  <c r="K65" i="66"/>
  <c r="I65" i="66"/>
  <c r="H65" i="66"/>
  <c r="G65" i="66"/>
  <c r="LC65" i="66" s="1"/>
  <c r="F65" i="66"/>
  <c r="E65" i="66"/>
  <c r="D65" i="66"/>
  <c r="C65" i="66"/>
  <c r="B65" i="66"/>
  <c r="LX64" i="66"/>
  <c r="LY64" i="66" s="1"/>
  <c r="LZ64" i="66" s="1"/>
  <c r="LW64" i="66"/>
  <c r="LO64" i="66"/>
  <c r="LN64" i="66"/>
  <c r="LM64" i="66"/>
  <c r="LL64" i="66"/>
  <c r="LK64" i="66"/>
  <c r="LJ64" i="66"/>
  <c r="LI64" i="66"/>
  <c r="CP64" i="66"/>
  <c r="CO64" i="66"/>
  <c r="CN64" i="66"/>
  <c r="CM64" i="66"/>
  <c r="CL64" i="66"/>
  <c r="CK64" i="66"/>
  <c r="CJ64" i="66"/>
  <c r="CI64" i="66"/>
  <c r="CH64" i="66"/>
  <c r="CG64" i="66"/>
  <c r="CF64" i="66"/>
  <c r="CE64" i="66"/>
  <c r="CD64" i="66"/>
  <c r="CC64" i="66"/>
  <c r="LH64" i="66"/>
  <c r="BZ64" i="66"/>
  <c r="BR64" i="66"/>
  <c r="BP64" i="66"/>
  <c r="BN64" i="66"/>
  <c r="BI64" i="66"/>
  <c r="BH64" i="66"/>
  <c r="BG64" i="66"/>
  <c r="BF64" i="66"/>
  <c r="AQ64" i="66"/>
  <c r="AJ64" i="66"/>
  <c r="AF64" i="66"/>
  <c r="Z64" i="66" a="1"/>
  <c r="Z64" i="66" s="1"/>
  <c r="W64" i="66"/>
  <c r="R64" i="66"/>
  <c r="P64" i="66" a="1"/>
  <c r="P64" i="66" s="1"/>
  <c r="K64" i="66"/>
  <c r="I64" i="66"/>
  <c r="H64" i="66"/>
  <c r="G64" i="66"/>
  <c r="LC64" i="66" s="1"/>
  <c r="F64" i="66"/>
  <c r="E64" i="66"/>
  <c r="D64" i="66"/>
  <c r="C64" i="66"/>
  <c r="B64" i="66"/>
  <c r="LX63" i="66"/>
  <c r="LY63" i="66" s="1"/>
  <c r="LZ63" i="66" s="1"/>
  <c r="LW63" i="66"/>
  <c r="LO63" i="66"/>
  <c r="LN63" i="66"/>
  <c r="LM63" i="66"/>
  <c r="LL63" i="66"/>
  <c r="LK63" i="66"/>
  <c r="LJ63" i="66"/>
  <c r="LI63" i="66"/>
  <c r="CP63" i="66"/>
  <c r="CO63" i="66"/>
  <c r="CN63" i="66"/>
  <c r="CM63" i="66"/>
  <c r="CL63" i="66"/>
  <c r="CK63" i="66"/>
  <c r="CJ63" i="66"/>
  <c r="CI63" i="66"/>
  <c r="CH63" i="66"/>
  <c r="CG63" i="66"/>
  <c r="CF63" i="66"/>
  <c r="CE63" i="66"/>
  <c r="CD63" i="66"/>
  <c r="CC63" i="66"/>
  <c r="LH63" i="66"/>
  <c r="BZ63" i="66"/>
  <c r="BR63" i="66"/>
  <c r="BP63" i="66"/>
  <c r="BN63" i="66"/>
  <c r="BI63" i="66"/>
  <c r="BH63" i="66"/>
  <c r="BG63" i="66"/>
  <c r="BF63" i="66"/>
  <c r="AQ63" i="66"/>
  <c r="AJ63" i="66"/>
  <c r="AF63" i="66"/>
  <c r="Z63" i="66" a="1"/>
  <c r="Z63" i="66" s="1"/>
  <c r="W63" i="66"/>
  <c r="R63" i="66"/>
  <c r="P63" i="66" a="1"/>
  <c r="P63" i="66" s="1"/>
  <c r="K63" i="66"/>
  <c r="I63" i="66"/>
  <c r="H63" i="66"/>
  <c r="G63" i="66"/>
  <c r="LC63" i="66" s="1"/>
  <c r="F63" i="66"/>
  <c r="E63" i="66"/>
  <c r="D63" i="66"/>
  <c r="C63" i="66"/>
  <c r="B63" i="66"/>
  <c r="LX62" i="66"/>
  <c r="LY62" i="66" s="1"/>
  <c r="LZ62" i="66" s="1"/>
  <c r="LW62" i="66"/>
  <c r="LO62" i="66"/>
  <c r="LN62" i="66"/>
  <c r="LM62" i="66"/>
  <c r="LL62" i="66"/>
  <c r="LK62" i="66"/>
  <c r="LJ62" i="66"/>
  <c r="LI62" i="66"/>
  <c r="CP62" i="66"/>
  <c r="CO62" i="66"/>
  <c r="CN62" i="66"/>
  <c r="CM62" i="66"/>
  <c r="CL62" i="66"/>
  <c r="CK62" i="66"/>
  <c r="CJ62" i="66"/>
  <c r="CI62" i="66"/>
  <c r="CH62" i="66"/>
  <c r="CG62" i="66"/>
  <c r="CF62" i="66"/>
  <c r="CE62" i="66"/>
  <c r="CD62" i="66"/>
  <c r="CC62" i="66"/>
  <c r="LH62" i="66"/>
  <c r="BZ62" i="66"/>
  <c r="BR62" i="66"/>
  <c r="BP62" i="66"/>
  <c r="BN62" i="66"/>
  <c r="BI62" i="66"/>
  <c r="BH62" i="66"/>
  <c r="BG62" i="66"/>
  <c r="BF62" i="66"/>
  <c r="AQ62" i="66"/>
  <c r="AJ62" i="66"/>
  <c r="AF62" i="66"/>
  <c r="Z62" i="66" a="1"/>
  <c r="Z62" i="66" s="1"/>
  <c r="W62" i="66"/>
  <c r="R62" i="66"/>
  <c r="P62" i="66" a="1"/>
  <c r="P62" i="66" s="1"/>
  <c r="K62" i="66"/>
  <c r="I62" i="66"/>
  <c r="H62" i="66"/>
  <c r="G62" i="66"/>
  <c r="LC62" i="66" s="1"/>
  <c r="F62" i="66"/>
  <c r="E62" i="66"/>
  <c r="D62" i="66"/>
  <c r="C62" i="66"/>
  <c r="B62" i="66"/>
  <c r="LX61" i="66"/>
  <c r="LY61" i="66" s="1"/>
  <c r="LZ61" i="66" s="1"/>
  <c r="LW61" i="66"/>
  <c r="LO61" i="66"/>
  <c r="LN61" i="66"/>
  <c r="LM61" i="66"/>
  <c r="LL61" i="66"/>
  <c r="LK61" i="66"/>
  <c r="LJ61" i="66"/>
  <c r="LI61" i="66"/>
  <c r="CP61" i="66"/>
  <c r="CO61" i="66"/>
  <c r="CN61" i="66"/>
  <c r="CM61" i="66"/>
  <c r="CL61" i="66"/>
  <c r="CK61" i="66"/>
  <c r="CJ61" i="66"/>
  <c r="CI61" i="66"/>
  <c r="CH61" i="66"/>
  <c r="CG61" i="66"/>
  <c r="CF61" i="66"/>
  <c r="CE61" i="66"/>
  <c r="CD61" i="66"/>
  <c r="CC61" i="66"/>
  <c r="LH61" i="66"/>
  <c r="BZ61" i="66"/>
  <c r="BR61" i="66"/>
  <c r="BP61" i="66"/>
  <c r="BN61" i="66"/>
  <c r="BI61" i="66"/>
  <c r="BH61" i="66"/>
  <c r="BG61" i="66"/>
  <c r="BF61" i="66"/>
  <c r="AQ61" i="66"/>
  <c r="AJ61" i="66"/>
  <c r="AF61" i="66"/>
  <c r="Z61" i="66" a="1"/>
  <c r="Z61" i="66" s="1"/>
  <c r="W61" i="66"/>
  <c r="R61" i="66"/>
  <c r="P61" i="66" a="1"/>
  <c r="P61" i="66" s="1"/>
  <c r="K61" i="66"/>
  <c r="I61" i="66"/>
  <c r="H61" i="66"/>
  <c r="G61" i="66"/>
  <c r="LC61" i="66" s="1"/>
  <c r="F61" i="66"/>
  <c r="E61" i="66"/>
  <c r="D61" i="66"/>
  <c r="C61" i="66"/>
  <c r="B61" i="66"/>
  <c r="LX60" i="66"/>
  <c r="LY60" i="66" s="1"/>
  <c r="LZ60" i="66" s="1"/>
  <c r="LW60" i="66"/>
  <c r="LO60" i="66"/>
  <c r="LN60" i="66"/>
  <c r="LM60" i="66"/>
  <c r="LL60" i="66"/>
  <c r="LK60" i="66"/>
  <c r="LJ60" i="66"/>
  <c r="LI60" i="66"/>
  <c r="CP60" i="66"/>
  <c r="CO60" i="66"/>
  <c r="CN60" i="66"/>
  <c r="CM60" i="66"/>
  <c r="CL60" i="66"/>
  <c r="CK60" i="66"/>
  <c r="CJ60" i="66"/>
  <c r="CI60" i="66"/>
  <c r="CH60" i="66"/>
  <c r="CG60" i="66"/>
  <c r="CF60" i="66"/>
  <c r="CE60" i="66"/>
  <c r="CD60" i="66"/>
  <c r="CC60" i="66"/>
  <c r="LH60" i="66"/>
  <c r="BZ60" i="66"/>
  <c r="BR60" i="66"/>
  <c r="BP60" i="66"/>
  <c r="BN60" i="66"/>
  <c r="BI60" i="66"/>
  <c r="BH60" i="66"/>
  <c r="BG60" i="66"/>
  <c r="BF60" i="66"/>
  <c r="AQ60" i="66"/>
  <c r="AJ60" i="66"/>
  <c r="AF60" i="66"/>
  <c r="Z60" i="66" a="1"/>
  <c r="Z60" i="66" s="1"/>
  <c r="W60" i="66"/>
  <c r="R60" i="66"/>
  <c r="P60" i="66" a="1"/>
  <c r="P60" i="66" s="1"/>
  <c r="K60" i="66"/>
  <c r="I60" i="66"/>
  <c r="H60" i="66"/>
  <c r="G60" i="66"/>
  <c r="LC60" i="66" s="1"/>
  <c r="F60" i="66"/>
  <c r="E60" i="66"/>
  <c r="D60" i="66"/>
  <c r="C60" i="66"/>
  <c r="B60" i="66"/>
  <c r="LX59" i="66"/>
  <c r="LY59" i="66" s="1"/>
  <c r="LZ59" i="66" s="1"/>
  <c r="LW59" i="66"/>
  <c r="LO59" i="66"/>
  <c r="LN59" i="66"/>
  <c r="LM59" i="66"/>
  <c r="LL59" i="66"/>
  <c r="LK59" i="66"/>
  <c r="LJ59" i="66"/>
  <c r="LI59" i="66"/>
  <c r="CP59" i="66"/>
  <c r="CO59" i="66"/>
  <c r="CN59" i="66"/>
  <c r="CM59" i="66"/>
  <c r="CL59" i="66"/>
  <c r="CK59" i="66"/>
  <c r="CJ59" i="66"/>
  <c r="CI59" i="66"/>
  <c r="CH59" i="66"/>
  <c r="CG59" i="66"/>
  <c r="CF59" i="66"/>
  <c r="CE59" i="66"/>
  <c r="CD59" i="66"/>
  <c r="CC59" i="66"/>
  <c r="LH59" i="66"/>
  <c r="BZ59" i="66"/>
  <c r="BR59" i="66"/>
  <c r="BP59" i="66"/>
  <c r="BN59" i="66"/>
  <c r="BI59" i="66"/>
  <c r="BH59" i="66"/>
  <c r="BG59" i="66"/>
  <c r="BF59" i="66"/>
  <c r="AQ59" i="66"/>
  <c r="AJ59" i="66"/>
  <c r="AF59" i="66"/>
  <c r="Z59" i="66" a="1"/>
  <c r="Z59" i="66" s="1"/>
  <c r="W59" i="66"/>
  <c r="R59" i="66"/>
  <c r="P59" i="66" a="1"/>
  <c r="P59" i="66" s="1"/>
  <c r="K59" i="66"/>
  <c r="I59" i="66"/>
  <c r="H59" i="66"/>
  <c r="G59" i="66"/>
  <c r="LC59" i="66" s="1"/>
  <c r="F59" i="66"/>
  <c r="E59" i="66"/>
  <c r="D59" i="66"/>
  <c r="C59" i="66"/>
  <c r="B59" i="66"/>
  <c r="LX58" i="66"/>
  <c r="LY58" i="66" s="1"/>
  <c r="LZ58" i="66" s="1"/>
  <c r="LW58" i="66"/>
  <c r="LO58" i="66"/>
  <c r="LN58" i="66"/>
  <c r="LM58" i="66"/>
  <c r="LL58" i="66"/>
  <c r="LK58" i="66"/>
  <c r="LJ58" i="66"/>
  <c r="LI58" i="66"/>
  <c r="CP58" i="66"/>
  <c r="CO58" i="66"/>
  <c r="CN58" i="66"/>
  <c r="CM58" i="66"/>
  <c r="CL58" i="66"/>
  <c r="CK58" i="66"/>
  <c r="CJ58" i="66"/>
  <c r="CI58" i="66"/>
  <c r="CH58" i="66"/>
  <c r="CG58" i="66"/>
  <c r="CF58" i="66"/>
  <c r="CE58" i="66"/>
  <c r="CD58" i="66"/>
  <c r="CC58" i="66"/>
  <c r="LH58" i="66"/>
  <c r="BZ58" i="66"/>
  <c r="BR58" i="66"/>
  <c r="BP58" i="66"/>
  <c r="BN58" i="66"/>
  <c r="BI58" i="66"/>
  <c r="BH58" i="66"/>
  <c r="BG58" i="66"/>
  <c r="BF58" i="66"/>
  <c r="AQ58" i="66"/>
  <c r="AJ58" i="66"/>
  <c r="AF58" i="66"/>
  <c r="Z58" i="66" a="1"/>
  <c r="Z58" i="66" s="1"/>
  <c r="W58" i="66"/>
  <c r="R58" i="66"/>
  <c r="P58" i="66" a="1"/>
  <c r="P58" i="66" s="1"/>
  <c r="K58" i="66"/>
  <c r="I58" i="66"/>
  <c r="H58" i="66"/>
  <c r="G58" i="66"/>
  <c r="LC58" i="66" s="1"/>
  <c r="F58" i="66"/>
  <c r="E58" i="66"/>
  <c r="D58" i="66"/>
  <c r="C58" i="66"/>
  <c r="B58" i="66"/>
  <c r="LX57" i="66"/>
  <c r="LY57" i="66" s="1"/>
  <c r="LZ57" i="66" s="1"/>
  <c r="LW57" i="66"/>
  <c r="LO57" i="66"/>
  <c r="LN57" i="66"/>
  <c r="LM57" i="66"/>
  <c r="LL57" i="66"/>
  <c r="LK57" i="66"/>
  <c r="LJ57" i="66"/>
  <c r="LI57" i="66"/>
  <c r="CP57" i="66"/>
  <c r="CO57" i="66"/>
  <c r="CN57" i="66"/>
  <c r="CM57" i="66"/>
  <c r="CL57" i="66"/>
  <c r="CK57" i="66"/>
  <c r="CJ57" i="66"/>
  <c r="CI57" i="66"/>
  <c r="CH57" i="66"/>
  <c r="CG57" i="66"/>
  <c r="CF57" i="66"/>
  <c r="CE57" i="66"/>
  <c r="CD57" i="66"/>
  <c r="CC57" i="66"/>
  <c r="LH57" i="66"/>
  <c r="BZ57" i="66"/>
  <c r="BR57" i="66"/>
  <c r="BP57" i="66"/>
  <c r="BN57" i="66"/>
  <c r="BI57" i="66"/>
  <c r="BH57" i="66"/>
  <c r="BG57" i="66"/>
  <c r="BF57" i="66"/>
  <c r="AQ57" i="66"/>
  <c r="AJ57" i="66"/>
  <c r="AF57" i="66"/>
  <c r="Z57" i="66" a="1"/>
  <c r="Z57" i="66" s="1"/>
  <c r="W57" i="66"/>
  <c r="R57" i="66"/>
  <c r="P57" i="66" a="1"/>
  <c r="P57" i="66" s="1"/>
  <c r="K57" i="66"/>
  <c r="I57" i="66"/>
  <c r="H57" i="66"/>
  <c r="G57" i="66"/>
  <c r="LC57" i="66" s="1"/>
  <c r="F57" i="66"/>
  <c r="E57" i="66"/>
  <c r="D57" i="66"/>
  <c r="C57" i="66"/>
  <c r="B57" i="66"/>
  <c r="LX56" i="66"/>
  <c r="LY56" i="66" s="1"/>
  <c r="LZ56" i="66" s="1"/>
  <c r="LW56" i="66"/>
  <c r="LO56" i="66"/>
  <c r="LN56" i="66"/>
  <c r="LM56" i="66"/>
  <c r="LL56" i="66"/>
  <c r="LK56" i="66"/>
  <c r="LJ56" i="66"/>
  <c r="LI56" i="66"/>
  <c r="CP56" i="66"/>
  <c r="CO56" i="66"/>
  <c r="CN56" i="66"/>
  <c r="CM56" i="66"/>
  <c r="CL56" i="66"/>
  <c r="CK56" i="66"/>
  <c r="CJ56" i="66"/>
  <c r="CI56" i="66"/>
  <c r="CH56" i="66"/>
  <c r="CG56" i="66"/>
  <c r="CF56" i="66"/>
  <c r="CE56" i="66"/>
  <c r="CD56" i="66"/>
  <c r="CC56" i="66"/>
  <c r="LH56" i="66"/>
  <c r="BZ56" i="66"/>
  <c r="BR56" i="66"/>
  <c r="BP56" i="66"/>
  <c r="BN56" i="66"/>
  <c r="BI56" i="66"/>
  <c r="BH56" i="66"/>
  <c r="BG56" i="66"/>
  <c r="BF56" i="66"/>
  <c r="AQ56" i="66"/>
  <c r="AJ56" i="66"/>
  <c r="AF56" i="66"/>
  <c r="Z56" i="66" a="1"/>
  <c r="Z56" i="66" s="1"/>
  <c r="W56" i="66"/>
  <c r="R56" i="66"/>
  <c r="P56" i="66" a="1"/>
  <c r="P56" i="66" s="1"/>
  <c r="K56" i="66"/>
  <c r="I56" i="66"/>
  <c r="H56" i="66"/>
  <c r="G56" i="66"/>
  <c r="LC56" i="66" s="1"/>
  <c r="F56" i="66"/>
  <c r="E56" i="66"/>
  <c r="D56" i="66"/>
  <c r="C56" i="66"/>
  <c r="B56" i="66"/>
  <c r="LX55" i="66"/>
  <c r="LY55" i="66" s="1"/>
  <c r="LZ55" i="66" s="1"/>
  <c r="LW55" i="66"/>
  <c r="LO55" i="66"/>
  <c r="LN55" i="66"/>
  <c r="LM55" i="66"/>
  <c r="LL55" i="66"/>
  <c r="LK55" i="66"/>
  <c r="LJ55" i="66"/>
  <c r="LI55" i="66"/>
  <c r="CP55" i="66"/>
  <c r="CO55" i="66"/>
  <c r="CN55" i="66"/>
  <c r="CM55" i="66"/>
  <c r="CL55" i="66"/>
  <c r="CK55" i="66"/>
  <c r="CJ55" i="66"/>
  <c r="CI55" i="66"/>
  <c r="CH55" i="66"/>
  <c r="CG55" i="66"/>
  <c r="CF55" i="66"/>
  <c r="CE55" i="66"/>
  <c r="CD55" i="66"/>
  <c r="CC55" i="66"/>
  <c r="LH55" i="66"/>
  <c r="BZ55" i="66"/>
  <c r="BR55" i="66"/>
  <c r="BP55" i="66"/>
  <c r="BN55" i="66"/>
  <c r="BI55" i="66"/>
  <c r="BH55" i="66"/>
  <c r="BG55" i="66"/>
  <c r="BF55" i="66"/>
  <c r="AQ55" i="66"/>
  <c r="AJ55" i="66"/>
  <c r="AF55" i="66"/>
  <c r="Z55" i="66" a="1"/>
  <c r="Z55" i="66" s="1"/>
  <c r="W55" i="66"/>
  <c r="R55" i="66"/>
  <c r="P55" i="66" a="1"/>
  <c r="P55" i="66" s="1"/>
  <c r="K55" i="66"/>
  <c r="I55" i="66"/>
  <c r="H55" i="66"/>
  <c r="G55" i="66"/>
  <c r="LC55" i="66" s="1"/>
  <c r="F55" i="66"/>
  <c r="E55" i="66"/>
  <c r="D55" i="66"/>
  <c r="C55" i="66"/>
  <c r="B55" i="66"/>
  <c r="LX54" i="66"/>
  <c r="LY54" i="66" s="1"/>
  <c r="LZ54" i="66" s="1"/>
  <c r="LW54" i="66"/>
  <c r="LO54" i="66"/>
  <c r="LN54" i="66"/>
  <c r="LM54" i="66"/>
  <c r="LL54" i="66"/>
  <c r="LK54" i="66"/>
  <c r="LJ54" i="66"/>
  <c r="LI54" i="66"/>
  <c r="CP54" i="66"/>
  <c r="CO54" i="66"/>
  <c r="CN54" i="66"/>
  <c r="CM54" i="66"/>
  <c r="CL54" i="66"/>
  <c r="CK54" i="66"/>
  <c r="CJ54" i="66"/>
  <c r="CI54" i="66"/>
  <c r="CH54" i="66"/>
  <c r="CG54" i="66"/>
  <c r="CF54" i="66"/>
  <c r="CE54" i="66"/>
  <c r="CD54" i="66"/>
  <c r="CC54" i="66"/>
  <c r="LH54" i="66"/>
  <c r="BZ54" i="66"/>
  <c r="BR54" i="66"/>
  <c r="BP54" i="66"/>
  <c r="BN54" i="66"/>
  <c r="BI54" i="66"/>
  <c r="BH54" i="66"/>
  <c r="BG54" i="66"/>
  <c r="BF54" i="66"/>
  <c r="AQ54" i="66"/>
  <c r="AJ54" i="66"/>
  <c r="AF54" i="66"/>
  <c r="Z54" i="66" a="1"/>
  <c r="Z54" i="66" s="1"/>
  <c r="W54" i="66"/>
  <c r="R54" i="66"/>
  <c r="P54" i="66" a="1"/>
  <c r="P54" i="66" s="1"/>
  <c r="K54" i="66"/>
  <c r="I54" i="66"/>
  <c r="H54" i="66"/>
  <c r="G54" i="66"/>
  <c r="LC54" i="66" s="1"/>
  <c r="F54" i="66"/>
  <c r="E54" i="66"/>
  <c r="D54" i="66"/>
  <c r="C54" i="66"/>
  <c r="B54" i="66"/>
  <c r="LX53" i="66"/>
  <c r="LY53" i="66" s="1"/>
  <c r="LZ53" i="66" s="1"/>
  <c r="LW53" i="66"/>
  <c r="LO53" i="66"/>
  <c r="LN53" i="66"/>
  <c r="LM53" i="66"/>
  <c r="LL53" i="66"/>
  <c r="LK53" i="66"/>
  <c r="LJ53" i="66"/>
  <c r="LI53" i="66"/>
  <c r="CP53" i="66"/>
  <c r="CO53" i="66"/>
  <c r="CN53" i="66"/>
  <c r="CM53" i="66"/>
  <c r="CL53" i="66"/>
  <c r="CK53" i="66"/>
  <c r="CJ53" i="66"/>
  <c r="CI53" i="66"/>
  <c r="CH53" i="66"/>
  <c r="CG53" i="66"/>
  <c r="CF53" i="66"/>
  <c r="CE53" i="66"/>
  <c r="CD53" i="66"/>
  <c r="CC53" i="66"/>
  <c r="LH53" i="66"/>
  <c r="BZ53" i="66"/>
  <c r="BR53" i="66"/>
  <c r="BP53" i="66"/>
  <c r="BN53" i="66"/>
  <c r="BI53" i="66"/>
  <c r="BH53" i="66"/>
  <c r="BG53" i="66"/>
  <c r="BF53" i="66"/>
  <c r="AQ53" i="66"/>
  <c r="AJ53" i="66"/>
  <c r="AF53" i="66"/>
  <c r="Z53" i="66" a="1"/>
  <c r="Z53" i="66" s="1"/>
  <c r="W53" i="66"/>
  <c r="R53" i="66"/>
  <c r="P53" i="66" a="1"/>
  <c r="P53" i="66" s="1"/>
  <c r="K53" i="66"/>
  <c r="I53" i="66"/>
  <c r="H53" i="66"/>
  <c r="G53" i="66"/>
  <c r="LC53" i="66" s="1"/>
  <c r="F53" i="66"/>
  <c r="E53" i="66"/>
  <c r="D53" i="66"/>
  <c r="C53" i="66"/>
  <c r="B53" i="66"/>
  <c r="LX52" i="66"/>
  <c r="LY52" i="66" s="1"/>
  <c r="LZ52" i="66" s="1"/>
  <c r="LW52" i="66"/>
  <c r="LO52" i="66"/>
  <c r="LN52" i="66"/>
  <c r="LM52" i="66"/>
  <c r="LL52" i="66"/>
  <c r="LK52" i="66"/>
  <c r="LJ52" i="66"/>
  <c r="LI52" i="66"/>
  <c r="CP52" i="66"/>
  <c r="CO52" i="66"/>
  <c r="CN52" i="66"/>
  <c r="CM52" i="66"/>
  <c r="CL52" i="66"/>
  <c r="CK52" i="66"/>
  <c r="CJ52" i="66"/>
  <c r="CI52" i="66"/>
  <c r="CH52" i="66"/>
  <c r="CG52" i="66"/>
  <c r="CF52" i="66"/>
  <c r="CE52" i="66"/>
  <c r="CD52" i="66"/>
  <c r="CC52" i="66"/>
  <c r="LH52" i="66"/>
  <c r="BZ52" i="66"/>
  <c r="BR52" i="66"/>
  <c r="BP52" i="66"/>
  <c r="BN52" i="66"/>
  <c r="BI52" i="66"/>
  <c r="BH52" i="66"/>
  <c r="BG52" i="66"/>
  <c r="BF52" i="66"/>
  <c r="AQ52" i="66"/>
  <c r="AJ52" i="66"/>
  <c r="AF52" i="66"/>
  <c r="Z52" i="66" a="1"/>
  <c r="Z52" i="66" s="1"/>
  <c r="W52" i="66"/>
  <c r="R52" i="66"/>
  <c r="P52" i="66" a="1"/>
  <c r="P52" i="66" s="1"/>
  <c r="K52" i="66"/>
  <c r="I52" i="66"/>
  <c r="H52" i="66"/>
  <c r="G52" i="66"/>
  <c r="LC52" i="66" s="1"/>
  <c r="F52" i="66"/>
  <c r="E52" i="66"/>
  <c r="D52" i="66"/>
  <c r="C52" i="66"/>
  <c r="B52" i="66"/>
  <c r="LX51" i="66"/>
  <c r="LY51" i="66" s="1"/>
  <c r="LZ51" i="66" s="1"/>
  <c r="LW51" i="66"/>
  <c r="LO51" i="66"/>
  <c r="LN51" i="66"/>
  <c r="LM51" i="66"/>
  <c r="LL51" i="66"/>
  <c r="LK51" i="66"/>
  <c r="LJ51" i="66"/>
  <c r="LI51" i="66"/>
  <c r="CP51" i="66"/>
  <c r="CO51" i="66"/>
  <c r="CN51" i="66"/>
  <c r="CM51" i="66"/>
  <c r="CL51" i="66"/>
  <c r="CK51" i="66"/>
  <c r="CJ51" i="66"/>
  <c r="CI51" i="66"/>
  <c r="CH51" i="66"/>
  <c r="CG51" i="66"/>
  <c r="CF51" i="66"/>
  <c r="CE51" i="66"/>
  <c r="CD51" i="66"/>
  <c r="CC51" i="66"/>
  <c r="LH51" i="66"/>
  <c r="BZ51" i="66"/>
  <c r="BR51" i="66"/>
  <c r="BP51" i="66"/>
  <c r="BN51" i="66"/>
  <c r="BI51" i="66"/>
  <c r="BH51" i="66"/>
  <c r="BG51" i="66"/>
  <c r="BF51" i="66"/>
  <c r="AQ51" i="66"/>
  <c r="AJ51" i="66"/>
  <c r="AF51" i="66"/>
  <c r="Z51" i="66" a="1"/>
  <c r="Z51" i="66" s="1"/>
  <c r="W51" i="66"/>
  <c r="R51" i="66"/>
  <c r="P51" i="66" a="1"/>
  <c r="P51" i="66" s="1"/>
  <c r="K51" i="66"/>
  <c r="I51" i="66"/>
  <c r="H51" i="66"/>
  <c r="G51" i="66"/>
  <c r="LC51" i="66" s="1"/>
  <c r="F51" i="66"/>
  <c r="E51" i="66"/>
  <c r="D51" i="66"/>
  <c r="C51" i="66"/>
  <c r="B51" i="66"/>
  <c r="LX50" i="66"/>
  <c r="LY50" i="66" s="1"/>
  <c r="LZ50" i="66" s="1"/>
  <c r="LW50" i="66"/>
  <c r="LO50" i="66"/>
  <c r="LN50" i="66"/>
  <c r="LM50" i="66"/>
  <c r="LL50" i="66"/>
  <c r="LK50" i="66"/>
  <c r="LJ50" i="66"/>
  <c r="LI50" i="66"/>
  <c r="CP50" i="66"/>
  <c r="CO50" i="66"/>
  <c r="CN50" i="66"/>
  <c r="CM50" i="66"/>
  <c r="CL50" i="66"/>
  <c r="CK50" i="66"/>
  <c r="CJ50" i="66"/>
  <c r="CI50" i="66"/>
  <c r="CH50" i="66"/>
  <c r="CG50" i="66"/>
  <c r="CF50" i="66"/>
  <c r="CE50" i="66"/>
  <c r="CD50" i="66"/>
  <c r="CC50" i="66"/>
  <c r="LH50" i="66"/>
  <c r="BZ50" i="66"/>
  <c r="BR50" i="66"/>
  <c r="BP50" i="66"/>
  <c r="BN50" i="66"/>
  <c r="BI50" i="66"/>
  <c r="BH50" i="66"/>
  <c r="BG50" i="66"/>
  <c r="BF50" i="66"/>
  <c r="AQ50" i="66"/>
  <c r="AJ50" i="66"/>
  <c r="AF50" i="66"/>
  <c r="Z50" i="66" a="1"/>
  <c r="Z50" i="66" s="1"/>
  <c r="W50" i="66"/>
  <c r="R50" i="66"/>
  <c r="P50" i="66" a="1"/>
  <c r="P50" i="66" s="1"/>
  <c r="K50" i="66"/>
  <c r="I50" i="66"/>
  <c r="H50" i="66"/>
  <c r="G50" i="66"/>
  <c r="LC50" i="66" s="1"/>
  <c r="F50" i="66"/>
  <c r="E50" i="66"/>
  <c r="D50" i="66"/>
  <c r="C50" i="66"/>
  <c r="B50" i="66"/>
  <c r="LX49" i="66"/>
  <c r="LY49" i="66" s="1"/>
  <c r="LZ49" i="66" s="1"/>
  <c r="LW49" i="66"/>
  <c r="LO49" i="66"/>
  <c r="LN49" i="66"/>
  <c r="LM49" i="66"/>
  <c r="LL49" i="66"/>
  <c r="LK49" i="66"/>
  <c r="LJ49" i="66"/>
  <c r="LI49" i="66"/>
  <c r="CP49" i="66"/>
  <c r="CO49" i="66"/>
  <c r="CN49" i="66"/>
  <c r="CM49" i="66"/>
  <c r="CL49" i="66"/>
  <c r="CK49" i="66"/>
  <c r="CJ49" i="66"/>
  <c r="CI49" i="66"/>
  <c r="CH49" i="66"/>
  <c r="CG49" i="66"/>
  <c r="CF49" i="66"/>
  <c r="CE49" i="66"/>
  <c r="CD49" i="66"/>
  <c r="CC49" i="66"/>
  <c r="LH49" i="66"/>
  <c r="BZ49" i="66"/>
  <c r="BR49" i="66"/>
  <c r="BP49" i="66"/>
  <c r="BN49" i="66"/>
  <c r="BI49" i="66"/>
  <c r="BH49" i="66"/>
  <c r="BG49" i="66"/>
  <c r="BF49" i="66"/>
  <c r="AQ49" i="66"/>
  <c r="AJ49" i="66"/>
  <c r="AF49" i="66"/>
  <c r="Z49" i="66" a="1"/>
  <c r="Z49" i="66" s="1"/>
  <c r="W49" i="66"/>
  <c r="R49" i="66"/>
  <c r="P49" i="66" a="1"/>
  <c r="P49" i="66" s="1"/>
  <c r="K49" i="66"/>
  <c r="I49" i="66"/>
  <c r="H49" i="66"/>
  <c r="G49" i="66"/>
  <c r="LC49" i="66" s="1"/>
  <c r="F49" i="66"/>
  <c r="E49" i="66"/>
  <c r="D49" i="66"/>
  <c r="C49" i="66"/>
  <c r="B49" i="66"/>
  <c r="LX48" i="66"/>
  <c r="LY48" i="66" s="1"/>
  <c r="LZ48" i="66" s="1"/>
  <c r="LW48" i="66"/>
  <c r="LO48" i="66"/>
  <c r="LN48" i="66"/>
  <c r="LM48" i="66"/>
  <c r="LL48" i="66"/>
  <c r="LK48" i="66"/>
  <c r="LJ48" i="66"/>
  <c r="LI48" i="66"/>
  <c r="CP48" i="66"/>
  <c r="CO48" i="66"/>
  <c r="CN48" i="66"/>
  <c r="CM48" i="66"/>
  <c r="CL48" i="66"/>
  <c r="CK48" i="66"/>
  <c r="CJ48" i="66"/>
  <c r="CI48" i="66"/>
  <c r="CH48" i="66"/>
  <c r="CG48" i="66"/>
  <c r="CF48" i="66"/>
  <c r="CE48" i="66"/>
  <c r="CD48" i="66"/>
  <c r="CC48" i="66"/>
  <c r="LH48" i="66"/>
  <c r="BZ48" i="66"/>
  <c r="BR48" i="66"/>
  <c r="BP48" i="66"/>
  <c r="BN48" i="66"/>
  <c r="BI48" i="66"/>
  <c r="BH48" i="66"/>
  <c r="BG48" i="66"/>
  <c r="BF48" i="66"/>
  <c r="AQ48" i="66"/>
  <c r="AJ48" i="66"/>
  <c r="AF48" i="66"/>
  <c r="Z48" i="66" a="1"/>
  <c r="Z48" i="66" s="1"/>
  <c r="W48" i="66"/>
  <c r="R48" i="66"/>
  <c r="P48" i="66" a="1"/>
  <c r="P48" i="66" s="1"/>
  <c r="K48" i="66"/>
  <c r="I48" i="66"/>
  <c r="H48" i="66"/>
  <c r="G48" i="66"/>
  <c r="LC48" i="66" s="1"/>
  <c r="F48" i="66"/>
  <c r="E48" i="66"/>
  <c r="D48" i="66"/>
  <c r="C48" i="66"/>
  <c r="B48" i="66"/>
  <c r="LX47" i="66"/>
  <c r="LY47" i="66" s="1"/>
  <c r="LZ47" i="66" s="1"/>
  <c r="LW47" i="66"/>
  <c r="LO47" i="66"/>
  <c r="LN47" i="66"/>
  <c r="LM47" i="66"/>
  <c r="LL47" i="66"/>
  <c r="LK47" i="66"/>
  <c r="LJ47" i="66"/>
  <c r="LI47" i="66"/>
  <c r="CP47" i="66"/>
  <c r="CO47" i="66"/>
  <c r="CN47" i="66"/>
  <c r="CM47" i="66"/>
  <c r="CL47" i="66"/>
  <c r="CK47" i="66"/>
  <c r="CJ47" i="66"/>
  <c r="CI47" i="66"/>
  <c r="CH47" i="66"/>
  <c r="CG47" i="66"/>
  <c r="CF47" i="66"/>
  <c r="CE47" i="66"/>
  <c r="CD47" i="66"/>
  <c r="CC47" i="66"/>
  <c r="LH47" i="66"/>
  <c r="BZ47" i="66"/>
  <c r="BR47" i="66"/>
  <c r="BP47" i="66"/>
  <c r="BN47" i="66"/>
  <c r="BI47" i="66"/>
  <c r="BH47" i="66"/>
  <c r="BG47" i="66"/>
  <c r="BF47" i="66"/>
  <c r="AQ47" i="66"/>
  <c r="AJ47" i="66"/>
  <c r="AF47" i="66"/>
  <c r="Z47" i="66" a="1"/>
  <c r="Z47" i="66" s="1"/>
  <c r="W47" i="66"/>
  <c r="R47" i="66"/>
  <c r="P47" i="66" a="1"/>
  <c r="P47" i="66" s="1"/>
  <c r="K47" i="66"/>
  <c r="I47" i="66"/>
  <c r="H47" i="66"/>
  <c r="G47" i="66"/>
  <c r="LC47" i="66" s="1"/>
  <c r="F47" i="66"/>
  <c r="E47" i="66"/>
  <c r="D47" i="66"/>
  <c r="C47" i="66"/>
  <c r="B47" i="66"/>
  <c r="LX46" i="66"/>
  <c r="LY46" i="66" s="1"/>
  <c r="LZ46" i="66" s="1"/>
  <c r="LW46" i="66"/>
  <c r="LO46" i="66"/>
  <c r="LN46" i="66"/>
  <c r="LM46" i="66"/>
  <c r="LL46" i="66"/>
  <c r="LK46" i="66"/>
  <c r="LJ46" i="66"/>
  <c r="LI46" i="66"/>
  <c r="CP46" i="66"/>
  <c r="CO46" i="66"/>
  <c r="CN46" i="66"/>
  <c r="CM46" i="66"/>
  <c r="CL46" i="66"/>
  <c r="CK46" i="66"/>
  <c r="CJ46" i="66"/>
  <c r="CI46" i="66"/>
  <c r="CH46" i="66"/>
  <c r="CG46" i="66"/>
  <c r="CF46" i="66"/>
  <c r="CE46" i="66"/>
  <c r="CD46" i="66"/>
  <c r="CC46" i="66"/>
  <c r="LH46" i="66"/>
  <c r="BZ46" i="66"/>
  <c r="BR46" i="66"/>
  <c r="BP46" i="66"/>
  <c r="BN46" i="66"/>
  <c r="BI46" i="66"/>
  <c r="BH46" i="66"/>
  <c r="BG46" i="66"/>
  <c r="BF46" i="66"/>
  <c r="AQ46" i="66"/>
  <c r="AJ46" i="66"/>
  <c r="AF46" i="66"/>
  <c r="Z46" i="66" a="1"/>
  <c r="Z46" i="66" s="1"/>
  <c r="W46" i="66"/>
  <c r="R46" i="66"/>
  <c r="P46" i="66" a="1"/>
  <c r="P46" i="66" s="1"/>
  <c r="K46" i="66"/>
  <c r="I46" i="66"/>
  <c r="H46" i="66"/>
  <c r="G46" i="66"/>
  <c r="LC46" i="66" s="1"/>
  <c r="F46" i="66"/>
  <c r="E46" i="66"/>
  <c r="D46" i="66"/>
  <c r="C46" i="66"/>
  <c r="B46" i="66"/>
  <c r="LX45" i="66"/>
  <c r="LY45" i="66" s="1"/>
  <c r="LZ45" i="66" s="1"/>
  <c r="LW45" i="66"/>
  <c r="LO45" i="66"/>
  <c r="LN45" i="66"/>
  <c r="LM45" i="66"/>
  <c r="LL45" i="66"/>
  <c r="LK45" i="66"/>
  <c r="LJ45" i="66"/>
  <c r="LI45" i="66"/>
  <c r="CP45" i="66"/>
  <c r="CO45" i="66"/>
  <c r="CN45" i="66"/>
  <c r="CM45" i="66"/>
  <c r="CL45" i="66"/>
  <c r="CK45" i="66"/>
  <c r="CJ45" i="66"/>
  <c r="CI45" i="66"/>
  <c r="CH45" i="66"/>
  <c r="CG45" i="66"/>
  <c r="CF45" i="66"/>
  <c r="CE45" i="66"/>
  <c r="CD45" i="66"/>
  <c r="CC45" i="66"/>
  <c r="LH45" i="66"/>
  <c r="BZ45" i="66"/>
  <c r="BR45" i="66"/>
  <c r="BP45" i="66"/>
  <c r="BN45" i="66"/>
  <c r="BI45" i="66"/>
  <c r="BH45" i="66"/>
  <c r="BG45" i="66"/>
  <c r="BF45" i="66"/>
  <c r="AQ45" i="66"/>
  <c r="AJ45" i="66"/>
  <c r="AF45" i="66"/>
  <c r="Z45" i="66" a="1"/>
  <c r="Z45" i="66" s="1"/>
  <c r="W45" i="66"/>
  <c r="R45" i="66"/>
  <c r="P45" i="66" a="1"/>
  <c r="P45" i="66" s="1"/>
  <c r="K45" i="66"/>
  <c r="I45" i="66"/>
  <c r="H45" i="66"/>
  <c r="G45" i="66"/>
  <c r="LC45" i="66" s="1"/>
  <c r="F45" i="66"/>
  <c r="E45" i="66"/>
  <c r="D45" i="66"/>
  <c r="C45" i="66"/>
  <c r="B45" i="66"/>
  <c r="LX44" i="66"/>
  <c r="LY44" i="66" s="1"/>
  <c r="LZ44" i="66" s="1"/>
  <c r="LW44" i="66"/>
  <c r="LO44" i="66"/>
  <c r="LN44" i="66"/>
  <c r="LM44" i="66"/>
  <c r="LL44" i="66"/>
  <c r="LK44" i="66"/>
  <c r="LJ44" i="66"/>
  <c r="LI44" i="66"/>
  <c r="CP44" i="66"/>
  <c r="CO44" i="66"/>
  <c r="CN44" i="66"/>
  <c r="CM44" i="66"/>
  <c r="CL44" i="66"/>
  <c r="CK44" i="66"/>
  <c r="CJ44" i="66"/>
  <c r="CI44" i="66"/>
  <c r="CH44" i="66"/>
  <c r="CG44" i="66"/>
  <c r="CF44" i="66"/>
  <c r="CE44" i="66"/>
  <c r="CD44" i="66"/>
  <c r="CC44" i="66"/>
  <c r="LH44" i="66"/>
  <c r="BZ44" i="66"/>
  <c r="BR44" i="66"/>
  <c r="BP44" i="66"/>
  <c r="BN44" i="66"/>
  <c r="BI44" i="66"/>
  <c r="BH44" i="66"/>
  <c r="BG44" i="66"/>
  <c r="BF44" i="66"/>
  <c r="AQ44" i="66"/>
  <c r="AJ44" i="66"/>
  <c r="AF44" i="66"/>
  <c r="Z44" i="66" a="1"/>
  <c r="Z44" i="66" s="1"/>
  <c r="W44" i="66"/>
  <c r="R44" i="66"/>
  <c r="P44" i="66" a="1"/>
  <c r="P44" i="66" s="1"/>
  <c r="K44" i="66"/>
  <c r="I44" i="66"/>
  <c r="H44" i="66"/>
  <c r="G44" i="66"/>
  <c r="LC44" i="66" s="1"/>
  <c r="F44" i="66"/>
  <c r="E44" i="66"/>
  <c r="D44" i="66"/>
  <c r="C44" i="66"/>
  <c r="B44" i="66"/>
  <c r="LX43" i="66"/>
  <c r="LY43" i="66" s="1"/>
  <c r="LZ43" i="66" s="1"/>
  <c r="LW43" i="66"/>
  <c r="LO43" i="66"/>
  <c r="LN43" i="66"/>
  <c r="LM43" i="66"/>
  <c r="LL43" i="66"/>
  <c r="LK43" i="66"/>
  <c r="LJ43" i="66"/>
  <c r="LI43" i="66"/>
  <c r="CP43" i="66"/>
  <c r="CO43" i="66"/>
  <c r="CN43" i="66"/>
  <c r="CM43" i="66"/>
  <c r="CL43" i="66"/>
  <c r="CK43" i="66"/>
  <c r="CJ43" i="66"/>
  <c r="CI43" i="66"/>
  <c r="CH43" i="66"/>
  <c r="CG43" i="66"/>
  <c r="CF43" i="66"/>
  <c r="CE43" i="66"/>
  <c r="CD43" i="66"/>
  <c r="CC43" i="66"/>
  <c r="LH43" i="66"/>
  <c r="BZ43" i="66"/>
  <c r="BR43" i="66"/>
  <c r="BP43" i="66"/>
  <c r="BN43" i="66"/>
  <c r="BI43" i="66"/>
  <c r="BH43" i="66"/>
  <c r="BG43" i="66"/>
  <c r="BF43" i="66"/>
  <c r="AQ43" i="66"/>
  <c r="AJ43" i="66"/>
  <c r="AF43" i="66"/>
  <c r="Z43" i="66" a="1"/>
  <c r="Z43" i="66" s="1"/>
  <c r="W43" i="66"/>
  <c r="R43" i="66"/>
  <c r="P43" i="66" a="1"/>
  <c r="P43" i="66" s="1"/>
  <c r="K43" i="66"/>
  <c r="I43" i="66"/>
  <c r="H43" i="66"/>
  <c r="G43" i="66"/>
  <c r="LC43" i="66" s="1"/>
  <c r="F43" i="66"/>
  <c r="E43" i="66"/>
  <c r="D43" i="66"/>
  <c r="C43" i="66"/>
  <c r="B43" i="66"/>
  <c r="LX42" i="66"/>
  <c r="LY42" i="66" s="1"/>
  <c r="LZ42" i="66" s="1"/>
  <c r="LW42" i="66"/>
  <c r="LO42" i="66"/>
  <c r="LN42" i="66"/>
  <c r="LM42" i="66"/>
  <c r="LL42" i="66"/>
  <c r="LK42" i="66"/>
  <c r="LJ42" i="66"/>
  <c r="LI42" i="66"/>
  <c r="CP42" i="66"/>
  <c r="CO42" i="66"/>
  <c r="CN42" i="66"/>
  <c r="CM42" i="66"/>
  <c r="CL42" i="66"/>
  <c r="CK42" i="66"/>
  <c r="CJ42" i="66"/>
  <c r="CI42" i="66"/>
  <c r="CH42" i="66"/>
  <c r="CG42" i="66"/>
  <c r="CF42" i="66"/>
  <c r="CE42" i="66"/>
  <c r="CD42" i="66"/>
  <c r="CC42" i="66"/>
  <c r="LH42" i="66"/>
  <c r="BR42" i="66"/>
  <c r="BP42" i="66"/>
  <c r="BN42" i="66"/>
  <c r="BI42" i="66"/>
  <c r="BF42" i="66"/>
  <c r="AF42" i="66"/>
  <c r="Z42" i="66" a="1"/>
  <c r="Z42" i="66" s="1"/>
  <c r="W42" i="66"/>
  <c r="LQ42" i="66" s="1"/>
  <c r="P42" i="66" a="1"/>
  <c r="P42" i="66" s="1"/>
  <c r="K42" i="66"/>
  <c r="I42" i="66"/>
  <c r="H42" i="66"/>
  <c r="G42" i="66"/>
  <c r="LC42" i="66" s="1"/>
  <c r="F42" i="66"/>
  <c r="LX41" i="66"/>
  <c r="LY41" i="66" s="1"/>
  <c r="LZ41" i="66" s="1"/>
  <c r="LW41" i="66"/>
  <c r="LO41" i="66"/>
  <c r="LN41" i="66"/>
  <c r="LM41" i="66"/>
  <c r="LL41" i="66"/>
  <c r="LK41" i="66"/>
  <c r="LJ41" i="66"/>
  <c r="LI41" i="66"/>
  <c r="CI41" i="66"/>
  <c r="CH41" i="66"/>
  <c r="CG41" i="66"/>
  <c r="CF41" i="66"/>
  <c r="CE41" i="66"/>
  <c r="CD41" i="66"/>
  <c r="CC41" i="66"/>
  <c r="LH41" i="66"/>
  <c r="BR41" i="66"/>
  <c r="BP41" i="66"/>
  <c r="BN41" i="66"/>
  <c r="BI41" i="66"/>
  <c r="BF41" i="66"/>
  <c r="AF41" i="66"/>
  <c r="Z41" i="66" a="1"/>
  <c r="Z41" i="66" s="1"/>
  <c r="W41" i="66"/>
  <c r="P41" i="66" a="1"/>
  <c r="P41" i="66" s="1"/>
  <c r="K41" i="66"/>
  <c r="I41" i="66"/>
  <c r="BS41" i="66" s="1"/>
  <c r="H41" i="66"/>
  <c r="G41" i="66"/>
  <c r="LC41" i="66" s="1"/>
  <c r="F41" i="66"/>
  <c r="LX40" i="66"/>
  <c r="LY40" i="66" s="1"/>
  <c r="LZ40" i="66" s="1"/>
  <c r="LW40" i="66"/>
  <c r="LO40" i="66"/>
  <c r="LN40" i="66"/>
  <c r="LM40" i="66"/>
  <c r="LL40" i="66"/>
  <c r="LK40" i="66"/>
  <c r="LJ40" i="66"/>
  <c r="LI40" i="66"/>
  <c r="CI40" i="66"/>
  <c r="CH40" i="66"/>
  <c r="CG40" i="66"/>
  <c r="CF40" i="66"/>
  <c r="CE40" i="66"/>
  <c r="CD40" i="66"/>
  <c r="CC40" i="66"/>
  <c r="LH40" i="66"/>
  <c r="BR40" i="66"/>
  <c r="BP40" i="66"/>
  <c r="BN40" i="66"/>
  <c r="BI40" i="66"/>
  <c r="BF40" i="66"/>
  <c r="AF40" i="66"/>
  <c r="Z40" i="66" a="1"/>
  <c r="Z40" i="66" s="1"/>
  <c r="W40" i="66"/>
  <c r="P40" i="66" a="1"/>
  <c r="P40" i="66" s="1"/>
  <c r="K40" i="66"/>
  <c r="I40" i="66"/>
  <c r="BS40" i="66" s="1"/>
  <c r="H40" i="66"/>
  <c r="G40" i="66"/>
  <c r="F40" i="66"/>
  <c r="LX39" i="66"/>
  <c r="LY39" i="66" s="1"/>
  <c r="LZ39" i="66" s="1"/>
  <c r="LW39" i="66"/>
  <c r="LO39" i="66"/>
  <c r="LM39" i="66"/>
  <c r="LL39" i="66"/>
  <c r="LK39" i="66"/>
  <c r="LJ39" i="66"/>
  <c r="LI39" i="66"/>
  <c r="CI39" i="66"/>
  <c r="CH39" i="66"/>
  <c r="LN39" i="66" s="1"/>
  <c r="CG39" i="66"/>
  <c r="CF39" i="66"/>
  <c r="CE39" i="66"/>
  <c r="CD39" i="66"/>
  <c r="CC39" i="66"/>
  <c r="LH39" i="66"/>
  <c r="BR39" i="66"/>
  <c r="BP39" i="66"/>
  <c r="BN39" i="66"/>
  <c r="BI39" i="66"/>
  <c r="BF39" i="66"/>
  <c r="AF39" i="66"/>
  <c r="Z39" i="66" a="1"/>
  <c r="Z39" i="66" s="1"/>
  <c r="W39" i="66"/>
  <c r="P39" i="66" a="1"/>
  <c r="P39" i="66" s="1"/>
  <c r="K39" i="66"/>
  <c r="I39" i="66"/>
  <c r="BS39" i="66" s="1"/>
  <c r="H39" i="66"/>
  <c r="G39" i="66"/>
  <c r="F39" i="66"/>
  <c r="LX38" i="66"/>
  <c r="LY38" i="66" s="1"/>
  <c r="LZ38" i="66" s="1"/>
  <c r="LW38" i="66"/>
  <c r="LO38" i="66"/>
  <c r="LN38" i="66"/>
  <c r="LM38" i="66"/>
  <c r="LL38" i="66"/>
  <c r="LK38" i="66"/>
  <c r="LJ38" i="66"/>
  <c r="LI38" i="66"/>
  <c r="CI38" i="66"/>
  <c r="CH38" i="66"/>
  <c r="CG38" i="66"/>
  <c r="CF38" i="66"/>
  <c r="CE38" i="66"/>
  <c r="CD38" i="66"/>
  <c r="CC38" i="66"/>
  <c r="LH38" i="66"/>
  <c r="BR38" i="66"/>
  <c r="BP38" i="66"/>
  <c r="BN38" i="66"/>
  <c r="BI38" i="66"/>
  <c r="BF38" i="66"/>
  <c r="AF38" i="66"/>
  <c r="Z38" i="66" a="1"/>
  <c r="Z38" i="66" s="1"/>
  <c r="W38" i="66"/>
  <c r="P38" i="66" a="1"/>
  <c r="P38" i="66" s="1"/>
  <c r="K38" i="66"/>
  <c r="I38" i="66"/>
  <c r="BS38" i="66" s="1"/>
  <c r="H38" i="66"/>
  <c r="G38" i="66"/>
  <c r="F38" i="66"/>
  <c r="LX37" i="66"/>
  <c r="LY37" i="66" s="1"/>
  <c r="LZ37" i="66" s="1"/>
  <c r="LW37" i="66"/>
  <c r="LO37" i="66"/>
  <c r="LM37" i="66"/>
  <c r="LL37" i="66"/>
  <c r="LK37" i="66"/>
  <c r="LJ37" i="66"/>
  <c r="LI37" i="66"/>
  <c r="CP37" i="66"/>
  <c r="CO37" i="66"/>
  <c r="CN37" i="66"/>
  <c r="CM37" i="66"/>
  <c r="CL37" i="66"/>
  <c r="CK37" i="66"/>
  <c r="CJ37" i="66"/>
  <c r="CI37" i="66"/>
  <c r="CH37" i="66"/>
  <c r="LN37" i="66" s="1"/>
  <c r="CG37" i="66"/>
  <c r="CF37" i="66"/>
  <c r="CE37" i="66"/>
  <c r="CD37" i="66"/>
  <c r="CC37" i="66"/>
  <c r="LH37" i="66"/>
  <c r="BR37" i="66"/>
  <c r="BP37" i="66"/>
  <c r="BN37" i="66"/>
  <c r="BI37" i="66"/>
  <c r="BG37" i="66"/>
  <c r="BF37" i="66"/>
  <c r="AF37" i="66"/>
  <c r="Z37" i="66" a="1"/>
  <c r="Z37" i="66" s="1"/>
  <c r="W37" i="66"/>
  <c r="LQ37" i="66" s="1"/>
  <c r="P37" i="66" a="1"/>
  <c r="P37" i="66" s="1"/>
  <c r="K37" i="66"/>
  <c r="I37" i="66"/>
  <c r="H37" i="66"/>
  <c r="G37" i="66"/>
  <c r="F37" i="66"/>
  <c r="LX36" i="66"/>
  <c r="LY36" i="66" s="1"/>
  <c r="LZ36" i="66" s="1"/>
  <c r="LW36" i="66"/>
  <c r="LO36" i="66"/>
  <c r="LM36" i="66"/>
  <c r="LL36" i="66"/>
  <c r="LK36" i="66"/>
  <c r="LJ36" i="66"/>
  <c r="LI36" i="66"/>
  <c r="CI36" i="66"/>
  <c r="CH36" i="66"/>
  <c r="LN36" i="66" s="1"/>
  <c r="CG36" i="66"/>
  <c r="CF36" i="66"/>
  <c r="CE36" i="66"/>
  <c r="CD36" i="66"/>
  <c r="CC36" i="66"/>
  <c r="LH36" i="66"/>
  <c r="BR36" i="66"/>
  <c r="BP36" i="66"/>
  <c r="BN36" i="66"/>
  <c r="BI36" i="66"/>
  <c r="BF36" i="66"/>
  <c r="AF36" i="66"/>
  <c r="Z36" i="66" a="1"/>
  <c r="Z36" i="66" s="1"/>
  <c r="W36" i="66"/>
  <c r="P36" i="66" a="1"/>
  <c r="P36" i="66" s="1"/>
  <c r="K36" i="66"/>
  <c r="I36" i="66"/>
  <c r="BS36" i="66" s="1"/>
  <c r="H36" i="66"/>
  <c r="G36" i="66"/>
  <c r="F36" i="66"/>
  <c r="LX35" i="66"/>
  <c r="LY35" i="66" s="1"/>
  <c r="LZ35" i="66" s="1"/>
  <c r="LW35" i="66"/>
  <c r="LO35" i="66"/>
  <c r="LN35" i="66"/>
  <c r="LM35" i="66"/>
  <c r="LL35" i="66"/>
  <c r="LK35" i="66"/>
  <c r="LJ35" i="66"/>
  <c r="LI35" i="66"/>
  <c r="CP35" i="66"/>
  <c r="CO35" i="66"/>
  <c r="CN35" i="66"/>
  <c r="CM35" i="66"/>
  <c r="CL35" i="66"/>
  <c r="CK35" i="66"/>
  <c r="CJ35" i="66"/>
  <c r="CI35" i="66"/>
  <c r="CH35" i="66"/>
  <c r="CG35" i="66"/>
  <c r="CF35" i="66"/>
  <c r="CE35" i="66"/>
  <c r="CD35" i="66"/>
  <c r="CC35" i="66"/>
  <c r="LH35" i="66"/>
  <c r="BR35" i="66"/>
  <c r="BP35" i="66"/>
  <c r="BN35" i="66"/>
  <c r="BI35" i="66"/>
  <c r="BF35" i="66"/>
  <c r="AF35" i="66"/>
  <c r="Z35" i="66" a="1"/>
  <c r="Z35" i="66" s="1"/>
  <c r="W35" i="66"/>
  <c r="LQ35" i="66" s="1"/>
  <c r="P35" i="66" a="1"/>
  <c r="P35" i="66" s="1"/>
  <c r="K35" i="66"/>
  <c r="I35" i="66"/>
  <c r="H35" i="66"/>
  <c r="G35" i="66"/>
  <c r="LC35" i="66" s="1"/>
  <c r="F35" i="66"/>
  <c r="LX34" i="66"/>
  <c r="LY34" i="66" s="1"/>
  <c r="LZ34" i="66" s="1"/>
  <c r="LW34" i="66"/>
  <c r="LO34" i="66"/>
  <c r="LM34" i="66"/>
  <c r="LL34" i="66"/>
  <c r="LK34" i="66"/>
  <c r="LJ34" i="66"/>
  <c r="LI34" i="66"/>
  <c r="CI34" i="66"/>
  <c r="CH34" i="66"/>
  <c r="LN34" i="66" s="1"/>
  <c r="CG34" i="66"/>
  <c r="CF34" i="66"/>
  <c r="CE34" i="66"/>
  <c r="CD34" i="66"/>
  <c r="CC34" i="66"/>
  <c r="LH34" i="66"/>
  <c r="BR34" i="66"/>
  <c r="BP34" i="66"/>
  <c r="BN34" i="66"/>
  <c r="BI34" i="66"/>
  <c r="BF34" i="66"/>
  <c r="AF34" i="66"/>
  <c r="Z34" i="66" a="1"/>
  <c r="Z34" i="66" s="1"/>
  <c r="W34" i="66"/>
  <c r="P34" i="66" a="1"/>
  <c r="P34" i="66" s="1"/>
  <c r="K34" i="66"/>
  <c r="I34" i="66"/>
  <c r="H34" i="66"/>
  <c r="G34" i="66"/>
  <c r="LC34" i="66" s="1"/>
  <c r="F34" i="66"/>
  <c r="LX33" i="66"/>
  <c r="LY33" i="66" s="1"/>
  <c r="LZ33" i="66" s="1"/>
  <c r="LW33" i="66"/>
  <c r="LO33" i="66"/>
  <c r="LN33" i="66"/>
  <c r="LM33" i="66"/>
  <c r="LL33" i="66"/>
  <c r="LK33" i="66"/>
  <c r="LJ33" i="66"/>
  <c r="LI33" i="66"/>
  <c r="CP33" i="66"/>
  <c r="CO33" i="66"/>
  <c r="CN33" i="66"/>
  <c r="CM33" i="66"/>
  <c r="CL33" i="66"/>
  <c r="CK33" i="66"/>
  <c r="CJ33" i="66"/>
  <c r="CI33" i="66"/>
  <c r="CH33" i="66"/>
  <c r="CG33" i="66"/>
  <c r="CF33" i="66"/>
  <c r="CE33" i="66"/>
  <c r="CD33" i="66"/>
  <c r="CC33" i="66"/>
  <c r="LH33" i="66"/>
  <c r="BR33" i="66"/>
  <c r="BP33" i="66"/>
  <c r="BN33" i="66"/>
  <c r="BI33" i="66"/>
  <c r="BF33" i="66"/>
  <c r="AF33" i="66"/>
  <c r="Z33" i="66" a="1"/>
  <c r="Z33" i="66" s="1"/>
  <c r="W33" i="66"/>
  <c r="LQ33" i="66" s="1"/>
  <c r="P33" i="66" a="1"/>
  <c r="P33" i="66" s="1"/>
  <c r="K33" i="66"/>
  <c r="I33" i="66"/>
  <c r="H33" i="66"/>
  <c r="G33" i="66"/>
  <c r="LC33" i="66" s="1"/>
  <c r="F33" i="66"/>
  <c r="LX32" i="66"/>
  <c r="LY32" i="66" s="1"/>
  <c r="LZ32" i="66" s="1"/>
  <c r="LW32" i="66"/>
  <c r="LO32" i="66"/>
  <c r="LN32" i="66"/>
  <c r="LM32" i="66"/>
  <c r="LL32" i="66"/>
  <c r="LK32" i="66"/>
  <c r="LJ32" i="66"/>
  <c r="LI32" i="66"/>
  <c r="CP32" i="66"/>
  <c r="CO32" i="66"/>
  <c r="CN32" i="66"/>
  <c r="CM32" i="66"/>
  <c r="CL32" i="66"/>
  <c r="CK32" i="66"/>
  <c r="CJ32" i="66"/>
  <c r="CI32" i="66"/>
  <c r="CH32" i="66"/>
  <c r="CG32" i="66"/>
  <c r="CF32" i="66"/>
  <c r="CE32" i="66"/>
  <c r="CD32" i="66"/>
  <c r="CC32" i="66"/>
  <c r="LH32" i="66"/>
  <c r="BR32" i="66"/>
  <c r="BP32" i="66"/>
  <c r="BN32" i="66"/>
  <c r="BI32" i="66"/>
  <c r="BF32" i="66"/>
  <c r="AF32" i="66"/>
  <c r="Z32" i="66" a="1"/>
  <c r="Z32" i="66" s="1"/>
  <c r="W32" i="66"/>
  <c r="LQ32" i="66" s="1"/>
  <c r="P32" i="66" a="1"/>
  <c r="P32" i="66" s="1"/>
  <c r="K32" i="66"/>
  <c r="I32" i="66"/>
  <c r="H32" i="66"/>
  <c r="G32" i="66"/>
  <c r="LC32" i="66" s="1"/>
  <c r="F32" i="66"/>
  <c r="LX31" i="66"/>
  <c r="LY31" i="66" s="1"/>
  <c r="LZ31" i="66" s="1"/>
  <c r="LW31" i="66"/>
  <c r="LO31" i="66"/>
  <c r="LN31" i="66"/>
  <c r="LM31" i="66"/>
  <c r="LL31" i="66"/>
  <c r="LK31" i="66"/>
  <c r="LJ31" i="66"/>
  <c r="LI31" i="66"/>
  <c r="CP31" i="66"/>
  <c r="CO31" i="66"/>
  <c r="CN31" i="66"/>
  <c r="CM31" i="66"/>
  <c r="CL31" i="66"/>
  <c r="CK31" i="66"/>
  <c r="CJ31" i="66"/>
  <c r="CI31" i="66"/>
  <c r="CH31" i="66"/>
  <c r="CG31" i="66"/>
  <c r="CF31" i="66"/>
  <c r="CE31" i="66"/>
  <c r="CD31" i="66"/>
  <c r="CC31" i="66"/>
  <c r="LH31" i="66"/>
  <c r="BR31" i="66"/>
  <c r="BP31" i="66"/>
  <c r="BN31" i="66"/>
  <c r="BI31" i="66"/>
  <c r="BF31" i="66"/>
  <c r="AF31" i="66"/>
  <c r="Z31" i="66" a="1"/>
  <c r="Z31" i="66" s="1"/>
  <c r="W31" i="66"/>
  <c r="LQ31" i="66" s="1"/>
  <c r="P31" i="66" a="1"/>
  <c r="P31" i="66" s="1"/>
  <c r="K31" i="66"/>
  <c r="I31" i="66"/>
  <c r="H31" i="66"/>
  <c r="G31" i="66"/>
  <c r="LC31" i="66" s="1"/>
  <c r="F31" i="66"/>
  <c r="LX30" i="66"/>
  <c r="LY30" i="66" s="1"/>
  <c r="LZ30" i="66" s="1"/>
  <c r="LW30" i="66"/>
  <c r="LO30" i="66"/>
  <c r="LN30" i="66"/>
  <c r="LM30" i="66"/>
  <c r="LL30" i="66"/>
  <c r="LK30" i="66"/>
  <c r="LJ30" i="66"/>
  <c r="LI30" i="66"/>
  <c r="CP30" i="66"/>
  <c r="CO30" i="66"/>
  <c r="CN30" i="66"/>
  <c r="CM30" i="66"/>
  <c r="CL30" i="66"/>
  <c r="CK30" i="66"/>
  <c r="CJ30" i="66"/>
  <c r="CI30" i="66"/>
  <c r="CH30" i="66"/>
  <c r="CG30" i="66"/>
  <c r="CF30" i="66"/>
  <c r="CE30" i="66"/>
  <c r="CD30" i="66"/>
  <c r="CC30" i="66"/>
  <c r="LH30" i="66"/>
  <c r="BR30" i="66"/>
  <c r="BP30" i="66"/>
  <c r="BN30" i="66"/>
  <c r="BI30" i="66"/>
  <c r="BF30" i="66"/>
  <c r="AF30" i="66"/>
  <c r="Z30" i="66" a="1"/>
  <c r="Z30" i="66" s="1"/>
  <c r="W30" i="66"/>
  <c r="LQ30" i="66" s="1"/>
  <c r="P30" i="66" a="1"/>
  <c r="P30" i="66" s="1"/>
  <c r="K30" i="66"/>
  <c r="I30" i="66"/>
  <c r="H30" i="66"/>
  <c r="G30" i="66"/>
  <c r="LC30" i="66" s="1"/>
  <c r="F30" i="66"/>
  <c r="LX29" i="66"/>
  <c r="LY29" i="66" s="1"/>
  <c r="LZ29" i="66" s="1"/>
  <c r="LW29" i="66"/>
  <c r="LO29" i="66"/>
  <c r="LN29" i="66"/>
  <c r="LM29" i="66"/>
  <c r="LL29" i="66"/>
  <c r="LK29" i="66"/>
  <c r="LJ29" i="66"/>
  <c r="LI29" i="66"/>
  <c r="CP29" i="66"/>
  <c r="CO29" i="66"/>
  <c r="CN29" i="66"/>
  <c r="CM29" i="66"/>
  <c r="CL29" i="66"/>
  <c r="CK29" i="66"/>
  <c r="CJ29" i="66"/>
  <c r="CI29" i="66"/>
  <c r="CH29" i="66"/>
  <c r="CG29" i="66"/>
  <c r="CF29" i="66"/>
  <c r="CE29" i="66"/>
  <c r="CD29" i="66"/>
  <c r="CC29" i="66"/>
  <c r="LH29" i="66"/>
  <c r="BR29" i="66"/>
  <c r="BP29" i="66"/>
  <c r="BN29" i="66"/>
  <c r="BI29" i="66"/>
  <c r="BF29" i="66"/>
  <c r="AF29" i="66"/>
  <c r="Z29" i="66" a="1"/>
  <c r="Z29" i="66" s="1"/>
  <c r="W29" i="66"/>
  <c r="LQ29" i="66" s="1"/>
  <c r="P29" i="66" a="1"/>
  <c r="P29" i="66" s="1"/>
  <c r="K29" i="66"/>
  <c r="I29" i="66"/>
  <c r="H29" i="66"/>
  <c r="G29" i="66"/>
  <c r="LC29" i="66" s="1"/>
  <c r="F29" i="66"/>
  <c r="LX28" i="66"/>
  <c r="LY28" i="66" s="1"/>
  <c r="LZ28" i="66" s="1"/>
  <c r="LW28" i="66"/>
  <c r="LO28" i="66"/>
  <c r="LN28" i="66"/>
  <c r="LM28" i="66"/>
  <c r="LL28" i="66"/>
  <c r="LK28" i="66"/>
  <c r="LJ28" i="66"/>
  <c r="LI28" i="66"/>
  <c r="CP28" i="66"/>
  <c r="CO28" i="66"/>
  <c r="CN28" i="66"/>
  <c r="CM28" i="66"/>
  <c r="CL28" i="66"/>
  <c r="CK28" i="66"/>
  <c r="CJ28" i="66"/>
  <c r="CI28" i="66"/>
  <c r="CH28" i="66"/>
  <c r="CG28" i="66"/>
  <c r="CF28" i="66"/>
  <c r="CE28" i="66"/>
  <c r="CD28" i="66"/>
  <c r="CC28" i="66"/>
  <c r="LH28" i="66"/>
  <c r="BR28" i="66"/>
  <c r="BP28" i="66"/>
  <c r="BN28" i="66"/>
  <c r="BI28" i="66"/>
  <c r="BF28" i="66"/>
  <c r="AF28" i="66"/>
  <c r="Z28" i="66" a="1"/>
  <c r="Z28" i="66" s="1"/>
  <c r="W28" i="66"/>
  <c r="LQ28" i="66" s="1"/>
  <c r="P28" i="66" a="1"/>
  <c r="P28" i="66" s="1"/>
  <c r="K28" i="66"/>
  <c r="I28" i="66"/>
  <c r="H28" i="66"/>
  <c r="G28" i="66"/>
  <c r="LC28" i="66" s="1"/>
  <c r="F28" i="66"/>
  <c r="LX27" i="66"/>
  <c r="LY27" i="66" s="1"/>
  <c r="LZ27" i="66" s="1"/>
  <c r="LW27" i="66"/>
  <c r="LO27" i="66"/>
  <c r="LN27" i="66"/>
  <c r="LM27" i="66"/>
  <c r="LL27" i="66"/>
  <c r="LK27" i="66"/>
  <c r="LJ27" i="66"/>
  <c r="LI27" i="66"/>
  <c r="CP27" i="66"/>
  <c r="CO27" i="66"/>
  <c r="CN27" i="66"/>
  <c r="CM27" i="66"/>
  <c r="CL27" i="66"/>
  <c r="CK27" i="66"/>
  <c r="CJ27" i="66"/>
  <c r="CI27" i="66"/>
  <c r="CH27" i="66"/>
  <c r="CG27" i="66"/>
  <c r="CF27" i="66"/>
  <c r="CE27" i="66"/>
  <c r="CD27" i="66"/>
  <c r="CC27" i="66"/>
  <c r="LH27" i="66"/>
  <c r="BR27" i="66"/>
  <c r="BP27" i="66"/>
  <c r="BN27" i="66"/>
  <c r="BI27" i="66"/>
  <c r="BF27" i="66"/>
  <c r="AF27" i="66"/>
  <c r="Z27" i="66" a="1"/>
  <c r="Z27" i="66" s="1"/>
  <c r="W27" i="66"/>
  <c r="LQ27" i="66" s="1"/>
  <c r="P27" i="66" a="1"/>
  <c r="P27" i="66" s="1"/>
  <c r="K27" i="66"/>
  <c r="I27" i="66"/>
  <c r="H27" i="66"/>
  <c r="G27" i="66"/>
  <c r="LC27" i="66" s="1"/>
  <c r="F27" i="66"/>
  <c r="LX26" i="66"/>
  <c r="LY26" i="66" s="1"/>
  <c r="LZ26" i="66" s="1"/>
  <c r="LW26" i="66"/>
  <c r="LO26" i="66"/>
  <c r="LN26" i="66"/>
  <c r="LM26" i="66"/>
  <c r="LL26" i="66"/>
  <c r="LK26" i="66"/>
  <c r="LJ26" i="66"/>
  <c r="LI26" i="66"/>
  <c r="CP26" i="66"/>
  <c r="CO26" i="66"/>
  <c r="CN26" i="66"/>
  <c r="CM26" i="66"/>
  <c r="CL26" i="66"/>
  <c r="CK26" i="66"/>
  <c r="CJ26" i="66"/>
  <c r="CI26" i="66"/>
  <c r="CH26" i="66"/>
  <c r="CG26" i="66"/>
  <c r="CF26" i="66"/>
  <c r="CE26" i="66"/>
  <c r="CD26" i="66"/>
  <c r="CC26" i="66"/>
  <c r="LH26" i="66"/>
  <c r="BR26" i="66"/>
  <c r="BP26" i="66"/>
  <c r="BN26" i="66"/>
  <c r="BI26" i="66"/>
  <c r="BF26" i="66"/>
  <c r="AF26" i="66"/>
  <c r="Z26" i="66" a="1"/>
  <c r="Z26" i="66" s="1"/>
  <c r="W26" i="66"/>
  <c r="LQ26" i="66" s="1"/>
  <c r="P26" i="66" a="1"/>
  <c r="P26" i="66" s="1"/>
  <c r="K26" i="66"/>
  <c r="I26" i="66"/>
  <c r="H26" i="66"/>
  <c r="G26" i="66"/>
  <c r="LC26" i="66" s="1"/>
  <c r="F26" i="66"/>
  <c r="LX25" i="66"/>
  <c r="LY25" i="66" s="1"/>
  <c r="LZ25" i="66" s="1"/>
  <c r="LW25" i="66"/>
  <c r="LO25" i="66"/>
  <c r="LM25" i="66"/>
  <c r="LL25" i="66"/>
  <c r="LK25" i="66"/>
  <c r="LI25" i="66"/>
  <c r="CP25" i="66"/>
  <c r="CO25" i="66"/>
  <c r="CN25" i="66"/>
  <c r="CM25" i="66"/>
  <c r="CL25" i="66"/>
  <c r="CK25" i="66"/>
  <c r="CJ25" i="66"/>
  <c r="CI25" i="66"/>
  <c r="CH25" i="66"/>
  <c r="LN25" i="66" s="1"/>
  <c r="CG25" i="66"/>
  <c r="CF25" i="66"/>
  <c r="CE25" i="66"/>
  <c r="CD25" i="66"/>
  <c r="LJ25" i="66" s="1"/>
  <c r="CC25" i="66"/>
  <c r="LH25" i="66"/>
  <c r="BR25" i="66"/>
  <c r="BP25" i="66"/>
  <c r="BN25" i="66"/>
  <c r="BI25" i="66"/>
  <c r="BF25" i="66"/>
  <c r="AF25" i="66"/>
  <c r="Z25" i="66" a="1"/>
  <c r="Z25" i="66" s="1"/>
  <c r="W25" i="66"/>
  <c r="LQ25" i="66" s="1"/>
  <c r="P25" i="66" a="1"/>
  <c r="P25" i="66" s="1"/>
  <c r="K25" i="66"/>
  <c r="I25" i="66"/>
  <c r="BS25" i="66" s="1"/>
  <c r="H25" i="66"/>
  <c r="G25" i="66"/>
  <c r="F25" i="66"/>
  <c r="LX24" i="66"/>
  <c r="LY24" i="66" s="1"/>
  <c r="LZ24" i="66" s="1"/>
  <c r="LW24" i="66"/>
  <c r="LO24" i="66"/>
  <c r="LN24" i="66"/>
  <c r="LM24" i="66"/>
  <c r="LL24" i="66"/>
  <c r="LK24" i="66"/>
  <c r="LJ24" i="66"/>
  <c r="LI24" i="66"/>
  <c r="CP24" i="66"/>
  <c r="CO24" i="66"/>
  <c r="CN24" i="66"/>
  <c r="CM24" i="66"/>
  <c r="CL24" i="66"/>
  <c r="CK24" i="66"/>
  <c r="CJ24" i="66"/>
  <c r="CI24" i="66"/>
  <c r="CH24" i="66"/>
  <c r="CG24" i="66"/>
  <c r="CF24" i="66"/>
  <c r="CE24" i="66"/>
  <c r="CD24" i="66"/>
  <c r="CC24" i="66"/>
  <c r="LH24" i="66"/>
  <c r="BR24" i="66"/>
  <c r="BP24" i="66"/>
  <c r="BN24" i="66"/>
  <c r="BI24" i="66"/>
  <c r="BF24" i="66"/>
  <c r="AF24" i="66"/>
  <c r="Z24" i="66" a="1"/>
  <c r="Z24" i="66" s="1"/>
  <c r="W24" i="66"/>
  <c r="LQ24" i="66" s="1"/>
  <c r="P24" i="66" a="1"/>
  <c r="P24" i="66" s="1"/>
  <c r="K24" i="66"/>
  <c r="I24" i="66"/>
  <c r="H24" i="66"/>
  <c r="G24" i="66"/>
  <c r="LC24" i="66" s="1"/>
  <c r="F24" i="66"/>
  <c r="LX23" i="66"/>
  <c r="LY23" i="66" s="1"/>
  <c r="LZ23" i="66" s="1"/>
  <c r="LW23" i="66"/>
  <c r="LO23" i="66"/>
  <c r="LN23" i="66"/>
  <c r="LM23" i="66"/>
  <c r="LL23" i="66"/>
  <c r="LK23" i="66"/>
  <c r="LJ23" i="66"/>
  <c r="LI23" i="66"/>
  <c r="CP23" i="66"/>
  <c r="CO23" i="66"/>
  <c r="CN23" i="66"/>
  <c r="CM23" i="66"/>
  <c r="CL23" i="66"/>
  <c r="CK23" i="66"/>
  <c r="CJ23" i="66"/>
  <c r="CI23" i="66"/>
  <c r="CH23" i="66"/>
  <c r="CG23" i="66"/>
  <c r="CF23" i="66"/>
  <c r="CE23" i="66"/>
  <c r="CD23" i="66"/>
  <c r="CC23" i="66"/>
  <c r="LH23" i="66"/>
  <c r="BR23" i="66"/>
  <c r="BP23" i="66"/>
  <c r="BN23" i="66"/>
  <c r="BI23" i="66"/>
  <c r="BF23" i="66"/>
  <c r="AF23" i="66"/>
  <c r="Z23" i="66" a="1"/>
  <c r="Z23" i="66" s="1"/>
  <c r="W23" i="66"/>
  <c r="LQ23" i="66" s="1"/>
  <c r="P23" i="66" a="1"/>
  <c r="P23" i="66" s="1"/>
  <c r="K23" i="66"/>
  <c r="I23" i="66"/>
  <c r="H23" i="66"/>
  <c r="G23" i="66"/>
  <c r="LC23" i="66" s="1"/>
  <c r="F23" i="66"/>
  <c r="LX22" i="66"/>
  <c r="LY22" i="66" s="1"/>
  <c r="LZ22" i="66" s="1"/>
  <c r="LW22" i="66"/>
  <c r="LO22" i="66"/>
  <c r="LN22" i="66"/>
  <c r="LM22" i="66"/>
  <c r="LL22" i="66"/>
  <c r="LK22" i="66"/>
  <c r="LJ22" i="66"/>
  <c r="LI22" i="66"/>
  <c r="CP22" i="66"/>
  <c r="CO22" i="66"/>
  <c r="CN22" i="66"/>
  <c r="CM22" i="66"/>
  <c r="CL22" i="66"/>
  <c r="CK22" i="66"/>
  <c r="CJ22" i="66"/>
  <c r="CI22" i="66"/>
  <c r="CH22" i="66"/>
  <c r="CG22" i="66"/>
  <c r="CF22" i="66"/>
  <c r="CE22" i="66"/>
  <c r="CD22" i="66"/>
  <c r="CC22" i="66"/>
  <c r="LH22" i="66"/>
  <c r="BR22" i="66"/>
  <c r="BP22" i="66"/>
  <c r="BN22" i="66"/>
  <c r="BI22" i="66"/>
  <c r="BF22" i="66"/>
  <c r="AF22" i="66"/>
  <c r="Z22" i="66" a="1"/>
  <c r="Z22" i="66" s="1"/>
  <c r="W22" i="66"/>
  <c r="LQ22" i="66" s="1"/>
  <c r="P22" i="66" a="1"/>
  <c r="P22" i="66" s="1"/>
  <c r="K22" i="66"/>
  <c r="I22" i="66"/>
  <c r="H22" i="66"/>
  <c r="G22" i="66"/>
  <c r="LC22" i="66" s="1"/>
  <c r="F22" i="66"/>
  <c r="LX21" i="66"/>
  <c r="LY21" i="66" s="1"/>
  <c r="LZ21" i="66" s="1"/>
  <c r="LW21" i="66"/>
  <c r="LO21" i="66"/>
  <c r="LN21" i="66"/>
  <c r="LM21" i="66"/>
  <c r="LL21" i="66"/>
  <c r="LK21" i="66"/>
  <c r="LJ21" i="66"/>
  <c r="LI21" i="66"/>
  <c r="CP21" i="66"/>
  <c r="CO21" i="66"/>
  <c r="CN21" i="66"/>
  <c r="CM21" i="66"/>
  <c r="CL21" i="66"/>
  <c r="CK21" i="66"/>
  <c r="CJ21" i="66"/>
  <c r="CI21" i="66"/>
  <c r="CH21" i="66"/>
  <c r="CG21" i="66"/>
  <c r="CF21" i="66"/>
  <c r="CE21" i="66"/>
  <c r="CD21" i="66"/>
  <c r="CC21" i="66"/>
  <c r="LH21" i="66"/>
  <c r="BR21" i="66"/>
  <c r="BP21" i="66"/>
  <c r="BN21" i="66"/>
  <c r="BI21" i="66"/>
  <c r="BF21" i="66"/>
  <c r="AF21" i="66"/>
  <c r="Z21" i="66" a="1"/>
  <c r="Z21" i="66" s="1"/>
  <c r="W21" i="66"/>
  <c r="LQ21" i="66" s="1"/>
  <c r="P21" i="66" a="1"/>
  <c r="P21" i="66" s="1"/>
  <c r="K21" i="66"/>
  <c r="I21" i="66"/>
  <c r="H21" i="66"/>
  <c r="G21" i="66"/>
  <c r="LC21" i="66" s="1"/>
  <c r="F21" i="66"/>
  <c r="LX20" i="66"/>
  <c r="LY20" i="66" s="1"/>
  <c r="LZ20" i="66" s="1"/>
  <c r="LW20" i="66"/>
  <c r="LO20" i="66"/>
  <c r="LN20" i="66"/>
  <c r="LM20" i="66"/>
  <c r="LL20" i="66"/>
  <c r="LK20" i="66"/>
  <c r="LJ20" i="66"/>
  <c r="LI20" i="66"/>
  <c r="CP20" i="66"/>
  <c r="CO20" i="66"/>
  <c r="CN20" i="66"/>
  <c r="CM20" i="66"/>
  <c r="CL20" i="66"/>
  <c r="CK20" i="66"/>
  <c r="CJ20" i="66"/>
  <c r="CI20" i="66"/>
  <c r="CH20" i="66"/>
  <c r="CG20" i="66"/>
  <c r="CF20" i="66"/>
  <c r="CE20" i="66"/>
  <c r="CD20" i="66"/>
  <c r="CC20" i="66"/>
  <c r="LH20" i="66"/>
  <c r="BR20" i="66"/>
  <c r="BP20" i="66"/>
  <c r="BN20" i="66"/>
  <c r="BI20" i="66"/>
  <c r="BF20" i="66"/>
  <c r="AF20" i="66"/>
  <c r="Z20" i="66" a="1"/>
  <c r="Z20" i="66" s="1"/>
  <c r="W20" i="66"/>
  <c r="LQ20" i="66" s="1"/>
  <c r="P20" i="66" a="1"/>
  <c r="P20" i="66" s="1"/>
  <c r="K20" i="66"/>
  <c r="I20" i="66"/>
  <c r="H20" i="66"/>
  <c r="G20" i="66"/>
  <c r="LC20" i="66" s="1"/>
  <c r="F20" i="66"/>
  <c r="LX19" i="66"/>
  <c r="LY19" i="66" s="1"/>
  <c r="LZ19" i="66" s="1"/>
  <c r="LW19" i="66"/>
  <c r="LO19" i="66"/>
  <c r="LN19" i="66"/>
  <c r="LM19" i="66"/>
  <c r="LL19" i="66"/>
  <c r="LK19" i="66"/>
  <c r="LJ19" i="66"/>
  <c r="LI19" i="66"/>
  <c r="CP19" i="66"/>
  <c r="CO19" i="66"/>
  <c r="CN19" i="66"/>
  <c r="CM19" i="66"/>
  <c r="CL19" i="66"/>
  <c r="CK19" i="66"/>
  <c r="CJ19" i="66"/>
  <c r="CI19" i="66"/>
  <c r="CH19" i="66"/>
  <c r="CG19" i="66"/>
  <c r="CF19" i="66"/>
  <c r="CE19" i="66"/>
  <c r="CD19" i="66"/>
  <c r="CC19" i="66"/>
  <c r="LH19" i="66"/>
  <c r="BR19" i="66"/>
  <c r="BP19" i="66"/>
  <c r="BN19" i="66"/>
  <c r="BI19" i="66"/>
  <c r="BF19" i="66"/>
  <c r="AF19" i="66"/>
  <c r="Z19" i="66" a="1"/>
  <c r="Z19" i="66" s="1"/>
  <c r="W19" i="66"/>
  <c r="LQ19" i="66" s="1"/>
  <c r="P19" i="66" a="1"/>
  <c r="P19" i="66" s="1"/>
  <c r="K19" i="66"/>
  <c r="I19" i="66"/>
  <c r="H19" i="66"/>
  <c r="G19" i="66"/>
  <c r="LC19" i="66" s="1"/>
  <c r="F19" i="66"/>
  <c r="LX18" i="66"/>
  <c r="LY18" i="66" s="1"/>
  <c r="LZ18" i="66" s="1"/>
  <c r="LW18" i="66"/>
  <c r="LO18" i="66"/>
  <c r="LN18" i="66"/>
  <c r="LM18" i="66"/>
  <c r="LL18" i="66"/>
  <c r="LK18" i="66"/>
  <c r="LJ18" i="66"/>
  <c r="LI18" i="66"/>
  <c r="CO18" i="66"/>
  <c r="CN18" i="66"/>
  <c r="CM18" i="66"/>
  <c r="CL18" i="66"/>
  <c r="CK18" i="66"/>
  <c r="CJ18" i="66"/>
  <c r="CI18" i="66"/>
  <c r="CH18" i="66"/>
  <c r="CG18" i="66"/>
  <c r="CF18" i="66"/>
  <c r="CE18" i="66"/>
  <c r="CD18" i="66"/>
  <c r="CC18" i="66"/>
  <c r="LH18" i="66"/>
  <c r="BR18" i="66"/>
  <c r="BP18" i="66"/>
  <c r="BN18" i="66"/>
  <c r="BI18" i="66"/>
  <c r="BF18" i="66"/>
  <c r="AF18" i="66"/>
  <c r="Z18" i="66" a="1"/>
  <c r="Z18" i="66" s="1"/>
  <c r="W18" i="66"/>
  <c r="LQ18" i="66" s="1"/>
  <c r="P18" i="66" a="1"/>
  <c r="P18" i="66" s="1"/>
  <c r="K18" i="66"/>
  <c r="I18" i="66"/>
  <c r="H18" i="66"/>
  <c r="G18" i="66"/>
  <c r="LC18" i="66" s="1"/>
  <c r="F18" i="66"/>
  <c r="LX17" i="66"/>
  <c r="LY17" i="66" s="1"/>
  <c r="LZ17" i="66" s="1"/>
  <c r="LW17" i="66"/>
  <c r="LO17" i="66"/>
  <c r="LN17" i="66"/>
  <c r="LM17" i="66"/>
  <c r="LL17" i="66"/>
  <c r="LK17" i="66"/>
  <c r="LJ17" i="66"/>
  <c r="LI17" i="66"/>
  <c r="CP17" i="66"/>
  <c r="CO17" i="66"/>
  <c r="CN17" i="66"/>
  <c r="CM17" i="66"/>
  <c r="CL17" i="66"/>
  <c r="CK17" i="66"/>
  <c r="CJ17" i="66"/>
  <c r="CI17" i="66"/>
  <c r="CH17" i="66"/>
  <c r="CG17" i="66"/>
  <c r="CF17" i="66"/>
  <c r="CE17" i="66"/>
  <c r="CD17" i="66"/>
  <c r="CC17" i="66"/>
  <c r="LH17" i="66"/>
  <c r="BR17" i="66"/>
  <c r="BP17" i="66"/>
  <c r="BN17" i="66"/>
  <c r="BI17" i="66"/>
  <c r="BF17" i="66"/>
  <c r="AF17" i="66"/>
  <c r="Z17" i="66" a="1"/>
  <c r="Z17" i="66" s="1"/>
  <c r="W17" i="66"/>
  <c r="LQ17" i="66" s="1"/>
  <c r="P17" i="66" a="1"/>
  <c r="P17" i="66" s="1"/>
  <c r="K17" i="66"/>
  <c r="I17" i="66"/>
  <c r="H17" i="66"/>
  <c r="G17" i="66"/>
  <c r="LC17" i="66" s="1"/>
  <c r="F17" i="66"/>
  <c r="LX16" i="66"/>
  <c r="LY16" i="66" s="1"/>
  <c r="LZ16" i="66" s="1"/>
  <c r="LW16" i="66"/>
  <c r="LO16" i="66"/>
  <c r="LN16" i="66"/>
  <c r="LM16" i="66"/>
  <c r="LL16" i="66"/>
  <c r="LK16" i="66"/>
  <c r="LJ16" i="66"/>
  <c r="LI16" i="66"/>
  <c r="CI16" i="66"/>
  <c r="CH16" i="66"/>
  <c r="CG16" i="66"/>
  <c r="CF16" i="66"/>
  <c r="CE16" i="66"/>
  <c r="CD16" i="66"/>
  <c r="CC16" i="66"/>
  <c r="LH16" i="66"/>
  <c r="BR16" i="66"/>
  <c r="BP16" i="66"/>
  <c r="BN16" i="66"/>
  <c r="BI16" i="66"/>
  <c r="BF16" i="66"/>
  <c r="AF16" i="66"/>
  <c r="Z16" i="66" a="1"/>
  <c r="Z16" i="66" s="1"/>
  <c r="W16" i="66"/>
  <c r="P16" i="66" a="1"/>
  <c r="P16" i="66" s="1"/>
  <c r="K16" i="66"/>
  <c r="I16" i="66"/>
  <c r="BS16" i="66" s="1"/>
  <c r="H16" i="66"/>
  <c r="G16" i="66"/>
  <c r="F16" i="66"/>
  <c r="LX15" i="66"/>
  <c r="LY15" i="66" s="1"/>
  <c r="LZ15" i="66" s="1"/>
  <c r="LW15" i="66"/>
  <c r="LO15" i="66"/>
  <c r="LM15" i="66"/>
  <c r="LK15" i="66"/>
  <c r="LJ15" i="66"/>
  <c r="LI15" i="66"/>
  <c r="CI15" i="66"/>
  <c r="CH15" i="66"/>
  <c r="LN15" i="66" s="1"/>
  <c r="CG15" i="66"/>
  <c r="CF15" i="66"/>
  <c r="LL15" i="66" s="1"/>
  <c r="CE15" i="66"/>
  <c r="CD15" i="66"/>
  <c r="CC15" i="66"/>
  <c r="LH15" i="66"/>
  <c r="BR15" i="66"/>
  <c r="BP15" i="66"/>
  <c r="BN15" i="66"/>
  <c r="BF15" i="66"/>
  <c r="AF15" i="66"/>
  <c r="Z15" i="66" a="1"/>
  <c r="Z15" i="66" s="1"/>
  <c r="W15" i="66"/>
  <c r="P15" i="66" a="1"/>
  <c r="P15" i="66" s="1"/>
  <c r="K15" i="66"/>
  <c r="I15" i="66"/>
  <c r="BS15" i="66" s="1"/>
  <c r="H15" i="66"/>
  <c r="G15" i="66"/>
  <c r="F15" i="66"/>
  <c r="LX14" i="66"/>
  <c r="LY14" i="66" s="1"/>
  <c r="LZ14" i="66" s="1"/>
  <c r="LW14" i="66"/>
  <c r="LT14" i="66"/>
  <c r="LS14" i="66"/>
  <c r="LO14" i="66"/>
  <c r="LM14" i="66"/>
  <c r="LL14" i="66"/>
  <c r="LK14" i="66"/>
  <c r="LJ14" i="66"/>
  <c r="LI14" i="66"/>
  <c r="JR14" i="66"/>
  <c r="JQ14" i="66"/>
  <c r="JP14" i="66"/>
  <c r="JO14" i="66"/>
  <c r="CI14" i="66"/>
  <c r="CH14" i="66"/>
  <c r="LN14" i="66" s="1"/>
  <c r="CG14" i="66"/>
  <c r="CF14" i="66"/>
  <c r="CE14" i="66"/>
  <c r="CD14" i="66"/>
  <c r="CC14" i="66"/>
  <c r="LH14" i="66"/>
  <c r="BR14" i="66"/>
  <c r="BP14" i="66"/>
  <c r="BN14" i="66"/>
  <c r="BI14" i="66"/>
  <c r="BF14" i="66"/>
  <c r="AJ14" i="66"/>
  <c r="AJ15" i="66" s="1"/>
  <c r="AJ16" i="66" s="1"/>
  <c r="AJ17" i="66" s="1"/>
  <c r="AJ18" i="66" s="1"/>
  <c r="AJ19" i="66" s="1"/>
  <c r="AJ20" i="66" s="1"/>
  <c r="AJ21" i="66" s="1"/>
  <c r="AJ22" i="66" s="1"/>
  <c r="AJ23" i="66" s="1"/>
  <c r="AJ24" i="66" s="1"/>
  <c r="AJ25" i="66" s="1"/>
  <c r="AJ26" i="66" s="1"/>
  <c r="AJ27" i="66" s="1"/>
  <c r="AJ28" i="66" s="1"/>
  <c r="AJ29" i="66" s="1"/>
  <c r="AJ30" i="66" s="1"/>
  <c r="AJ31" i="66" s="1"/>
  <c r="AJ32" i="66" s="1"/>
  <c r="AJ33" i="66" s="1"/>
  <c r="AJ34" i="66" s="1"/>
  <c r="AJ35" i="66" s="1"/>
  <c r="AJ36" i="66" s="1"/>
  <c r="AJ37" i="66" s="1"/>
  <c r="AJ38" i="66" s="1"/>
  <c r="AJ39" i="66" s="1"/>
  <c r="AJ40" i="66" s="1"/>
  <c r="AJ41" i="66" s="1"/>
  <c r="AJ42" i="66" s="1"/>
  <c r="AF14" i="66"/>
  <c r="Z14" i="66" a="1"/>
  <c r="Z14" i="66" s="1"/>
  <c r="W14" i="66"/>
  <c r="R14" i="66"/>
  <c r="R15" i="66" s="1"/>
  <c r="R16" i="66" s="1"/>
  <c r="R17" i="66" s="1"/>
  <c r="R18" i="66" s="1"/>
  <c r="R19" i="66" s="1"/>
  <c r="R20" i="66" s="1"/>
  <c r="R21" i="66" s="1"/>
  <c r="R22" i="66" s="1"/>
  <c r="R23" i="66" s="1"/>
  <c r="R24" i="66" s="1"/>
  <c r="R25" i="66" s="1"/>
  <c r="R26" i="66" s="1"/>
  <c r="R27" i="66" s="1"/>
  <c r="R28" i="66" s="1"/>
  <c r="R29" i="66" s="1"/>
  <c r="R30" i="66" s="1"/>
  <c r="R31" i="66" s="1"/>
  <c r="R32" i="66" s="1"/>
  <c r="R33" i="66" s="1"/>
  <c r="R34" i="66" s="1"/>
  <c r="R35" i="66" s="1"/>
  <c r="R36" i="66" s="1"/>
  <c r="R37" i="66" s="1"/>
  <c r="R38" i="66" s="1"/>
  <c r="R39" i="66" s="1"/>
  <c r="R40" i="66" s="1"/>
  <c r="R41" i="66" s="1"/>
  <c r="R42" i="66" s="1"/>
  <c r="P14" i="66" a="1"/>
  <c r="P14" i="66" s="1"/>
  <c r="K14" i="66"/>
  <c r="I14" i="66"/>
  <c r="BS14" i="66" s="1"/>
  <c r="H14" i="66"/>
  <c r="G14" i="66"/>
  <c r="E14" i="66"/>
  <c r="F14" i="66" s="1"/>
  <c r="D14" i="66"/>
  <c r="D15" i="66" s="1"/>
  <c r="D16" i="66" s="1"/>
  <c r="D17" i="66" s="1"/>
  <c r="D18" i="66" s="1"/>
  <c r="D19" i="66" s="1"/>
  <c r="D20" i="66" s="1"/>
  <c r="D21" i="66" s="1"/>
  <c r="D22" i="66" s="1"/>
  <c r="D23" i="66" s="1"/>
  <c r="D24" i="66" s="1"/>
  <c r="D25" i="66" s="1"/>
  <c r="D26" i="66" s="1"/>
  <c r="D27" i="66" s="1"/>
  <c r="D28" i="66" s="1"/>
  <c r="D29" i="66" s="1"/>
  <c r="D30" i="66" s="1"/>
  <c r="D31" i="66" s="1"/>
  <c r="D32" i="66" s="1"/>
  <c r="D33" i="66" s="1"/>
  <c r="D34" i="66" s="1"/>
  <c r="D35" i="66" s="1"/>
  <c r="D36" i="66" s="1"/>
  <c r="D37" i="66" s="1"/>
  <c r="D38" i="66" s="1"/>
  <c r="D39" i="66" s="1"/>
  <c r="D40" i="66" s="1"/>
  <c r="D41" i="66" s="1"/>
  <c r="D42" i="66" s="1"/>
  <c r="C14" i="66"/>
  <c r="B14" i="66"/>
  <c r="B15" i="66" s="1"/>
  <c r="B16" i="66" s="1"/>
  <c r="B17" i="66" s="1"/>
  <c r="B18" i="66" s="1"/>
  <c r="B19" i="66" s="1"/>
  <c r="B20" i="66" s="1"/>
  <c r="B21" i="66" s="1"/>
  <c r="B22" i="66" s="1"/>
  <c r="B23" i="66" s="1"/>
  <c r="B24" i="66" s="1"/>
  <c r="B25" i="66" s="1"/>
  <c r="B26" i="66" s="1"/>
  <c r="B27" i="66" s="1"/>
  <c r="B28" i="66" s="1"/>
  <c r="B29" i="66" s="1"/>
  <c r="B30" i="66" s="1"/>
  <c r="B31" i="66" s="1"/>
  <c r="B32" i="66" s="1"/>
  <c r="B33" i="66" s="1"/>
  <c r="B34" i="66" s="1"/>
  <c r="B35" i="66" s="1"/>
  <c r="B36" i="66" s="1"/>
  <c r="B37" i="66" s="1"/>
  <c r="B38" i="66" s="1"/>
  <c r="B39" i="66" s="1"/>
  <c r="B40" i="66" s="1"/>
  <c r="B41" i="66" s="1"/>
  <c r="B42" i="66" s="1"/>
  <c r="MN1" i="66"/>
  <c r="MM1" i="66"/>
  <c r="ML1" i="66"/>
  <c r="MK1" i="66"/>
  <c r="MJ1" i="66"/>
  <c r="MI1" i="66"/>
  <c r="MH1" i="66"/>
  <c r="MG1" i="66"/>
  <c r="MF1" i="66"/>
  <c r="ME1" i="66"/>
  <c r="MD1" i="66"/>
  <c r="MC1" i="66"/>
  <c r="MB1" i="66"/>
  <c r="MA1" i="66"/>
  <c r="LZ1" i="66"/>
  <c r="LY1" i="66"/>
  <c r="LX1" i="66"/>
  <c r="LW1" i="66"/>
  <c r="LV1" i="66"/>
  <c r="LU1" i="66"/>
  <c r="LT1" i="66"/>
  <c r="LS1" i="66"/>
  <c r="LR1" i="66"/>
  <c r="LQ1" i="66"/>
  <c r="LP1" i="66"/>
  <c r="LO1" i="66"/>
  <c r="LN1" i="66"/>
  <c r="LM1" i="66"/>
  <c r="LL1" i="66"/>
  <c r="LK1" i="66"/>
  <c r="LJ1" i="66"/>
  <c r="LI1" i="66"/>
  <c r="LH1" i="66"/>
  <c r="LG1" i="66"/>
  <c r="LF1" i="66"/>
  <c r="LE1" i="66"/>
  <c r="LD1" i="66"/>
  <c r="LC1" i="66"/>
  <c r="LB1" i="66"/>
  <c r="LA1" i="66"/>
  <c r="KZ1" i="66"/>
  <c r="KY1" i="66"/>
  <c r="KX1" i="66"/>
  <c r="KW1" i="66"/>
  <c r="KV1" i="66"/>
  <c r="KU1" i="66"/>
  <c r="KT1" i="66"/>
  <c r="KS1" i="66"/>
  <c r="KR1" i="66"/>
  <c r="KQ1" i="66"/>
  <c r="KP1" i="66"/>
  <c r="KO1" i="66"/>
  <c r="KN1" i="66"/>
  <c r="KM1" i="66"/>
  <c r="KL1" i="66"/>
  <c r="KK1" i="66"/>
  <c r="KJ1" i="66"/>
  <c r="KI1" i="66"/>
  <c r="KH1" i="66"/>
  <c r="KG1" i="66"/>
  <c r="KF1" i="66"/>
  <c r="KE1" i="66"/>
  <c r="KD1" i="66"/>
  <c r="KC1" i="66"/>
  <c r="KB1" i="66"/>
  <c r="KA1" i="66"/>
  <c r="JZ1" i="66"/>
  <c r="JY1" i="66"/>
  <c r="JX1" i="66"/>
  <c r="JW1" i="66"/>
  <c r="JV1" i="66"/>
  <c r="JU1" i="66"/>
  <c r="JT1" i="66"/>
  <c r="JS1" i="66"/>
  <c r="JR1" i="66"/>
  <c r="JQ1" i="66"/>
  <c r="JP1" i="66"/>
  <c r="JO1" i="66"/>
  <c r="JN1" i="66"/>
  <c r="JM1" i="66"/>
  <c r="JL1" i="66"/>
  <c r="JK1" i="66"/>
  <c r="JJ1" i="66"/>
  <c r="JI1" i="66"/>
  <c r="JH1" i="66"/>
  <c r="JG1" i="66"/>
  <c r="JF1" i="66"/>
  <c r="JE1" i="66"/>
  <c r="JD1" i="66"/>
  <c r="JC1" i="66"/>
  <c r="JB1" i="66"/>
  <c r="JA1" i="66"/>
  <c r="IZ1" i="66"/>
  <c r="IY1" i="66"/>
  <c r="IX1" i="66"/>
  <c r="IW1" i="66"/>
  <c r="IV1" i="66"/>
  <c r="IU1" i="66"/>
  <c r="IT1" i="66"/>
  <c r="IS1" i="66"/>
  <c r="IR1" i="66"/>
  <c r="IQ1" i="66"/>
  <c r="IP1" i="66"/>
  <c r="IO1" i="66"/>
  <c r="IN1" i="66"/>
  <c r="IM1" i="66"/>
  <c r="IL1" i="66"/>
  <c r="IK1" i="66"/>
  <c r="IJ1" i="66"/>
  <c r="II1" i="66"/>
  <c r="IH1" i="66"/>
  <c r="IG1" i="66"/>
  <c r="IF1" i="66"/>
  <c r="IE1" i="66"/>
  <c r="ID1" i="66"/>
  <c r="IC1" i="66"/>
  <c r="IB1" i="66"/>
  <c r="IA1" i="66"/>
  <c r="HZ1" i="66"/>
  <c r="HY1" i="66"/>
  <c r="HX1" i="66"/>
  <c r="HW1" i="66"/>
  <c r="HV1" i="66"/>
  <c r="HU1" i="66"/>
  <c r="HT1" i="66"/>
  <c r="HS1" i="66"/>
  <c r="HR1" i="66"/>
  <c r="HQ1" i="66"/>
  <c r="HP1" i="66"/>
  <c r="HO1" i="66"/>
  <c r="HN1" i="66"/>
  <c r="HM1" i="66"/>
  <c r="HL1" i="66"/>
  <c r="HK1" i="66"/>
  <c r="HJ1" i="66"/>
  <c r="HI1" i="66"/>
  <c r="HH1" i="66"/>
  <c r="HG1" i="66"/>
  <c r="HF1" i="66"/>
  <c r="HE1" i="66"/>
  <c r="HD1" i="66"/>
  <c r="HC1" i="66"/>
  <c r="HB1" i="66"/>
  <c r="HA1" i="66"/>
  <c r="GZ1" i="66"/>
  <c r="GY1" i="66"/>
  <c r="GX1" i="66"/>
  <c r="GW1" i="66"/>
  <c r="GV1" i="66"/>
  <c r="GU1" i="66"/>
  <c r="GT1" i="66"/>
  <c r="GS1" i="66"/>
  <c r="GR1" i="66"/>
  <c r="GQ1" i="66"/>
  <c r="GP1" i="66"/>
  <c r="GO1" i="66"/>
  <c r="GN1" i="66"/>
  <c r="GM1" i="66"/>
  <c r="GL1" i="66"/>
  <c r="GK1" i="66"/>
  <c r="GJ1" i="66"/>
  <c r="GI1" i="66"/>
  <c r="GH1" i="66"/>
  <c r="GG1" i="66"/>
  <c r="GF1" i="66"/>
  <c r="GE1" i="66"/>
  <c r="GD1" i="66"/>
  <c r="GC1" i="66"/>
  <c r="GB1" i="66"/>
  <c r="GA1" i="66"/>
  <c r="FZ1" i="66"/>
  <c r="FY1" i="66"/>
  <c r="FX1" i="66"/>
  <c r="FW1" i="66"/>
  <c r="FV1" i="66"/>
  <c r="FU1" i="66"/>
  <c r="FT1" i="66"/>
  <c r="FS1" i="66"/>
  <c r="FR1" i="66"/>
  <c r="FQ1" i="66"/>
  <c r="FP1" i="66"/>
  <c r="FO1" i="66"/>
  <c r="FN1" i="66"/>
  <c r="FM1" i="66"/>
  <c r="FL1" i="66"/>
  <c r="FK1" i="66"/>
  <c r="FJ1" i="66"/>
  <c r="FI1" i="66"/>
  <c r="FH1" i="66"/>
  <c r="FG1" i="66"/>
  <c r="FF1" i="66"/>
  <c r="FE1" i="66"/>
  <c r="FD1" i="66"/>
  <c r="FC1" i="66"/>
  <c r="FB1" i="66"/>
  <c r="FA1" i="66"/>
  <c r="EZ1" i="66"/>
  <c r="EY1" i="66"/>
  <c r="EX1" i="66"/>
  <c r="EW1" i="66"/>
  <c r="EV1" i="66"/>
  <c r="EU1" i="66"/>
  <c r="ET1" i="66"/>
  <c r="ES1" i="66"/>
  <c r="ER1" i="66"/>
  <c r="EQ1" i="66"/>
  <c r="EO1" i="66"/>
  <c r="EM1" i="66"/>
  <c r="EI1" i="66"/>
  <c r="EH1" i="66"/>
  <c r="EA1" i="66"/>
  <c r="DZ1" i="66"/>
  <c r="DY1" i="66"/>
  <c r="DX1" i="66"/>
  <c r="DW1" i="66"/>
  <c r="DV1" i="66"/>
  <c r="DU1" i="66"/>
  <c r="DT1" i="66"/>
  <c r="DS1" i="66"/>
  <c r="DR1" i="66"/>
  <c r="DQ1" i="66"/>
  <c r="DP1" i="66"/>
  <c r="DO1" i="66"/>
  <c r="DN1" i="66"/>
  <c r="DM1" i="66"/>
  <c r="DL1" i="66"/>
  <c r="DK1" i="66"/>
  <c r="DJ1" i="66"/>
  <c r="DI1" i="66"/>
  <c r="DH1" i="66"/>
  <c r="DG1" i="66"/>
  <c r="DF1" i="66"/>
  <c r="DE1" i="66"/>
  <c r="DD1" i="66"/>
  <c r="DC1" i="66"/>
  <c r="DB1" i="66"/>
  <c r="DA1" i="66"/>
  <c r="CZ1" i="66"/>
  <c r="CY1" i="66"/>
  <c r="CX1" i="66"/>
  <c r="CW1" i="66"/>
  <c r="CV1" i="66"/>
  <c r="CU1" i="66"/>
  <c r="CT1" i="66"/>
  <c r="CS1" i="66"/>
  <c r="CR1" i="66"/>
  <c r="CQ1" i="66"/>
  <c r="CP1" i="66"/>
  <c r="CO1" i="66"/>
  <c r="CN1" i="66"/>
  <c r="CM1" i="66"/>
  <c r="CL1" i="66"/>
  <c r="CK1" i="66"/>
  <c r="CJ1" i="66"/>
  <c r="CI1" i="66"/>
  <c r="CH1" i="66"/>
  <c r="CG1" i="66"/>
  <c r="CF1" i="66"/>
  <c r="CE1" i="66"/>
  <c r="CD1" i="66"/>
  <c r="CC1" i="66"/>
  <c r="CB1" i="66"/>
  <c r="CA1" i="66"/>
  <c r="BZ1" i="66"/>
  <c r="BY1" i="66"/>
  <c r="BX1" i="66"/>
  <c r="BW1" i="66"/>
  <c r="BV1" i="66"/>
  <c r="BU1" i="66"/>
  <c r="BT1" i="66"/>
  <c r="BR1" i="66"/>
  <c r="BQ1" i="66"/>
  <c r="BP1" i="66"/>
  <c r="BO1" i="66"/>
  <c r="BN1" i="66"/>
  <c r="BM1" i="66"/>
  <c r="BL1" i="66"/>
  <c r="BK1" i="66"/>
  <c r="BJ1" i="66"/>
  <c r="BI1" i="66"/>
  <c r="BH1" i="66"/>
  <c r="BG1" i="66"/>
  <c r="BF1" i="66"/>
  <c r="BE1" i="66"/>
  <c r="BD1" i="66"/>
  <c r="BC1" i="66"/>
  <c r="BB1" i="66"/>
  <c r="BA1" i="66"/>
  <c r="AZ1" i="66"/>
  <c r="AY1" i="66"/>
  <c r="AX1" i="66"/>
  <c r="AW1" i="66"/>
  <c r="AT1" i="66"/>
  <c r="AS1" i="66"/>
  <c r="AR1" i="66"/>
  <c r="AQ1" i="66"/>
  <c r="AP1" i="66"/>
  <c r="AN1" i="66"/>
  <c r="AM1" i="66"/>
  <c r="AL1" i="66"/>
  <c r="AK1" i="66"/>
  <c r="AJ1" i="66"/>
  <c r="AI1" i="66"/>
  <c r="AH1" i="66"/>
  <c r="AG1" i="66"/>
  <c r="AF1" i="66"/>
  <c r="AE1" i="66"/>
  <c r="AD1" i="66"/>
  <c r="AC1" i="66"/>
  <c r="AB1" i="66"/>
  <c r="AA1" i="66"/>
  <c r="Z1" i="66"/>
  <c r="Y1" i="66"/>
  <c r="X1" i="66"/>
  <c r="W1" i="66"/>
  <c r="V1" i="66"/>
  <c r="R1" i="66"/>
  <c r="Q1" i="66"/>
  <c r="P1" i="66"/>
  <c r="O1" i="66"/>
  <c r="N1" i="66"/>
  <c r="M1" i="66"/>
  <c r="L1" i="66"/>
  <c r="K1" i="66"/>
  <c r="J1" i="66"/>
  <c r="I1" i="66"/>
  <c r="H1" i="66"/>
  <c r="G1" i="66"/>
  <c r="F1" i="66"/>
  <c r="E1" i="66"/>
  <c r="D1" i="66"/>
  <c r="C1" i="66"/>
  <c r="MF60" i="66" l="1"/>
  <c r="BS60" i="66"/>
  <c r="MF67" i="66"/>
  <c r="BS67" i="66"/>
  <c r="MF70" i="66"/>
  <c r="BS70" i="66"/>
  <c r="MF72" i="66"/>
  <c r="BS72" i="66"/>
  <c r="MF78" i="66"/>
  <c r="BS78" i="66"/>
  <c r="MF81" i="66"/>
  <c r="BS81" i="66"/>
  <c r="MF82" i="66"/>
  <c r="BS82" i="66"/>
  <c r="MF84" i="66"/>
  <c r="BS84" i="66"/>
  <c r="MF97" i="66"/>
  <c r="BS97" i="66"/>
  <c r="MF103" i="66"/>
  <c r="BS103" i="66"/>
  <c r="MF50" i="66"/>
  <c r="BS50" i="66"/>
  <c r="MF51" i="66"/>
  <c r="BS51" i="66"/>
  <c r="MF52" i="66"/>
  <c r="BS52" i="66"/>
  <c r="MF105" i="66"/>
  <c r="BS105" i="66"/>
  <c r="MF106" i="66"/>
  <c r="BS106" i="66"/>
  <c r="MF111" i="66"/>
  <c r="BS111" i="66"/>
  <c r="MF112" i="66"/>
  <c r="BS112" i="66"/>
  <c r="MF113" i="66"/>
  <c r="BS113" i="66"/>
  <c r="MF48" i="66"/>
  <c r="BS48" i="66"/>
  <c r="MF49" i="66"/>
  <c r="BS49" i="66"/>
  <c r="MF73" i="66"/>
  <c r="BS73" i="66"/>
  <c r="MF74" i="66"/>
  <c r="BS74" i="66"/>
  <c r="MF75" i="66"/>
  <c r="BS75" i="66"/>
  <c r="MF86" i="66"/>
  <c r="BS86" i="66"/>
  <c r="MF87" i="66"/>
  <c r="BS87" i="66"/>
  <c r="MF88" i="66"/>
  <c r="BS88" i="66"/>
  <c r="MF93" i="66"/>
  <c r="BS93" i="66"/>
  <c r="MF101" i="66"/>
  <c r="BS101" i="66"/>
  <c r="MF102" i="66"/>
  <c r="BS102" i="66"/>
  <c r="MF46" i="66"/>
  <c r="BS46" i="66"/>
  <c r="MF55" i="66"/>
  <c r="BS55" i="66"/>
  <c r="MF56" i="66"/>
  <c r="BS56" i="66"/>
  <c r="MF57" i="66"/>
  <c r="BS57" i="66"/>
  <c r="MF62" i="66"/>
  <c r="BS62" i="66"/>
  <c r="MF63" i="66"/>
  <c r="BS63" i="66"/>
  <c r="MF80" i="66"/>
  <c r="BS80" i="66"/>
  <c r="MF98" i="66"/>
  <c r="BS98" i="66"/>
  <c r="MF100" i="66"/>
  <c r="BS100" i="66"/>
  <c r="MF110" i="66"/>
  <c r="BS110" i="66"/>
  <c r="MF44" i="66"/>
  <c r="BS44" i="66"/>
  <c r="MF45" i="66"/>
  <c r="BS45" i="66"/>
  <c r="MF47" i="66"/>
  <c r="BS47" i="66"/>
  <c r="MF58" i="66"/>
  <c r="BS58" i="66"/>
  <c r="MF59" i="66"/>
  <c r="BS59" i="66"/>
  <c r="MF61" i="66"/>
  <c r="BS61" i="66"/>
  <c r="MF64" i="66"/>
  <c r="BS64" i="66"/>
  <c r="MF66" i="66"/>
  <c r="BS66" i="66"/>
  <c r="MF68" i="66"/>
  <c r="BS68" i="66"/>
  <c r="MF89" i="66"/>
  <c r="BS89" i="66"/>
  <c r="MF90" i="66"/>
  <c r="BS90" i="66"/>
  <c r="MF91" i="66"/>
  <c r="BS91" i="66"/>
  <c r="MF92" i="66"/>
  <c r="BS92" i="66"/>
  <c r="MF94" i="66"/>
  <c r="BS94" i="66"/>
  <c r="MF95" i="66"/>
  <c r="BS95" i="66"/>
  <c r="MF96" i="66"/>
  <c r="BS96" i="66"/>
  <c r="MF99" i="66"/>
  <c r="BS99" i="66"/>
  <c r="MF104" i="66"/>
  <c r="BS104" i="66"/>
  <c r="MF107" i="66"/>
  <c r="BS107" i="66"/>
  <c r="MF109" i="66"/>
  <c r="BS109" i="66"/>
  <c r="MF53" i="66"/>
  <c r="BS53" i="66"/>
  <c r="MF54" i="66"/>
  <c r="BS54" i="66"/>
  <c r="MF65" i="66"/>
  <c r="BS65" i="66"/>
  <c r="MF69" i="66"/>
  <c r="BS69" i="66"/>
  <c r="MF71" i="66"/>
  <c r="BS71" i="66"/>
  <c r="MF76" i="66"/>
  <c r="BS76" i="66"/>
  <c r="MF77" i="66"/>
  <c r="BS77" i="66"/>
  <c r="MF79" i="66"/>
  <c r="BS79" i="66"/>
  <c r="MF83" i="66"/>
  <c r="BS83" i="66"/>
  <c r="MF85" i="66"/>
  <c r="BS85" i="66"/>
  <c r="MF108" i="66"/>
  <c r="BS108" i="66"/>
  <c r="MF33" i="66"/>
  <c r="BS33" i="66"/>
  <c r="MF42" i="66"/>
  <c r="BS42" i="66"/>
  <c r="MF17" i="66"/>
  <c r="BS17" i="66"/>
  <c r="MF43" i="66"/>
  <c r="BS43" i="66"/>
  <c r="MF20" i="66"/>
  <c r="BS20" i="66"/>
  <c r="MF24" i="66"/>
  <c r="BS24" i="66"/>
  <c r="MF27" i="66"/>
  <c r="BS27" i="66"/>
  <c r="MF31" i="66"/>
  <c r="BS31" i="66"/>
  <c r="MF35" i="66"/>
  <c r="BS35" i="66"/>
  <c r="MF29" i="66"/>
  <c r="BS29" i="66"/>
  <c r="MF21" i="66"/>
  <c r="BS21" i="66"/>
  <c r="MF22" i="66"/>
  <c r="BS22" i="66"/>
  <c r="MF37" i="66"/>
  <c r="BS37" i="66"/>
  <c r="MF28" i="66"/>
  <c r="BS28" i="66"/>
  <c r="MF32" i="66"/>
  <c r="BS32" i="66"/>
  <c r="MF19" i="66"/>
  <c r="BS19" i="66"/>
  <c r="MF23" i="66"/>
  <c r="BS23" i="66"/>
  <c r="MF26" i="66"/>
  <c r="BS26" i="66"/>
  <c r="MF30" i="66"/>
  <c r="BS30" i="66"/>
  <c r="MF34" i="66"/>
  <c r="BS34" i="66"/>
  <c r="MF18" i="66"/>
  <c r="BS18" i="66"/>
  <c r="CP14" i="66"/>
  <c r="HV14" i="66" s="1"/>
  <c r="MF25" i="66"/>
  <c r="CL36" i="66"/>
  <c r="MF16" i="66"/>
  <c r="CM38" i="66"/>
  <c r="CO34" i="66"/>
  <c r="CJ34" i="66"/>
  <c r="HP34" i="66" s="1"/>
  <c r="CK34" i="66"/>
  <c r="JG15" i="66"/>
  <c r="MF15" i="66"/>
  <c r="CO14" i="66"/>
  <c r="HU14" i="66" s="1"/>
  <c r="JG36" i="66"/>
  <c r="MF36" i="66"/>
  <c r="JG38" i="66"/>
  <c r="MF38" i="66"/>
  <c r="JG40" i="66"/>
  <c r="MF40" i="66"/>
  <c r="JJ41" i="66"/>
  <c r="MF41" i="66"/>
  <c r="CL15" i="66"/>
  <c r="CO16" i="66"/>
  <c r="CL34" i="66"/>
  <c r="HR34" i="66" s="1"/>
  <c r="CP38" i="66"/>
  <c r="HV38" i="66" s="1"/>
  <c r="JG14" i="66"/>
  <c r="MF14" i="66"/>
  <c r="CJ15" i="66"/>
  <c r="HP15" i="66" s="1"/>
  <c r="CM15" i="66"/>
  <c r="CP16" i="66"/>
  <c r="CM34" i="66"/>
  <c r="JJ39" i="66"/>
  <c r="MF39" i="66"/>
  <c r="CN15" i="66"/>
  <c r="HT15" i="66" s="1"/>
  <c r="CU40" i="66"/>
  <c r="CV40" i="66"/>
  <c r="CW40" i="66"/>
  <c r="CQ40" i="66"/>
  <c r="CT40" i="66"/>
  <c r="CR40" i="66"/>
  <c r="CS40" i="66"/>
  <c r="LQ40" i="66"/>
  <c r="CM36" i="66"/>
  <c r="HS36" i="66" s="1"/>
  <c r="CR14" i="66"/>
  <c r="HX14" i="66" s="1"/>
  <c r="CQ14" i="66"/>
  <c r="HW14" i="66" s="1"/>
  <c r="CW14" i="66"/>
  <c r="CU14" i="66"/>
  <c r="CT14" i="66"/>
  <c r="CV14" i="66"/>
  <c r="CS14" i="66"/>
  <c r="CJ38" i="66"/>
  <c r="HP38" i="66" s="1"/>
  <c r="CU16" i="66"/>
  <c r="CV16" i="66"/>
  <c r="CW16" i="66"/>
  <c r="CR16" i="66"/>
  <c r="CQ16" i="66"/>
  <c r="CS16" i="66"/>
  <c r="CT16" i="66"/>
  <c r="LQ16" i="66"/>
  <c r="CK14" i="66"/>
  <c r="HQ14" i="66" s="1"/>
  <c r="CP15" i="66"/>
  <c r="HV15" i="66" s="1"/>
  <c r="CK16" i="66"/>
  <c r="HQ16" i="66" s="1"/>
  <c r="JI34" i="66"/>
  <c r="JG34" i="66"/>
  <c r="CN34" i="66"/>
  <c r="HT34" i="66" s="1"/>
  <c r="CL38" i="66"/>
  <c r="CV41" i="66"/>
  <c r="CW41" i="66"/>
  <c r="CQ41" i="66"/>
  <c r="CT41" i="66"/>
  <c r="CU41" i="66"/>
  <c r="CS41" i="66"/>
  <c r="CR41" i="66"/>
  <c r="LQ41" i="66"/>
  <c r="CO41" i="66"/>
  <c r="HU41" i="66" s="1"/>
  <c r="CO36" i="66"/>
  <c r="HU36" i="66" s="1"/>
  <c r="CO40" i="66"/>
  <c r="HU40" i="66" s="1"/>
  <c r="CL14" i="66"/>
  <c r="HR14" i="66" s="1"/>
  <c r="CL16" i="66"/>
  <c r="HR16" i="66" s="1"/>
  <c r="JL25" i="66"/>
  <c r="JJ25" i="66"/>
  <c r="CQ36" i="66"/>
  <c r="CR36" i="66"/>
  <c r="CT36" i="66"/>
  <c r="CS36" i="66"/>
  <c r="CU36" i="66"/>
  <c r="CV36" i="66"/>
  <c r="CW36" i="66"/>
  <c r="LQ36" i="66"/>
  <c r="CN36" i="66"/>
  <c r="CJ14" i="66"/>
  <c r="HP14" i="66" s="1"/>
  <c r="CO15" i="66"/>
  <c r="HU15" i="66" s="1"/>
  <c r="CK38" i="66"/>
  <c r="HQ38" i="66" s="1"/>
  <c r="CM14" i="66"/>
  <c r="HS14" i="66" s="1"/>
  <c r="CM16" i="66"/>
  <c r="HS16" i="66" s="1"/>
  <c r="CP34" i="66"/>
  <c r="HV34" i="66" s="1"/>
  <c r="CT39" i="66"/>
  <c r="CU39" i="66"/>
  <c r="CW39" i="66"/>
  <c r="CV39" i="66"/>
  <c r="CR39" i="66"/>
  <c r="CS39" i="66"/>
  <c r="CQ39" i="66"/>
  <c r="LQ39" i="66"/>
  <c r="CJ16" i="66"/>
  <c r="HP16" i="66" s="1"/>
  <c r="CN14" i="66"/>
  <c r="HT14" i="66" s="1"/>
  <c r="LQ15" i="66"/>
  <c r="CT15" i="66"/>
  <c r="CU15" i="66"/>
  <c r="CV15" i="66"/>
  <c r="CW15" i="66"/>
  <c r="CQ15" i="66"/>
  <c r="CR15" i="66"/>
  <c r="CS15" i="66"/>
  <c r="CK15" i="66"/>
  <c r="JG16" i="66"/>
  <c r="CN16" i="66"/>
  <c r="HT16" i="66" s="1"/>
  <c r="CW34" i="66"/>
  <c r="CR34" i="66"/>
  <c r="CQ34" i="66"/>
  <c r="CT34" i="66"/>
  <c r="CU34" i="66"/>
  <c r="CV34" i="66"/>
  <c r="CS34" i="66"/>
  <c r="LQ34" i="66"/>
  <c r="CS38" i="66"/>
  <c r="CT38" i="66"/>
  <c r="CU38" i="66"/>
  <c r="CV38" i="66"/>
  <c r="CQ38" i="66"/>
  <c r="CR38" i="66"/>
  <c r="CW38" i="66"/>
  <c r="LQ38" i="66"/>
  <c r="CN41" i="66"/>
  <c r="HT41" i="66" s="1"/>
  <c r="CP39" i="66"/>
  <c r="CP40" i="66"/>
  <c r="HV40" i="66" s="1"/>
  <c r="CJ39" i="66"/>
  <c r="HP39" i="66" s="1"/>
  <c r="CP41" i="66"/>
  <c r="HV41" i="66" s="1"/>
  <c r="CJ40" i="66"/>
  <c r="HP40" i="66" s="1"/>
  <c r="CP36" i="66"/>
  <c r="HV36" i="66" s="1"/>
  <c r="CJ41" i="66"/>
  <c r="HP41" i="66" s="1"/>
  <c r="CN38" i="66"/>
  <c r="HT38" i="66" s="1"/>
  <c r="CM39" i="66"/>
  <c r="HS39" i="66" s="1"/>
  <c r="CL40" i="66"/>
  <c r="CK41" i="66"/>
  <c r="HQ41" i="66" s="1"/>
  <c r="CL39" i="66"/>
  <c r="HR39" i="66" s="1"/>
  <c r="CK40" i="66"/>
  <c r="HQ40" i="66" s="1"/>
  <c r="CJ36" i="66"/>
  <c r="HP36" i="66" s="1"/>
  <c r="CO38" i="66"/>
  <c r="HU38" i="66" s="1"/>
  <c r="CN39" i="66"/>
  <c r="HT39" i="66" s="1"/>
  <c r="CM40" i="66"/>
  <c r="HS40" i="66" s="1"/>
  <c r="CL41" i="66"/>
  <c r="CK39" i="66"/>
  <c r="CK36" i="66"/>
  <c r="HQ36" i="66" s="1"/>
  <c r="CO39" i="66"/>
  <c r="HU39" i="66" s="1"/>
  <c r="CN40" i="66"/>
  <c r="HT40" i="66" s="1"/>
  <c r="CM41" i="66"/>
  <c r="HS41" i="66" s="1"/>
  <c r="LP31" i="66"/>
  <c r="MA31" i="66"/>
  <c r="MC31" i="66" s="1"/>
  <c r="AX31" i="66" s="1"/>
  <c r="ME31" i="66" s="1"/>
  <c r="LU29" i="66"/>
  <c r="LD29" i="66"/>
  <c r="MH29" i="66"/>
  <c r="MG29" i="66"/>
  <c r="LU33" i="66"/>
  <c r="LD33" i="66"/>
  <c r="MG33" i="66"/>
  <c r="MH33" i="66"/>
  <c r="LU20" i="66"/>
  <c r="LD20" i="66"/>
  <c r="MG20" i="66"/>
  <c r="MH20" i="66"/>
  <c r="LP26" i="66"/>
  <c r="MA26" i="66"/>
  <c r="MC26" i="66" s="1"/>
  <c r="AX26" i="66" s="1"/>
  <c r="ME26" i="66" s="1"/>
  <c r="LP30" i="66"/>
  <c r="MA30" i="66"/>
  <c r="MC30" i="66" s="1"/>
  <c r="AX30" i="66" s="1"/>
  <c r="ME30" i="66" s="1"/>
  <c r="LP34" i="66"/>
  <c r="MA34" i="66"/>
  <c r="MC34" i="66" s="1"/>
  <c r="AX34" i="66" s="1"/>
  <c r="ME34" i="66" s="1"/>
  <c r="LU36" i="66"/>
  <c r="LU37" i="66"/>
  <c r="LU38" i="66"/>
  <c r="LU39" i="66"/>
  <c r="LU40" i="66"/>
  <c r="LU41" i="66"/>
  <c r="LU42" i="66"/>
  <c r="LD42" i="66"/>
  <c r="MG42" i="66"/>
  <c r="MH42" i="66"/>
  <c r="LU43" i="66"/>
  <c r="LD43" i="66"/>
  <c r="MG43" i="66"/>
  <c r="MH43" i="66"/>
  <c r="LU44" i="66"/>
  <c r="LD44" i="66"/>
  <c r="MG44" i="66"/>
  <c r="MH44" i="66"/>
  <c r="LU45" i="66"/>
  <c r="LD45" i="66"/>
  <c r="MG45" i="66"/>
  <c r="MH45" i="66"/>
  <c r="LU46" i="66"/>
  <c r="LD46" i="66"/>
  <c r="MG46" i="66"/>
  <c r="MH46" i="66"/>
  <c r="LU47" i="66"/>
  <c r="LD47" i="66"/>
  <c r="MG47" i="66"/>
  <c r="MH47" i="66"/>
  <c r="LU48" i="66"/>
  <c r="LD48" i="66"/>
  <c r="MH48" i="66"/>
  <c r="MG48" i="66"/>
  <c r="LU49" i="66"/>
  <c r="LD49" i="66"/>
  <c r="MG49" i="66"/>
  <c r="MH49" i="66"/>
  <c r="LU50" i="66"/>
  <c r="LD50" i="66"/>
  <c r="MG50" i="66"/>
  <c r="MH50" i="66"/>
  <c r="LU51" i="66"/>
  <c r="LD51" i="66"/>
  <c r="MG51" i="66"/>
  <c r="MH51" i="66"/>
  <c r="LU52" i="66"/>
  <c r="LD52" i="66"/>
  <c r="MG52" i="66"/>
  <c r="MH52" i="66"/>
  <c r="LU53" i="66"/>
  <c r="LD53" i="66"/>
  <c r="MG53" i="66"/>
  <c r="MH53" i="66"/>
  <c r="LU54" i="66"/>
  <c r="LD54" i="66"/>
  <c r="MG54" i="66"/>
  <c r="MH54" i="66"/>
  <c r="LU55" i="66"/>
  <c r="LD55" i="66"/>
  <c r="MG55" i="66"/>
  <c r="MH55" i="66"/>
  <c r="LU56" i="66"/>
  <c r="LD56" i="66"/>
  <c r="MH56" i="66"/>
  <c r="MG56" i="66"/>
  <c r="LU57" i="66"/>
  <c r="LD57" i="66"/>
  <c r="MG57" i="66"/>
  <c r="MH57" i="66"/>
  <c r="LU58" i="66"/>
  <c r="LD58" i="66"/>
  <c r="MG58" i="66"/>
  <c r="MH58" i="66"/>
  <c r="LU59" i="66"/>
  <c r="LD59" i="66"/>
  <c r="MG59" i="66"/>
  <c r="MH59" i="66"/>
  <c r="LU60" i="66"/>
  <c r="LD60" i="66"/>
  <c r="MG60" i="66"/>
  <c r="MH60" i="66"/>
  <c r="LU61" i="66"/>
  <c r="LD61" i="66"/>
  <c r="MH61" i="66"/>
  <c r="MG61" i="66"/>
  <c r="LU62" i="66"/>
  <c r="LD62" i="66"/>
  <c r="MG62" i="66"/>
  <c r="MH62" i="66"/>
  <c r="LU63" i="66"/>
  <c r="LD63" i="66"/>
  <c r="MG63" i="66"/>
  <c r="MH63" i="66"/>
  <c r="LU64" i="66"/>
  <c r="LD64" i="66"/>
  <c r="MH64" i="66"/>
  <c r="MG64" i="66"/>
  <c r="LU65" i="66"/>
  <c r="LD65" i="66"/>
  <c r="MG65" i="66"/>
  <c r="MH65" i="66"/>
  <c r="LU66" i="66"/>
  <c r="LD66" i="66"/>
  <c r="MG66" i="66"/>
  <c r="MH66" i="66"/>
  <c r="LU67" i="66"/>
  <c r="LD67" i="66"/>
  <c r="MG67" i="66"/>
  <c r="MH67" i="66"/>
  <c r="LU68" i="66"/>
  <c r="LD68" i="66"/>
  <c r="MG68" i="66"/>
  <c r="MH68" i="66"/>
  <c r="LU69" i="66"/>
  <c r="LD69" i="66"/>
  <c r="MG69" i="66"/>
  <c r="MH69" i="66"/>
  <c r="LU70" i="66"/>
  <c r="LD70" i="66"/>
  <c r="MG70" i="66"/>
  <c r="MH70" i="66"/>
  <c r="LU71" i="66"/>
  <c r="LD71" i="66"/>
  <c r="MG71" i="66"/>
  <c r="MH71" i="66"/>
  <c r="LU72" i="66"/>
  <c r="LD72" i="66"/>
  <c r="MH72" i="66"/>
  <c r="MG72" i="66"/>
  <c r="LU73" i="66"/>
  <c r="LD73" i="66"/>
  <c r="MG73" i="66"/>
  <c r="MH73" i="66"/>
  <c r="LU74" i="66"/>
  <c r="LD74" i="66"/>
  <c r="MG74" i="66"/>
  <c r="MH74" i="66"/>
  <c r="LU75" i="66"/>
  <c r="LD75" i="66"/>
  <c r="MG75" i="66"/>
  <c r="MH75" i="66"/>
  <c r="LU76" i="66"/>
  <c r="LD76" i="66"/>
  <c r="MG76" i="66"/>
  <c r="MH76" i="66"/>
  <c r="LU77" i="66"/>
  <c r="LD77" i="66"/>
  <c r="MG77" i="66"/>
  <c r="MH77" i="66"/>
  <c r="LU78" i="66"/>
  <c r="LD78" i="66"/>
  <c r="MG78" i="66"/>
  <c r="MH78" i="66"/>
  <c r="LU79" i="66"/>
  <c r="LD79" i="66"/>
  <c r="MG79" i="66"/>
  <c r="MH79" i="66"/>
  <c r="LU80" i="66"/>
  <c r="LD80" i="66"/>
  <c r="MH80" i="66"/>
  <c r="MG80" i="66"/>
  <c r="LU81" i="66"/>
  <c r="LD81" i="66"/>
  <c r="MG81" i="66"/>
  <c r="MH81" i="66"/>
  <c r="LU82" i="66"/>
  <c r="LD82" i="66"/>
  <c r="MG82" i="66"/>
  <c r="MH82" i="66"/>
  <c r="LU83" i="66"/>
  <c r="LD83" i="66"/>
  <c r="MG83" i="66"/>
  <c r="MH83" i="66"/>
  <c r="LU84" i="66"/>
  <c r="LD84" i="66"/>
  <c r="MG84" i="66"/>
  <c r="MH84" i="66"/>
  <c r="LU85" i="66"/>
  <c r="LD85" i="66"/>
  <c r="MG85" i="66"/>
  <c r="MH85" i="66"/>
  <c r="LU86" i="66"/>
  <c r="LD86" i="66"/>
  <c r="MG86" i="66"/>
  <c r="MH86" i="66"/>
  <c r="LU87" i="66"/>
  <c r="LD87" i="66"/>
  <c r="MG87" i="66"/>
  <c r="MH87" i="66"/>
  <c r="LU88" i="66"/>
  <c r="LD88" i="66"/>
  <c r="MH88" i="66"/>
  <c r="MG88" i="66"/>
  <c r="LU89" i="66"/>
  <c r="LD89" i="66"/>
  <c r="MG89" i="66"/>
  <c r="MH89" i="66"/>
  <c r="LU90" i="66"/>
  <c r="LD90" i="66"/>
  <c r="MG90" i="66"/>
  <c r="MH90" i="66"/>
  <c r="LU91" i="66"/>
  <c r="LD91" i="66"/>
  <c r="MG91" i="66"/>
  <c r="MH91" i="66"/>
  <c r="LU92" i="66"/>
  <c r="LD92" i="66"/>
  <c r="MG92" i="66"/>
  <c r="MH92" i="66"/>
  <c r="LU93" i="66"/>
  <c r="LD93" i="66"/>
  <c r="MH93" i="66"/>
  <c r="MG93" i="66"/>
  <c r="LU94" i="66"/>
  <c r="LD94" i="66"/>
  <c r="MG94" i="66"/>
  <c r="MH94" i="66"/>
  <c r="LU95" i="66"/>
  <c r="LD95" i="66"/>
  <c r="MG95" i="66"/>
  <c r="MH95" i="66"/>
  <c r="LU96" i="66"/>
  <c r="LD96" i="66"/>
  <c r="MH96" i="66"/>
  <c r="MG96" i="66"/>
  <c r="LU97" i="66"/>
  <c r="LD97" i="66"/>
  <c r="MG97" i="66"/>
  <c r="MH97" i="66"/>
  <c r="LU98" i="66"/>
  <c r="LD98" i="66"/>
  <c r="MG98" i="66"/>
  <c r="MH98" i="66"/>
  <c r="LU99" i="66"/>
  <c r="LD99" i="66"/>
  <c r="MG99" i="66"/>
  <c r="MH99" i="66"/>
  <c r="LU100" i="66"/>
  <c r="LD100" i="66"/>
  <c r="MG100" i="66"/>
  <c r="MH100" i="66"/>
  <c r="LU101" i="66"/>
  <c r="LD101" i="66"/>
  <c r="MG101" i="66"/>
  <c r="MH101" i="66"/>
  <c r="LU102" i="66"/>
  <c r="LD102" i="66"/>
  <c r="MG102" i="66"/>
  <c r="MH102" i="66"/>
  <c r="LU103" i="66"/>
  <c r="LD103" i="66"/>
  <c r="MG103" i="66"/>
  <c r="MH103" i="66"/>
  <c r="LU104" i="66"/>
  <c r="LD104" i="66"/>
  <c r="MH104" i="66"/>
  <c r="MG104" i="66"/>
  <c r="LU105" i="66"/>
  <c r="LD105" i="66"/>
  <c r="MG105" i="66"/>
  <c r="MH105" i="66"/>
  <c r="LU106" i="66"/>
  <c r="LD106" i="66"/>
  <c r="MG106" i="66"/>
  <c r="MH106" i="66"/>
  <c r="LU107" i="66"/>
  <c r="LD107" i="66"/>
  <c r="MG107" i="66"/>
  <c r="MH107" i="66"/>
  <c r="LU108" i="66"/>
  <c r="LD108" i="66"/>
  <c r="MG108" i="66"/>
  <c r="MH108" i="66"/>
  <c r="LU109" i="66"/>
  <c r="LD109" i="66"/>
  <c r="MG109" i="66"/>
  <c r="MH109" i="66"/>
  <c r="LU110" i="66"/>
  <c r="LD110" i="66"/>
  <c r="MG110" i="66"/>
  <c r="MH110" i="66"/>
  <c r="LU111" i="66"/>
  <c r="LD111" i="66"/>
  <c r="MG111" i="66"/>
  <c r="MH111" i="66"/>
  <c r="LU112" i="66"/>
  <c r="LD112" i="66"/>
  <c r="MH112" i="66"/>
  <c r="MG112" i="66"/>
  <c r="LU113" i="66"/>
  <c r="LD113" i="66"/>
  <c r="MG113" i="66"/>
  <c r="MH113" i="66"/>
  <c r="LU17" i="66"/>
  <c r="LD17" i="66"/>
  <c r="MG17" i="66"/>
  <c r="MH17" i="66"/>
  <c r="LP22" i="66"/>
  <c r="MA22" i="66"/>
  <c r="MC22" i="66" s="1"/>
  <c r="AX22" i="66" s="1"/>
  <c r="ME22" i="66" s="1"/>
  <c r="LU32" i="66"/>
  <c r="LD32" i="66"/>
  <c r="MH32" i="66"/>
  <c r="MG32" i="66"/>
  <c r="LU28" i="66"/>
  <c r="LD28" i="66"/>
  <c r="MG28" i="66"/>
  <c r="MH28" i="66"/>
  <c r="LP17" i="66"/>
  <c r="MA17" i="66"/>
  <c r="MC17" i="66" s="1"/>
  <c r="AX17" i="66" s="1"/>
  <c r="ME17" i="66" s="1"/>
  <c r="LU19" i="66"/>
  <c r="LD19" i="66"/>
  <c r="MG19" i="66"/>
  <c r="MH19" i="66"/>
  <c r="LP21" i="66"/>
  <c r="MA21" i="66"/>
  <c r="MC21" i="66" s="1"/>
  <c r="AX21" i="66" s="1"/>
  <c r="ME21" i="66" s="1"/>
  <c r="LU23" i="66"/>
  <c r="LD23" i="66"/>
  <c r="MG23" i="66"/>
  <c r="MH23" i="66"/>
  <c r="LP25" i="66"/>
  <c r="MA25" i="66"/>
  <c r="MC25" i="66" s="1"/>
  <c r="AX25" i="66" s="1"/>
  <c r="ME25" i="66" s="1"/>
  <c r="LU27" i="66"/>
  <c r="LD27" i="66"/>
  <c r="MG27" i="66"/>
  <c r="MH27" i="66"/>
  <c r="LP29" i="66"/>
  <c r="MA29" i="66"/>
  <c r="MC29" i="66" s="1"/>
  <c r="AX29" i="66" s="1"/>
  <c r="ME29" i="66" s="1"/>
  <c r="LU31" i="66"/>
  <c r="LD31" i="66"/>
  <c r="MG31" i="66"/>
  <c r="MH31" i="66"/>
  <c r="LP33" i="66"/>
  <c r="MA33" i="66"/>
  <c r="MC33" i="66" s="1"/>
  <c r="AX33" i="66" s="1"/>
  <c r="ME33" i="66" s="1"/>
  <c r="LU35" i="66"/>
  <c r="LD35" i="66"/>
  <c r="MG35" i="66"/>
  <c r="MH35" i="66"/>
  <c r="LP16" i="66"/>
  <c r="MA16" i="66"/>
  <c r="MC16" i="66" s="1"/>
  <c r="AX16" i="66" s="1"/>
  <c r="ME16" i="66" s="1"/>
  <c r="LP19" i="66"/>
  <c r="MA19" i="66"/>
  <c r="MC19" i="66" s="1"/>
  <c r="AX19" i="66" s="1"/>
  <c r="ME19" i="66" s="1"/>
  <c r="LU25" i="66"/>
  <c r="LP27" i="66"/>
  <c r="MA27" i="66"/>
  <c r="MC27" i="66" s="1"/>
  <c r="AX27" i="66" s="1"/>
  <c r="ME27" i="66" s="1"/>
  <c r="LU21" i="66"/>
  <c r="LD21" i="66"/>
  <c r="MG21" i="66"/>
  <c r="MH21" i="66"/>
  <c r="LP23" i="66"/>
  <c r="MA23" i="66"/>
  <c r="MC23" i="66" s="1"/>
  <c r="AX23" i="66" s="1"/>
  <c r="ME23" i="66" s="1"/>
  <c r="LP35" i="66"/>
  <c r="MA35" i="66"/>
  <c r="MC35" i="66" s="1"/>
  <c r="AX35" i="66" s="1"/>
  <c r="ME35" i="66" s="1"/>
  <c r="LP18" i="66"/>
  <c r="MA18" i="66"/>
  <c r="MC18" i="66" s="1"/>
  <c r="AX18" i="66" s="1"/>
  <c r="ME18" i="66" s="1"/>
  <c r="LU24" i="66"/>
  <c r="LD24" i="66"/>
  <c r="MH24" i="66"/>
  <c r="MG24" i="66"/>
  <c r="LU18" i="66"/>
  <c r="LD18" i="66"/>
  <c r="MG18" i="66"/>
  <c r="MH18" i="66"/>
  <c r="LP20" i="66"/>
  <c r="MA20" i="66"/>
  <c r="MC20" i="66" s="1"/>
  <c r="AX20" i="66" s="1"/>
  <c r="ME20" i="66" s="1"/>
  <c r="LU22" i="66"/>
  <c r="LD22" i="66"/>
  <c r="MG22" i="66"/>
  <c r="MH22" i="66"/>
  <c r="LP24" i="66"/>
  <c r="MA24" i="66"/>
  <c r="MC24" i="66" s="1"/>
  <c r="AX24" i="66" s="1"/>
  <c r="ME24" i="66" s="1"/>
  <c r="LU26" i="66"/>
  <c r="LD26" i="66"/>
  <c r="MG26" i="66"/>
  <c r="MH26" i="66"/>
  <c r="LP28" i="66"/>
  <c r="MA28" i="66"/>
  <c r="MC28" i="66" s="1"/>
  <c r="AX28" i="66" s="1"/>
  <c r="ME28" i="66" s="1"/>
  <c r="LU30" i="66"/>
  <c r="LD30" i="66"/>
  <c r="MG30" i="66"/>
  <c r="MH30" i="66"/>
  <c r="LP32" i="66"/>
  <c r="MA32" i="66"/>
  <c r="MC32" i="66" s="1"/>
  <c r="AX32" i="66" s="1"/>
  <c r="ME32" i="66" s="1"/>
  <c r="LU34" i="66"/>
  <c r="LP36" i="66"/>
  <c r="MA36" i="66"/>
  <c r="MC36" i="66" s="1"/>
  <c r="AX36" i="66" s="1"/>
  <c r="ME36" i="66" s="1"/>
  <c r="LP37" i="66"/>
  <c r="MA37" i="66"/>
  <c r="MC37" i="66" s="1"/>
  <c r="AX37" i="66" s="1"/>
  <c r="ME37" i="66" s="1"/>
  <c r="LP38" i="66"/>
  <c r="MA38" i="66"/>
  <c r="MC38" i="66" s="1"/>
  <c r="AX38" i="66" s="1"/>
  <c r="ME38" i="66" s="1"/>
  <c r="LP39" i="66"/>
  <c r="MA39" i="66"/>
  <c r="MC39" i="66" s="1"/>
  <c r="AX39" i="66" s="1"/>
  <c r="ME39" i="66" s="1"/>
  <c r="LP40" i="66"/>
  <c r="MA40" i="66"/>
  <c r="MC40" i="66" s="1"/>
  <c r="AX40" i="66" s="1"/>
  <c r="ME40" i="66" s="1"/>
  <c r="LP41" i="66"/>
  <c r="MA41" i="66"/>
  <c r="MC41" i="66" s="1"/>
  <c r="AX41" i="66" s="1"/>
  <c r="ME41" i="66" s="1"/>
  <c r="LP42" i="66"/>
  <c r="MA42" i="66"/>
  <c r="MC42" i="66" s="1"/>
  <c r="AX42" i="66" s="1"/>
  <c r="ME42" i="66" s="1"/>
  <c r="LP43" i="66"/>
  <c r="MC43" i="66"/>
  <c r="AX43" i="66" s="1"/>
  <c r="ME43" i="66" s="1"/>
  <c r="MA43" i="66"/>
  <c r="LP44" i="66"/>
  <c r="MA44" i="66"/>
  <c r="MC44" i="66"/>
  <c r="AX44" i="66" s="1"/>
  <c r="ME44" i="66" s="1"/>
  <c r="LP45" i="66"/>
  <c r="MA45" i="66"/>
  <c r="MC45" i="66"/>
  <c r="AX45" i="66" s="1"/>
  <c r="ME45" i="66" s="1"/>
  <c r="LP46" i="66"/>
  <c r="MC46" i="66"/>
  <c r="MA46" i="66"/>
  <c r="LP47" i="66"/>
  <c r="MA47" i="66"/>
  <c r="MC47" i="66"/>
  <c r="AX47" i="66" s="1"/>
  <c r="ME47" i="66" s="1"/>
  <c r="LP48" i="66"/>
  <c r="MA48" i="66"/>
  <c r="MC48" i="66"/>
  <c r="AX48" i="66" s="1"/>
  <c r="ME48" i="66" s="1"/>
  <c r="LP49" i="66"/>
  <c r="MA49" i="66"/>
  <c r="MC49" i="66"/>
  <c r="AX49" i="66" s="1"/>
  <c r="ME49" i="66" s="1"/>
  <c r="LP50" i="66"/>
  <c r="MA50" i="66"/>
  <c r="MC50" i="66"/>
  <c r="AX50" i="66" s="1"/>
  <c r="ME50" i="66" s="1"/>
  <c r="LP51" i="66"/>
  <c r="MC51" i="66"/>
  <c r="AX51" i="66" s="1"/>
  <c r="ME51" i="66" s="1"/>
  <c r="MA51" i="66"/>
  <c r="LP52" i="66"/>
  <c r="MA52" i="66"/>
  <c r="MC52" i="66"/>
  <c r="LP53" i="66"/>
  <c r="MA53" i="66"/>
  <c r="MC53" i="66"/>
  <c r="AX53" i="66" s="1"/>
  <c r="ME53" i="66" s="1"/>
  <c r="LP54" i="66"/>
  <c r="MC54" i="66"/>
  <c r="MA54" i="66"/>
  <c r="LP55" i="66"/>
  <c r="MA55" i="66"/>
  <c r="MC55" i="66"/>
  <c r="AX55" i="66" s="1"/>
  <c r="ME55" i="66" s="1"/>
  <c r="LP56" i="66"/>
  <c r="MA56" i="66"/>
  <c r="MC56" i="66"/>
  <c r="AX56" i="66" s="1"/>
  <c r="ME56" i="66" s="1"/>
  <c r="LP57" i="66"/>
  <c r="MA57" i="66"/>
  <c r="MC57" i="66"/>
  <c r="AX57" i="66" s="1"/>
  <c r="ME57" i="66" s="1"/>
  <c r="LP58" i="66"/>
  <c r="MA58" i="66"/>
  <c r="MC58" i="66"/>
  <c r="AX58" i="66" s="1"/>
  <c r="ME58" i="66" s="1"/>
  <c r="LP59" i="66"/>
  <c r="MC59" i="66"/>
  <c r="AX59" i="66" s="1"/>
  <c r="ME59" i="66" s="1"/>
  <c r="MA59" i="66"/>
  <c r="LP60" i="66"/>
  <c r="MA60" i="66"/>
  <c r="MC60" i="66"/>
  <c r="AX60" i="66" s="1"/>
  <c r="ME60" i="66" s="1"/>
  <c r="LP61" i="66"/>
  <c r="MA61" i="66"/>
  <c r="MC61" i="66"/>
  <c r="AX61" i="66" s="1"/>
  <c r="ME61" i="66" s="1"/>
  <c r="LP62" i="66"/>
  <c r="MC62" i="66"/>
  <c r="MA62" i="66"/>
  <c r="LP63" i="66"/>
  <c r="MA63" i="66"/>
  <c r="MC63" i="66"/>
  <c r="AX63" i="66" s="1"/>
  <c r="ME63" i="66" s="1"/>
  <c r="LP64" i="66"/>
  <c r="MA64" i="66"/>
  <c r="MC64" i="66"/>
  <c r="AX64" i="66" s="1"/>
  <c r="ME64" i="66" s="1"/>
  <c r="LP65" i="66"/>
  <c r="MA65" i="66"/>
  <c r="MC65" i="66"/>
  <c r="AX65" i="66" s="1"/>
  <c r="ME65" i="66" s="1"/>
  <c r="LP66" i="66"/>
  <c r="MA66" i="66"/>
  <c r="MC66" i="66"/>
  <c r="AX66" i="66" s="1"/>
  <c r="ME66" i="66" s="1"/>
  <c r="LP67" i="66"/>
  <c r="MC67" i="66"/>
  <c r="AX67" i="66" s="1"/>
  <c r="ME67" i="66" s="1"/>
  <c r="MA67" i="66"/>
  <c r="LP68" i="66"/>
  <c r="MA68" i="66"/>
  <c r="MC68" i="66"/>
  <c r="LP69" i="66"/>
  <c r="MA69" i="66"/>
  <c r="MC69" i="66"/>
  <c r="AX69" i="66" s="1"/>
  <c r="ME69" i="66" s="1"/>
  <c r="LP70" i="66"/>
  <c r="MC70" i="66"/>
  <c r="AX70" i="66" s="1"/>
  <c r="ME70" i="66" s="1"/>
  <c r="MA70" i="66"/>
  <c r="LP71" i="66"/>
  <c r="MA71" i="66"/>
  <c r="MC71" i="66"/>
  <c r="AX71" i="66" s="1"/>
  <c r="ME71" i="66" s="1"/>
  <c r="LP72" i="66"/>
  <c r="MA72" i="66"/>
  <c r="MC72" i="66"/>
  <c r="AX72" i="66" s="1"/>
  <c r="ME72" i="66" s="1"/>
  <c r="LP73" i="66"/>
  <c r="MA73" i="66"/>
  <c r="MC73" i="66"/>
  <c r="AX73" i="66" s="1"/>
  <c r="ME73" i="66" s="1"/>
  <c r="LP74" i="66"/>
  <c r="MA74" i="66"/>
  <c r="MC74" i="66"/>
  <c r="AX74" i="66" s="1"/>
  <c r="ME74" i="66" s="1"/>
  <c r="LP75" i="66"/>
  <c r="MC75" i="66"/>
  <c r="AX75" i="66" s="1"/>
  <c r="ME75" i="66" s="1"/>
  <c r="MA75" i="66"/>
  <c r="LP76" i="66"/>
  <c r="MA76" i="66"/>
  <c r="MC76" i="66"/>
  <c r="AX76" i="66" s="1"/>
  <c r="ME76" i="66" s="1"/>
  <c r="LP77" i="66"/>
  <c r="MA77" i="66"/>
  <c r="MC77" i="66"/>
  <c r="AX77" i="66" s="1"/>
  <c r="ME77" i="66" s="1"/>
  <c r="LP78" i="66"/>
  <c r="MC78" i="66"/>
  <c r="MA78" i="66"/>
  <c r="LP79" i="66"/>
  <c r="MA79" i="66"/>
  <c r="MC79" i="66"/>
  <c r="AX79" i="66" s="1"/>
  <c r="ME79" i="66" s="1"/>
  <c r="LP80" i="66"/>
  <c r="MA80" i="66"/>
  <c r="MC80" i="66"/>
  <c r="AX80" i="66" s="1"/>
  <c r="ME80" i="66" s="1"/>
  <c r="LP81" i="66"/>
  <c r="MA81" i="66"/>
  <c r="MC81" i="66"/>
  <c r="AX81" i="66" s="1"/>
  <c r="ME81" i="66" s="1"/>
  <c r="LP82" i="66"/>
  <c r="MA82" i="66"/>
  <c r="MC82" i="66"/>
  <c r="AX82" i="66" s="1"/>
  <c r="ME82" i="66" s="1"/>
  <c r="LP83" i="66"/>
  <c r="MC83" i="66"/>
  <c r="AX83" i="66" s="1"/>
  <c r="ME83" i="66" s="1"/>
  <c r="MA83" i="66"/>
  <c r="LP84" i="66"/>
  <c r="MA84" i="66"/>
  <c r="MC84" i="66"/>
  <c r="AX84" i="66" s="1"/>
  <c r="ME84" i="66" s="1"/>
  <c r="LP85" i="66"/>
  <c r="MA85" i="66"/>
  <c r="MC85" i="66"/>
  <c r="AX85" i="66" s="1"/>
  <c r="ME85" i="66" s="1"/>
  <c r="LP86" i="66"/>
  <c r="MC86" i="66"/>
  <c r="MA86" i="66"/>
  <c r="LP87" i="66"/>
  <c r="MA87" i="66"/>
  <c r="MC87" i="66"/>
  <c r="AX87" i="66" s="1"/>
  <c r="ME87" i="66" s="1"/>
  <c r="LP88" i="66"/>
  <c r="MA88" i="66"/>
  <c r="MC88" i="66"/>
  <c r="AX88" i="66" s="1"/>
  <c r="ME88" i="66" s="1"/>
  <c r="LP89" i="66"/>
  <c r="MA89" i="66"/>
  <c r="MC89" i="66"/>
  <c r="AX89" i="66" s="1"/>
  <c r="ME89" i="66" s="1"/>
  <c r="LP90" i="66"/>
  <c r="MA90" i="66"/>
  <c r="MC90" i="66"/>
  <c r="AX90" i="66" s="1"/>
  <c r="ME90" i="66" s="1"/>
  <c r="LP91" i="66"/>
  <c r="MC91" i="66"/>
  <c r="AX91" i="66" s="1"/>
  <c r="ME91" i="66" s="1"/>
  <c r="MA91" i="66"/>
  <c r="LP92" i="66"/>
  <c r="MA92" i="66"/>
  <c r="MC92" i="66"/>
  <c r="AX92" i="66" s="1"/>
  <c r="ME92" i="66" s="1"/>
  <c r="LP93" i="66"/>
  <c r="MA93" i="66"/>
  <c r="MC93" i="66"/>
  <c r="AX93" i="66" s="1"/>
  <c r="ME93" i="66" s="1"/>
  <c r="LP94" i="66"/>
  <c r="MC94" i="66"/>
  <c r="AX94" i="66" s="1"/>
  <c r="ME94" i="66" s="1"/>
  <c r="MA94" i="66"/>
  <c r="LP95" i="66"/>
  <c r="MA95" i="66"/>
  <c r="MC95" i="66"/>
  <c r="AX95" i="66" s="1"/>
  <c r="ME95" i="66" s="1"/>
  <c r="LP96" i="66"/>
  <c r="MA96" i="66"/>
  <c r="MC96" i="66"/>
  <c r="AX96" i="66" s="1"/>
  <c r="ME96" i="66" s="1"/>
  <c r="LP97" i="66"/>
  <c r="MA97" i="66"/>
  <c r="MC97" i="66"/>
  <c r="AX97" i="66" s="1"/>
  <c r="ME97" i="66" s="1"/>
  <c r="LP98" i="66"/>
  <c r="MA98" i="66"/>
  <c r="MC98" i="66"/>
  <c r="AX98" i="66" s="1"/>
  <c r="ME98" i="66" s="1"/>
  <c r="LP99" i="66"/>
  <c r="MC99" i="66"/>
  <c r="AX99" i="66" s="1"/>
  <c r="ME99" i="66" s="1"/>
  <c r="MA99" i="66"/>
  <c r="LP100" i="66"/>
  <c r="MA100" i="66"/>
  <c r="MC100" i="66"/>
  <c r="AX100" i="66" s="1"/>
  <c r="ME100" i="66" s="1"/>
  <c r="LP101" i="66"/>
  <c r="MA101" i="66"/>
  <c r="MC101" i="66"/>
  <c r="AX101" i="66" s="1"/>
  <c r="ME101" i="66" s="1"/>
  <c r="LP102" i="66"/>
  <c r="MC102" i="66"/>
  <c r="MA102" i="66"/>
  <c r="LP103" i="66"/>
  <c r="MA103" i="66"/>
  <c r="MC103" i="66"/>
  <c r="AX103" i="66" s="1"/>
  <c r="ME103" i="66" s="1"/>
  <c r="LP104" i="66"/>
  <c r="MA104" i="66"/>
  <c r="MC104" i="66"/>
  <c r="AX104" i="66" s="1"/>
  <c r="ME104" i="66" s="1"/>
  <c r="LP105" i="66"/>
  <c r="MA105" i="66"/>
  <c r="MC105" i="66"/>
  <c r="AX105" i="66" s="1"/>
  <c r="ME105" i="66" s="1"/>
  <c r="LP106" i="66"/>
  <c r="MA106" i="66"/>
  <c r="MC106" i="66"/>
  <c r="AX106" i="66" s="1"/>
  <c r="ME106" i="66" s="1"/>
  <c r="LP107" i="66"/>
  <c r="MC107" i="66"/>
  <c r="AX107" i="66" s="1"/>
  <c r="ME107" i="66" s="1"/>
  <c r="MA107" i="66"/>
  <c r="LP108" i="66"/>
  <c r="MA108" i="66"/>
  <c r="MC108" i="66"/>
  <c r="AX108" i="66" s="1"/>
  <c r="ME108" i="66" s="1"/>
  <c r="LP109" i="66"/>
  <c r="MA109" i="66"/>
  <c r="MC109" i="66"/>
  <c r="AX109" i="66" s="1"/>
  <c r="ME109" i="66" s="1"/>
  <c r="LP110" i="66"/>
  <c r="MC110" i="66"/>
  <c r="AX110" i="66" s="1"/>
  <c r="ME110" i="66" s="1"/>
  <c r="MA110" i="66"/>
  <c r="LP111" i="66"/>
  <c r="MA111" i="66"/>
  <c r="MC111" i="66"/>
  <c r="AX111" i="66" s="1"/>
  <c r="ME111" i="66" s="1"/>
  <c r="LP112" i="66"/>
  <c r="MA112" i="66"/>
  <c r="MC112" i="66"/>
  <c r="AX112" i="66" s="1"/>
  <c r="ME112" i="66" s="1"/>
  <c r="LP113" i="66"/>
  <c r="MA113" i="66"/>
  <c r="MC113" i="66"/>
  <c r="AX113" i="66" s="1"/>
  <c r="ME113" i="66" s="1"/>
  <c r="GC14" i="66"/>
  <c r="GD14" i="66" s="1"/>
  <c r="C15" i="66"/>
  <c r="E15" i="66"/>
  <c r="A8" i="67"/>
  <c r="LP15" i="66"/>
  <c r="MA15" i="66"/>
  <c r="MC15" i="66" s="1"/>
  <c r="LU16" i="66"/>
  <c r="LU15" i="66"/>
  <c r="AM290" i="67"/>
  <c r="AM273" i="67"/>
  <c r="AM270" i="67"/>
  <c r="AM240" i="67"/>
  <c r="AO273" i="67" s="1"/>
  <c r="LQ14" i="66"/>
  <c r="LP14" i="66"/>
  <c r="MA14" i="66"/>
  <c r="MC14" i="66" s="1"/>
  <c r="AX14" i="66" s="1"/>
  <c r="ME14" i="66" s="1"/>
  <c r="LU14" i="66"/>
  <c r="HV17" i="66"/>
  <c r="DJ17" i="66"/>
  <c r="DK17" i="66"/>
  <c r="DF17" i="66"/>
  <c r="DG17" i="66"/>
  <c r="DH17" i="66"/>
  <c r="DI17" i="66"/>
  <c r="DE17" i="66"/>
  <c r="X33" i="66"/>
  <c r="HV33" i="66"/>
  <c r="DJ33" i="66"/>
  <c r="DK33" i="66"/>
  <c r="DF33" i="66"/>
  <c r="DI33" i="66"/>
  <c r="DH33" i="66"/>
  <c r="DG33" i="66"/>
  <c r="DE33" i="66"/>
  <c r="HV95" i="66"/>
  <c r="DK95" i="66"/>
  <c r="DJ95" i="66"/>
  <c r="DF95" i="66"/>
  <c r="DE95" i="66"/>
  <c r="DG95" i="66"/>
  <c r="DI95" i="66"/>
  <c r="DH95" i="66"/>
  <c r="HV111" i="66"/>
  <c r="DK111" i="66"/>
  <c r="DJ111" i="66"/>
  <c r="DF111" i="66"/>
  <c r="DE111" i="66"/>
  <c r="DI111" i="66"/>
  <c r="DG111" i="66"/>
  <c r="DH111" i="66"/>
  <c r="X26" i="66"/>
  <c r="HV26" i="66"/>
  <c r="DF26" i="66"/>
  <c r="DG26" i="66"/>
  <c r="DH26" i="66"/>
  <c r="DI26" i="66"/>
  <c r="DJ26" i="66"/>
  <c r="DK26" i="66"/>
  <c r="DE26" i="66"/>
  <c r="IO37" i="66"/>
  <c r="IP37" i="66"/>
  <c r="IN37" i="66"/>
  <c r="IQ37" i="66"/>
  <c r="IM37" i="66"/>
  <c r="HZ37" i="66"/>
  <c r="IA37" i="66"/>
  <c r="IB37" i="66"/>
  <c r="HY37" i="66"/>
  <c r="IC37" i="66"/>
  <c r="IL37" i="66"/>
  <c r="HW37" i="66"/>
  <c r="HX37" i="66"/>
  <c r="FX37" i="66"/>
  <c r="IK37" i="66"/>
  <c r="X42" i="66"/>
  <c r="HV42" i="66"/>
  <c r="DF42" i="66"/>
  <c r="DG42" i="66"/>
  <c r="DH42" i="66"/>
  <c r="DI42" i="66"/>
  <c r="DJ42" i="66"/>
  <c r="DE42" i="66"/>
  <c r="DK42" i="66"/>
  <c r="ML54" i="66"/>
  <c r="IP54" i="66"/>
  <c r="IQ54" i="66"/>
  <c r="IO54" i="66"/>
  <c r="IM54" i="66"/>
  <c r="IN54" i="66"/>
  <c r="IB54" i="66"/>
  <c r="IC54" i="66"/>
  <c r="IK54" i="66"/>
  <c r="HZ54" i="66"/>
  <c r="IL54" i="66"/>
  <c r="IA54" i="66"/>
  <c r="HW54" i="66"/>
  <c r="HX54" i="66"/>
  <c r="HY54" i="66"/>
  <c r="FX54" i="66"/>
  <c r="ML61" i="66"/>
  <c r="IO61" i="66"/>
  <c r="IP61" i="66"/>
  <c r="IK61" i="66"/>
  <c r="IQ61" i="66"/>
  <c r="IA61" i="66"/>
  <c r="IB61" i="66"/>
  <c r="IL61" i="66"/>
  <c r="HW61" i="66"/>
  <c r="IN61" i="66"/>
  <c r="HY61" i="66"/>
  <c r="HZ61" i="66"/>
  <c r="HX61" i="66"/>
  <c r="IC61" i="66"/>
  <c r="IM61" i="66"/>
  <c r="FX61" i="66"/>
  <c r="X70" i="66"/>
  <c r="HV70" i="66"/>
  <c r="DI70" i="66"/>
  <c r="DJ70" i="66"/>
  <c r="DK70" i="66"/>
  <c r="DE70" i="66"/>
  <c r="DG70" i="66"/>
  <c r="DH70" i="66"/>
  <c r="DF70" i="66"/>
  <c r="HV73" i="66"/>
  <c r="DG73" i="66"/>
  <c r="DH73" i="66"/>
  <c r="DI73" i="66"/>
  <c r="DJ73" i="66"/>
  <c r="DK73" i="66"/>
  <c r="DE73" i="66"/>
  <c r="DF73" i="66"/>
  <c r="IM75" i="66"/>
  <c r="IN75" i="66"/>
  <c r="IP75" i="66"/>
  <c r="IQ75" i="66"/>
  <c r="HY75" i="66"/>
  <c r="HZ75" i="66"/>
  <c r="IO75" i="66"/>
  <c r="IC75" i="66"/>
  <c r="HW75" i="66"/>
  <c r="HX75" i="66"/>
  <c r="FX75" i="66"/>
  <c r="IK75" i="66"/>
  <c r="IL75" i="66"/>
  <c r="IA75" i="66"/>
  <c r="IB75" i="66"/>
  <c r="IP78" i="66"/>
  <c r="IQ78" i="66"/>
  <c r="IO78" i="66"/>
  <c r="IM78" i="66"/>
  <c r="IN78" i="66"/>
  <c r="IA78" i="66"/>
  <c r="IB78" i="66"/>
  <c r="IC78" i="66"/>
  <c r="IL78" i="66"/>
  <c r="HW78" i="66"/>
  <c r="HX78" i="66"/>
  <c r="HY78" i="66"/>
  <c r="IK78" i="66"/>
  <c r="HZ78" i="66"/>
  <c r="FX78" i="66"/>
  <c r="HV82" i="66"/>
  <c r="DI82" i="66"/>
  <c r="DJ82" i="66"/>
  <c r="DG82" i="66"/>
  <c r="DE82" i="66"/>
  <c r="DH82" i="66"/>
  <c r="DK82" i="66"/>
  <c r="DF82" i="66"/>
  <c r="X85" i="66"/>
  <c r="DG85" i="66"/>
  <c r="DH85" i="66"/>
  <c r="DE85" i="66"/>
  <c r="DI85" i="66"/>
  <c r="DJ85" i="66"/>
  <c r="DF85" i="66"/>
  <c r="DK85" i="66"/>
  <c r="HV85" i="66"/>
  <c r="X92" i="66"/>
  <c r="HV92" i="66"/>
  <c r="DE92" i="66"/>
  <c r="DF92" i="66"/>
  <c r="DG92" i="66"/>
  <c r="DH92" i="66"/>
  <c r="DK92" i="66"/>
  <c r="DI92" i="66"/>
  <c r="DJ92" i="66"/>
  <c r="IP94" i="66"/>
  <c r="IQ94" i="66"/>
  <c r="IM94" i="66"/>
  <c r="IN94" i="66"/>
  <c r="IK94" i="66"/>
  <c r="IA94" i="66"/>
  <c r="IB94" i="66"/>
  <c r="IC94" i="66"/>
  <c r="IL94" i="66"/>
  <c r="HX94" i="66"/>
  <c r="FX94" i="66"/>
  <c r="IO94" i="66"/>
  <c r="HW94" i="66"/>
  <c r="HY94" i="66"/>
  <c r="HZ94" i="66"/>
  <c r="X99" i="66"/>
  <c r="HV99" i="66"/>
  <c r="DK99" i="66"/>
  <c r="DI99" i="66"/>
  <c r="DF99" i="66"/>
  <c r="DJ99" i="66"/>
  <c r="DG99" i="66"/>
  <c r="DH99" i="66"/>
  <c r="DE99" i="66"/>
  <c r="IQ103" i="66"/>
  <c r="IN103" i="66"/>
  <c r="IO103" i="66"/>
  <c r="IL103" i="66"/>
  <c r="IK103" i="66"/>
  <c r="IM103" i="66"/>
  <c r="IP103" i="66"/>
  <c r="IB103" i="66"/>
  <c r="IC103" i="66"/>
  <c r="HY103" i="66"/>
  <c r="HW103" i="66"/>
  <c r="FX103" i="66"/>
  <c r="HX103" i="66"/>
  <c r="HZ103" i="66"/>
  <c r="IA103" i="66"/>
  <c r="X109" i="66"/>
  <c r="DG109" i="66"/>
  <c r="DH109" i="66"/>
  <c r="DE109" i="66"/>
  <c r="DI109" i="66"/>
  <c r="DJ109" i="66"/>
  <c r="DK109" i="66"/>
  <c r="HV109" i="66"/>
  <c r="DF109" i="66"/>
  <c r="IP110" i="66"/>
  <c r="IQ110" i="66"/>
  <c r="IO110" i="66"/>
  <c r="IL110" i="66"/>
  <c r="IM110" i="66"/>
  <c r="IN110" i="66"/>
  <c r="IK110" i="66"/>
  <c r="IA110" i="66"/>
  <c r="IB110" i="66"/>
  <c r="IC110" i="66"/>
  <c r="HX110" i="66"/>
  <c r="FX110" i="66"/>
  <c r="HW110" i="66"/>
  <c r="HY110" i="66"/>
  <c r="HZ110" i="66"/>
  <c r="X45" i="66"/>
  <c r="HV45" i="66"/>
  <c r="DJ45" i="66"/>
  <c r="DK45" i="66"/>
  <c r="DF45" i="66"/>
  <c r="DG45" i="66"/>
  <c r="DE45" i="66"/>
  <c r="DH45" i="66"/>
  <c r="DI45" i="66"/>
  <c r="IQ47" i="66"/>
  <c r="IL47" i="66"/>
  <c r="IM47" i="66"/>
  <c r="IK47" i="66"/>
  <c r="IN47" i="66"/>
  <c r="IC47" i="66"/>
  <c r="IO47" i="66"/>
  <c r="IP47" i="66"/>
  <c r="HW47" i="66"/>
  <c r="HX47" i="66"/>
  <c r="HY47" i="66"/>
  <c r="IA47" i="66"/>
  <c r="IB47" i="66"/>
  <c r="FX47" i="66"/>
  <c r="HZ47" i="66"/>
  <c r="X18" i="66"/>
  <c r="HV18" i="66"/>
  <c r="DF18" i="66"/>
  <c r="DG18" i="66"/>
  <c r="DH18" i="66"/>
  <c r="DI18" i="66"/>
  <c r="DJ18" i="66"/>
  <c r="DK18" i="66"/>
  <c r="DE18" i="66"/>
  <c r="X49" i="66"/>
  <c r="HV49" i="66"/>
  <c r="DJ49" i="66"/>
  <c r="DK49" i="66"/>
  <c r="DF49" i="66"/>
  <c r="DG49" i="66"/>
  <c r="DH49" i="66"/>
  <c r="DI49" i="66"/>
  <c r="DE49" i="66"/>
  <c r="IM51" i="66"/>
  <c r="IN51" i="66"/>
  <c r="IP51" i="66"/>
  <c r="IQ51" i="66"/>
  <c r="IL51" i="66"/>
  <c r="IO51" i="66"/>
  <c r="HY51" i="66"/>
  <c r="HZ51" i="66"/>
  <c r="IA51" i="66"/>
  <c r="IB51" i="66"/>
  <c r="IC51" i="66"/>
  <c r="IK51" i="66"/>
  <c r="FX51" i="66"/>
  <c r="HW51" i="66"/>
  <c r="HX51" i="66"/>
  <c r="HV19" i="66"/>
  <c r="DF19" i="66"/>
  <c r="DG19" i="66"/>
  <c r="DH19" i="66"/>
  <c r="DI19" i="66"/>
  <c r="DJ19" i="66"/>
  <c r="DK19" i="66"/>
  <c r="DE19" i="66"/>
  <c r="IQ23" i="66"/>
  <c r="IK23" i="66"/>
  <c r="HW23" i="66"/>
  <c r="IP23" i="66"/>
  <c r="IB23" i="66"/>
  <c r="HZ23" i="66"/>
  <c r="IL23" i="66"/>
  <c r="IA23" i="66"/>
  <c r="IM23" i="66"/>
  <c r="IC23" i="66"/>
  <c r="IN23" i="66"/>
  <c r="IO23" i="66"/>
  <c r="HY23" i="66"/>
  <c r="HX23" i="66"/>
  <c r="FX23" i="66"/>
  <c r="X27" i="66"/>
  <c r="DF27" i="66"/>
  <c r="DG27" i="66"/>
  <c r="DH27" i="66"/>
  <c r="DI27" i="66"/>
  <c r="HV27" i="66"/>
  <c r="DJ27" i="66"/>
  <c r="DK27" i="66"/>
  <c r="DE27" i="66"/>
  <c r="MK31" i="66"/>
  <c r="IQ31" i="66"/>
  <c r="IP31" i="66"/>
  <c r="HW31" i="66"/>
  <c r="IN31" i="66"/>
  <c r="IB31" i="66"/>
  <c r="IO31" i="66"/>
  <c r="IM31" i="66"/>
  <c r="HX31" i="66"/>
  <c r="HY31" i="66"/>
  <c r="IK31" i="66"/>
  <c r="HZ31" i="66"/>
  <c r="IA31" i="66"/>
  <c r="IL31" i="66"/>
  <c r="IC31" i="66"/>
  <c r="FX31" i="66"/>
  <c r="DF35" i="66"/>
  <c r="HV35" i="66"/>
  <c r="DG35" i="66"/>
  <c r="DH35" i="66"/>
  <c r="DI35" i="66"/>
  <c r="DJ35" i="66"/>
  <c r="DE35" i="66"/>
  <c r="DK35" i="66"/>
  <c r="DF39" i="66"/>
  <c r="DG39" i="66"/>
  <c r="DH39" i="66"/>
  <c r="DI39" i="66"/>
  <c r="DJ39" i="66"/>
  <c r="HV39" i="66"/>
  <c r="DE39" i="66"/>
  <c r="DK39" i="66"/>
  <c r="KP41" i="66"/>
  <c r="IK41" i="66"/>
  <c r="IL41" i="66"/>
  <c r="IM41" i="66"/>
  <c r="IN41" i="66"/>
  <c r="HW41" i="66"/>
  <c r="IO41" i="66"/>
  <c r="HX41" i="66"/>
  <c r="IP41" i="66"/>
  <c r="IQ41" i="66"/>
  <c r="HY41" i="66"/>
  <c r="IA41" i="66"/>
  <c r="IB41" i="66"/>
  <c r="HZ41" i="66"/>
  <c r="IC41" i="66"/>
  <c r="FX41" i="66"/>
  <c r="X46" i="66"/>
  <c r="HV46" i="66"/>
  <c r="DF46" i="66"/>
  <c r="DG46" i="66"/>
  <c r="DH46" i="66"/>
  <c r="DE46" i="66"/>
  <c r="DI46" i="66"/>
  <c r="DK46" i="66"/>
  <c r="DJ46" i="66"/>
  <c r="DJ53" i="66"/>
  <c r="DK53" i="66"/>
  <c r="DF53" i="66"/>
  <c r="HV53" i="66"/>
  <c r="DE53" i="66"/>
  <c r="DG53" i="66"/>
  <c r="DH53" i="66"/>
  <c r="DI53" i="66"/>
  <c r="X56" i="66"/>
  <c r="HV56" i="66"/>
  <c r="DF56" i="66"/>
  <c r="DG56" i="66"/>
  <c r="DK56" i="66"/>
  <c r="DH56" i="66"/>
  <c r="DI56" i="66"/>
  <c r="DE56" i="66"/>
  <c r="DJ56" i="66"/>
  <c r="IL58" i="66"/>
  <c r="IM58" i="66"/>
  <c r="IQ58" i="66"/>
  <c r="IP58" i="66"/>
  <c r="HX58" i="66"/>
  <c r="HY58" i="66"/>
  <c r="IO58" i="66"/>
  <c r="HZ58" i="66"/>
  <c r="IA58" i="66"/>
  <c r="IK58" i="66"/>
  <c r="IN58" i="66"/>
  <c r="HW58" i="66"/>
  <c r="IB58" i="66"/>
  <c r="IC58" i="66"/>
  <c r="FX58" i="66"/>
  <c r="HV63" i="66"/>
  <c r="DK63" i="66"/>
  <c r="DJ63" i="66"/>
  <c r="DF63" i="66"/>
  <c r="DE63" i="66"/>
  <c r="DI63" i="66"/>
  <c r="DG63" i="66"/>
  <c r="DH63" i="66"/>
  <c r="JX65" i="66"/>
  <c r="IK65" i="66"/>
  <c r="IL65" i="66"/>
  <c r="IN65" i="66"/>
  <c r="IO65" i="66"/>
  <c r="IM65" i="66"/>
  <c r="IP65" i="66"/>
  <c r="HW65" i="66"/>
  <c r="IQ65" i="66"/>
  <c r="HX65" i="66"/>
  <c r="HY65" i="66"/>
  <c r="HZ65" i="66"/>
  <c r="IA65" i="66"/>
  <c r="IC65" i="66"/>
  <c r="IB65" i="66"/>
  <c r="FX65" i="66"/>
  <c r="HV67" i="66"/>
  <c r="DK67" i="66"/>
  <c r="DF67" i="66"/>
  <c r="DG67" i="66"/>
  <c r="DJ67" i="66"/>
  <c r="DE67" i="66"/>
  <c r="DH67" i="66"/>
  <c r="DI67" i="66"/>
  <c r="X77" i="66"/>
  <c r="DG77" i="66"/>
  <c r="DH77" i="66"/>
  <c r="DE77" i="66"/>
  <c r="DI77" i="66"/>
  <c r="DJ77" i="66"/>
  <c r="DF77" i="66"/>
  <c r="DK77" i="66"/>
  <c r="HV77" i="66"/>
  <c r="IK81" i="66"/>
  <c r="IL81" i="66"/>
  <c r="IP81" i="66"/>
  <c r="IM81" i="66"/>
  <c r="IN81" i="66"/>
  <c r="IO81" i="66"/>
  <c r="IQ81" i="66"/>
  <c r="HW81" i="66"/>
  <c r="HX81" i="66"/>
  <c r="HZ81" i="66"/>
  <c r="IA81" i="66"/>
  <c r="HY81" i="66"/>
  <c r="IB81" i="66"/>
  <c r="IC81" i="66"/>
  <c r="FX81" i="66"/>
  <c r="JA87" i="66"/>
  <c r="IQ87" i="66"/>
  <c r="IK87" i="66"/>
  <c r="IP87" i="66"/>
  <c r="IB87" i="66"/>
  <c r="IL87" i="66"/>
  <c r="IC87" i="66"/>
  <c r="IM87" i="66"/>
  <c r="IO87" i="66"/>
  <c r="HX87" i="66"/>
  <c r="HY87" i="66"/>
  <c r="IN87" i="66"/>
  <c r="HW87" i="66"/>
  <c r="HZ87" i="66"/>
  <c r="IA87" i="66"/>
  <c r="FX87" i="66"/>
  <c r="HV89" i="66"/>
  <c r="DG89" i="66"/>
  <c r="DH89" i="66"/>
  <c r="DF89" i="66"/>
  <c r="DI89" i="66"/>
  <c r="DJ89" i="66"/>
  <c r="DK89" i="66"/>
  <c r="DE89" i="66"/>
  <c r="X96" i="66"/>
  <c r="HV96" i="66"/>
  <c r="DF96" i="66"/>
  <c r="DG96" i="66"/>
  <c r="DH96" i="66"/>
  <c r="DI96" i="66"/>
  <c r="DE96" i="66"/>
  <c r="DJ96" i="66"/>
  <c r="DK96" i="66"/>
  <c r="IL98" i="66"/>
  <c r="IM98" i="66"/>
  <c r="IQ98" i="66"/>
  <c r="IO98" i="66"/>
  <c r="IK98" i="66"/>
  <c r="IN98" i="66"/>
  <c r="IP98" i="66"/>
  <c r="HW98" i="66"/>
  <c r="HX98" i="66"/>
  <c r="HY98" i="66"/>
  <c r="IB98" i="66"/>
  <c r="HZ98" i="66"/>
  <c r="IA98" i="66"/>
  <c r="FX98" i="66"/>
  <c r="IC98" i="66"/>
  <c r="X102" i="66"/>
  <c r="HV102" i="66"/>
  <c r="DI102" i="66"/>
  <c r="DJ102" i="66"/>
  <c r="DK102" i="66"/>
  <c r="DE102" i="66"/>
  <c r="DG102" i="66"/>
  <c r="DF102" i="66"/>
  <c r="DH102" i="66"/>
  <c r="IN108" i="66"/>
  <c r="IO108" i="66"/>
  <c r="IK108" i="66"/>
  <c r="IL108" i="66"/>
  <c r="IM108" i="66"/>
  <c r="IP108" i="66"/>
  <c r="HY108" i="66"/>
  <c r="HZ108" i="66"/>
  <c r="IA108" i="66"/>
  <c r="IQ108" i="66"/>
  <c r="IB108" i="66"/>
  <c r="IC108" i="66"/>
  <c r="FX108" i="66"/>
  <c r="HW108" i="66"/>
  <c r="HX108" i="66"/>
  <c r="X15" i="66"/>
  <c r="DF15" i="66"/>
  <c r="DG15" i="66"/>
  <c r="DH15" i="66"/>
  <c r="DI15" i="66"/>
  <c r="DJ15" i="66"/>
  <c r="DK15" i="66"/>
  <c r="DE15" i="66"/>
  <c r="IO29" i="66"/>
  <c r="IP29" i="66"/>
  <c r="IB29" i="66"/>
  <c r="IK29" i="66"/>
  <c r="IC29" i="66"/>
  <c r="HZ29" i="66"/>
  <c r="HW29" i="66"/>
  <c r="IL29" i="66"/>
  <c r="HX29" i="66"/>
  <c r="IM29" i="66"/>
  <c r="HY29" i="66"/>
  <c r="IN29" i="66"/>
  <c r="IQ29" i="66"/>
  <c r="IA29" i="66"/>
  <c r="FX29" i="66"/>
  <c r="X38" i="66"/>
  <c r="DF38" i="66"/>
  <c r="DG38" i="66"/>
  <c r="DH38" i="66"/>
  <c r="DI38" i="66"/>
  <c r="DE38" i="66"/>
  <c r="DJ38" i="66"/>
  <c r="DK38" i="66"/>
  <c r="IK64" i="66"/>
  <c r="IL64" i="66"/>
  <c r="IQ64" i="66"/>
  <c r="IP64" i="66"/>
  <c r="HW64" i="66"/>
  <c r="IO64" i="66"/>
  <c r="HX64" i="66"/>
  <c r="HZ64" i="66"/>
  <c r="IA64" i="66"/>
  <c r="IC64" i="66"/>
  <c r="IM64" i="66"/>
  <c r="IN64" i="66"/>
  <c r="FX64" i="66"/>
  <c r="HY64" i="66"/>
  <c r="IB64" i="66"/>
  <c r="X79" i="66"/>
  <c r="HV79" i="66"/>
  <c r="DK79" i="66"/>
  <c r="DF79" i="66"/>
  <c r="DE79" i="66"/>
  <c r="DI79" i="66"/>
  <c r="DG79" i="66"/>
  <c r="DJ79" i="66"/>
  <c r="DH79" i="66"/>
  <c r="JA105" i="66"/>
  <c r="IK105" i="66"/>
  <c r="IL105" i="66"/>
  <c r="IM105" i="66"/>
  <c r="IN105" i="66"/>
  <c r="IO105" i="66"/>
  <c r="IP105" i="66"/>
  <c r="IQ105" i="66"/>
  <c r="HW105" i="66"/>
  <c r="HX105" i="66"/>
  <c r="IA105" i="66"/>
  <c r="HY105" i="66"/>
  <c r="HZ105" i="66"/>
  <c r="IB105" i="66"/>
  <c r="IC105" i="66"/>
  <c r="FX105" i="66"/>
  <c r="IP22" i="66"/>
  <c r="IQ22" i="66"/>
  <c r="IO22" i="66"/>
  <c r="IC22" i="66"/>
  <c r="IM22" i="66"/>
  <c r="IA22" i="66"/>
  <c r="IN22" i="66"/>
  <c r="IL22" i="66"/>
  <c r="HW22" i="66"/>
  <c r="HX22" i="66"/>
  <c r="HY22" i="66"/>
  <c r="IK22" i="66"/>
  <c r="HZ22" i="66"/>
  <c r="IB22" i="66"/>
  <c r="FX22" i="66"/>
  <c r="IZ30" i="66"/>
  <c r="IP30" i="66"/>
  <c r="IQ30" i="66"/>
  <c r="IM30" i="66"/>
  <c r="IC30" i="66"/>
  <c r="IN30" i="66"/>
  <c r="IK30" i="66"/>
  <c r="IA30" i="66"/>
  <c r="IL30" i="66"/>
  <c r="IB30" i="66"/>
  <c r="HW30" i="66"/>
  <c r="HX30" i="66"/>
  <c r="IO30" i="66"/>
  <c r="HZ30" i="66"/>
  <c r="HY30" i="66"/>
  <c r="FX30" i="66"/>
  <c r="X34" i="66"/>
  <c r="DF34" i="66"/>
  <c r="DG34" i="66"/>
  <c r="DH34" i="66"/>
  <c r="DI34" i="66"/>
  <c r="DJ34" i="66"/>
  <c r="DK34" i="66"/>
  <c r="DE34" i="66"/>
  <c r="IN44" i="66"/>
  <c r="IO44" i="66"/>
  <c r="IK44" i="66"/>
  <c r="IL44" i="66"/>
  <c r="IM44" i="66"/>
  <c r="HZ44" i="66"/>
  <c r="IP44" i="66"/>
  <c r="IA44" i="66"/>
  <c r="IQ44" i="66"/>
  <c r="HW44" i="66"/>
  <c r="HX44" i="66"/>
  <c r="IB44" i="66"/>
  <c r="IC44" i="66"/>
  <c r="FX44" i="66"/>
  <c r="HY44" i="66"/>
  <c r="X14" i="66"/>
  <c r="DH14" i="66"/>
  <c r="DG14" i="66"/>
  <c r="DF14" i="66"/>
  <c r="IL14" i="66" s="1"/>
  <c r="DJ14" i="66"/>
  <c r="DI14" i="66"/>
  <c r="DE14" i="66"/>
  <c r="IK14" i="66" s="1"/>
  <c r="DK14" i="66"/>
  <c r="IQ14" i="66" s="1"/>
  <c r="DH20" i="66"/>
  <c r="HV20" i="66"/>
  <c r="DI20" i="66"/>
  <c r="DJ20" i="66"/>
  <c r="DK20" i="66"/>
  <c r="DE20" i="66"/>
  <c r="DG20" i="66"/>
  <c r="DF20" i="66"/>
  <c r="IK24" i="66"/>
  <c r="IM24" i="66"/>
  <c r="HW24" i="66"/>
  <c r="IN24" i="66"/>
  <c r="HX24" i="66"/>
  <c r="IC24" i="66"/>
  <c r="IL24" i="66"/>
  <c r="IQ24" i="66"/>
  <c r="HY24" i="66"/>
  <c r="HZ24" i="66"/>
  <c r="IB24" i="66"/>
  <c r="IO24" i="66"/>
  <c r="IP24" i="66"/>
  <c r="IA24" i="66"/>
  <c r="FX24" i="66"/>
  <c r="DH28" i="66"/>
  <c r="DI28" i="66"/>
  <c r="DJ28" i="66"/>
  <c r="DK28" i="66"/>
  <c r="HV28" i="66"/>
  <c r="DE28" i="66"/>
  <c r="DF28" i="66"/>
  <c r="DG28" i="66"/>
  <c r="JU32" i="66"/>
  <c r="IK32" i="66"/>
  <c r="HW32" i="66"/>
  <c r="IL32" i="66"/>
  <c r="HX32" i="66"/>
  <c r="IQ32" i="66"/>
  <c r="IC32" i="66"/>
  <c r="IA32" i="66"/>
  <c r="IM32" i="66"/>
  <c r="IB32" i="66"/>
  <c r="IN32" i="66"/>
  <c r="IO32" i="66"/>
  <c r="IP32" i="66"/>
  <c r="HY32" i="66"/>
  <c r="HZ32" i="66"/>
  <c r="FX32" i="66"/>
  <c r="X36" i="66"/>
  <c r="DH36" i="66"/>
  <c r="DI36" i="66"/>
  <c r="DJ36" i="66"/>
  <c r="DK36" i="66"/>
  <c r="DE36" i="66"/>
  <c r="DG36" i="66"/>
  <c r="DF36" i="66"/>
  <c r="X43" i="66"/>
  <c r="DF43" i="66"/>
  <c r="DG43" i="66"/>
  <c r="DH43" i="66"/>
  <c r="DI43" i="66"/>
  <c r="DJ43" i="66"/>
  <c r="DE43" i="66"/>
  <c r="HV43" i="66"/>
  <c r="DK43" i="66"/>
  <c r="IK48" i="66"/>
  <c r="IO48" i="66"/>
  <c r="IP48" i="66"/>
  <c r="IM48" i="66"/>
  <c r="IN48" i="66"/>
  <c r="HW48" i="66"/>
  <c r="HZ48" i="66"/>
  <c r="IL48" i="66"/>
  <c r="IA48" i="66"/>
  <c r="IQ48" i="66"/>
  <c r="IB48" i="66"/>
  <c r="IC48" i="66"/>
  <c r="FX48" i="66"/>
  <c r="HY48" i="66"/>
  <c r="HX48" i="66"/>
  <c r="X50" i="66"/>
  <c r="HV50" i="66"/>
  <c r="DF50" i="66"/>
  <c r="DG50" i="66"/>
  <c r="DH50" i="66"/>
  <c r="DJ50" i="66"/>
  <c r="DK50" i="66"/>
  <c r="DI50" i="66"/>
  <c r="DE50" i="66"/>
  <c r="ML52" i="66"/>
  <c r="IN52" i="66"/>
  <c r="IO52" i="66"/>
  <c r="IQ52" i="66"/>
  <c r="IP52" i="66"/>
  <c r="HZ52" i="66"/>
  <c r="IA52" i="66"/>
  <c r="IM52" i="66"/>
  <c r="HX52" i="66"/>
  <c r="HY52" i="66"/>
  <c r="IC52" i="66"/>
  <c r="FX52" i="66"/>
  <c r="IK52" i="66"/>
  <c r="HW52" i="66"/>
  <c r="IB52" i="66"/>
  <c r="IL52" i="66"/>
  <c r="X60" i="66"/>
  <c r="HV60" i="66"/>
  <c r="DE60" i="66"/>
  <c r="DF60" i="66"/>
  <c r="DG60" i="66"/>
  <c r="DH60" i="66"/>
  <c r="DI60" i="66"/>
  <c r="DK60" i="66"/>
  <c r="DJ60" i="66"/>
  <c r="IO69" i="66"/>
  <c r="IP69" i="66"/>
  <c r="IN69" i="66"/>
  <c r="IQ69" i="66"/>
  <c r="IA69" i="66"/>
  <c r="IK69" i="66"/>
  <c r="IB69" i="66"/>
  <c r="IL69" i="66"/>
  <c r="IC69" i="66"/>
  <c r="HW69" i="66"/>
  <c r="IM69" i="66"/>
  <c r="HX69" i="66"/>
  <c r="HY69" i="66"/>
  <c r="HZ69" i="66"/>
  <c r="FX69" i="66"/>
  <c r="IK72" i="66"/>
  <c r="IQ72" i="66"/>
  <c r="IO72" i="66"/>
  <c r="HW72" i="66"/>
  <c r="IL72" i="66"/>
  <c r="IB72" i="66"/>
  <c r="IM72" i="66"/>
  <c r="IC72" i="66"/>
  <c r="IN72" i="66"/>
  <c r="HX72" i="66"/>
  <c r="HY72" i="66"/>
  <c r="IP72" i="66"/>
  <c r="FX72" i="66"/>
  <c r="HZ72" i="66"/>
  <c r="IA72" i="66"/>
  <c r="X74" i="66"/>
  <c r="HV74" i="66"/>
  <c r="DI74" i="66"/>
  <c r="DJ74" i="66"/>
  <c r="DK74" i="66"/>
  <c r="DG74" i="66"/>
  <c r="DE74" i="66"/>
  <c r="DH74" i="66"/>
  <c r="DF74" i="66"/>
  <c r="X80" i="66"/>
  <c r="HV80" i="66"/>
  <c r="DF80" i="66"/>
  <c r="DG80" i="66"/>
  <c r="DH80" i="66"/>
  <c r="DI80" i="66"/>
  <c r="DE80" i="66"/>
  <c r="DK80" i="66"/>
  <c r="DJ80" i="66"/>
  <c r="IN84" i="66"/>
  <c r="IO84" i="66"/>
  <c r="IQ84" i="66"/>
  <c r="IK84" i="66"/>
  <c r="IL84" i="66"/>
  <c r="HY84" i="66"/>
  <c r="HZ84" i="66"/>
  <c r="IA84" i="66"/>
  <c r="IC84" i="66"/>
  <c r="IM84" i="66"/>
  <c r="HW84" i="66"/>
  <c r="FX84" i="66"/>
  <c r="HX84" i="66"/>
  <c r="IB84" i="66"/>
  <c r="IP84" i="66"/>
  <c r="X86" i="66"/>
  <c r="HV86" i="66"/>
  <c r="DI86" i="66"/>
  <c r="DJ86" i="66"/>
  <c r="DK86" i="66"/>
  <c r="DE86" i="66"/>
  <c r="DG86" i="66"/>
  <c r="DH86" i="66"/>
  <c r="DF86" i="66"/>
  <c r="ML91" i="66"/>
  <c r="IM91" i="66"/>
  <c r="IN91" i="66"/>
  <c r="IL91" i="66"/>
  <c r="IO91" i="66"/>
  <c r="IK91" i="66"/>
  <c r="IP91" i="66"/>
  <c r="HX91" i="66"/>
  <c r="IQ91" i="66"/>
  <c r="HY91" i="66"/>
  <c r="HZ91" i="66"/>
  <c r="IB91" i="66"/>
  <c r="IC91" i="66"/>
  <c r="FX91" i="66"/>
  <c r="HW91" i="66"/>
  <c r="IA91" i="66"/>
  <c r="DG93" i="66"/>
  <c r="HV93" i="66"/>
  <c r="DH93" i="66"/>
  <c r="DE93" i="66"/>
  <c r="DI93" i="66"/>
  <c r="DJ93" i="66"/>
  <c r="DF93" i="66"/>
  <c r="DK93" i="66"/>
  <c r="IO101" i="66"/>
  <c r="IP101" i="66"/>
  <c r="IN101" i="66"/>
  <c r="IK101" i="66"/>
  <c r="IL101" i="66"/>
  <c r="HZ101" i="66"/>
  <c r="IM101" i="66"/>
  <c r="IA101" i="66"/>
  <c r="IQ101" i="66"/>
  <c r="IB101" i="66"/>
  <c r="HW101" i="66"/>
  <c r="IC101" i="66"/>
  <c r="FX101" i="66"/>
  <c r="HY101" i="66"/>
  <c r="HX101" i="66"/>
  <c r="X107" i="66"/>
  <c r="HV107" i="66"/>
  <c r="DK107" i="66"/>
  <c r="DI107" i="66"/>
  <c r="DF107" i="66"/>
  <c r="DJ107" i="66"/>
  <c r="DG107" i="66"/>
  <c r="DE107" i="66"/>
  <c r="DH107" i="66"/>
  <c r="HV112" i="66"/>
  <c r="DF112" i="66"/>
  <c r="DG112" i="66"/>
  <c r="DH112" i="66"/>
  <c r="DI112" i="66"/>
  <c r="DE112" i="66"/>
  <c r="DK112" i="66"/>
  <c r="DJ112" i="66"/>
  <c r="KE113" i="66"/>
  <c r="IP113" i="66"/>
  <c r="IQ113" i="66"/>
  <c r="IN113" i="66"/>
  <c r="IK113" i="66"/>
  <c r="IL113" i="66"/>
  <c r="HW113" i="66"/>
  <c r="HX113" i="66"/>
  <c r="IM113" i="66"/>
  <c r="IA113" i="66"/>
  <c r="HY113" i="66"/>
  <c r="IO113" i="66"/>
  <c r="HZ113" i="66"/>
  <c r="IB113" i="66"/>
  <c r="IC113" i="66"/>
  <c r="FX113" i="66"/>
  <c r="X25" i="66"/>
  <c r="HV25" i="66"/>
  <c r="DJ25" i="66"/>
  <c r="DK25" i="66"/>
  <c r="DF25" i="66"/>
  <c r="DG25" i="66"/>
  <c r="DH25" i="66"/>
  <c r="DE25" i="66"/>
  <c r="DI25" i="66"/>
  <c r="IK40" i="66"/>
  <c r="IQ40" i="66"/>
  <c r="IO40" i="66"/>
  <c r="IP40" i="66"/>
  <c r="IN40" i="66"/>
  <c r="HW40" i="66"/>
  <c r="IM40" i="66"/>
  <c r="IB40" i="66"/>
  <c r="IC40" i="66"/>
  <c r="HX40" i="66"/>
  <c r="HY40" i="66"/>
  <c r="IL40" i="66"/>
  <c r="IA40" i="66"/>
  <c r="FX40" i="66"/>
  <c r="HZ40" i="66"/>
  <c r="X55" i="66"/>
  <c r="DK55" i="66"/>
  <c r="HV55" i="66"/>
  <c r="DF55" i="66"/>
  <c r="DE55" i="66"/>
  <c r="DG55" i="66"/>
  <c r="DI55" i="66"/>
  <c r="DJ55" i="66"/>
  <c r="DH55" i="66"/>
  <c r="IQ71" i="66"/>
  <c r="IN71" i="66"/>
  <c r="IO71" i="66"/>
  <c r="IL71" i="66"/>
  <c r="IK71" i="66"/>
  <c r="IM71" i="66"/>
  <c r="IC71" i="66"/>
  <c r="IP71" i="66"/>
  <c r="HY71" i="66"/>
  <c r="HZ71" i="66"/>
  <c r="IA71" i="66"/>
  <c r="HW71" i="66"/>
  <c r="HX71" i="66"/>
  <c r="FX71" i="66"/>
  <c r="IB71" i="66"/>
  <c r="DE76" i="66"/>
  <c r="DF76" i="66"/>
  <c r="DG76" i="66"/>
  <c r="DH76" i="66"/>
  <c r="HV76" i="66"/>
  <c r="DI76" i="66"/>
  <c r="DJ76" i="66"/>
  <c r="DK76" i="66"/>
  <c r="HV88" i="66"/>
  <c r="DF88" i="66"/>
  <c r="DG88" i="66"/>
  <c r="DH88" i="66"/>
  <c r="DI88" i="66"/>
  <c r="DE88" i="66"/>
  <c r="DK88" i="66"/>
  <c r="DJ88" i="66"/>
  <c r="IO45" i="66"/>
  <c r="IP45" i="66"/>
  <c r="IN45" i="66"/>
  <c r="IQ45" i="66"/>
  <c r="IL45" i="66"/>
  <c r="IM45" i="66"/>
  <c r="IA45" i="66"/>
  <c r="IB45" i="66"/>
  <c r="HY45" i="66"/>
  <c r="HZ45" i="66"/>
  <c r="IC45" i="66"/>
  <c r="IK45" i="66"/>
  <c r="HW45" i="66"/>
  <c r="HX45" i="66"/>
  <c r="FX45" i="66"/>
  <c r="X47" i="66"/>
  <c r="DF47" i="66"/>
  <c r="DG47" i="66"/>
  <c r="HV47" i="66"/>
  <c r="DH47" i="66"/>
  <c r="DI47" i="66"/>
  <c r="DJ47" i="66"/>
  <c r="DK47" i="66"/>
  <c r="DE47" i="66"/>
  <c r="KT55" i="66"/>
  <c r="IQ55" i="66"/>
  <c r="IK55" i="66"/>
  <c r="IP55" i="66"/>
  <c r="IO55" i="66"/>
  <c r="IC55" i="66"/>
  <c r="IL55" i="66"/>
  <c r="HW55" i="66"/>
  <c r="IN55" i="66"/>
  <c r="HY55" i="66"/>
  <c r="HZ55" i="66"/>
  <c r="HX55" i="66"/>
  <c r="FX55" i="66"/>
  <c r="IA55" i="66"/>
  <c r="IB55" i="66"/>
  <c r="IM55" i="66"/>
  <c r="X57" i="66"/>
  <c r="HV57" i="66"/>
  <c r="DG57" i="66"/>
  <c r="DH57" i="66"/>
  <c r="DF57" i="66"/>
  <c r="DI57" i="66"/>
  <c r="DJ57" i="66"/>
  <c r="DK57" i="66"/>
  <c r="DE57" i="66"/>
  <c r="IM59" i="66"/>
  <c r="IN59" i="66"/>
  <c r="IL59" i="66"/>
  <c r="IO59" i="66"/>
  <c r="IK59" i="66"/>
  <c r="IP59" i="66"/>
  <c r="HY59" i="66"/>
  <c r="IQ59" i="66"/>
  <c r="HZ59" i="66"/>
  <c r="HW59" i="66"/>
  <c r="HX59" i="66"/>
  <c r="IA59" i="66"/>
  <c r="IC59" i="66"/>
  <c r="FX59" i="66"/>
  <c r="IB59" i="66"/>
  <c r="IP62" i="66"/>
  <c r="IQ62" i="66"/>
  <c r="IM62" i="66"/>
  <c r="IN62" i="66"/>
  <c r="IK62" i="66"/>
  <c r="IL62" i="66"/>
  <c r="IO62" i="66"/>
  <c r="IB62" i="66"/>
  <c r="IC62" i="66"/>
  <c r="HX62" i="66"/>
  <c r="HY62" i="66"/>
  <c r="HZ62" i="66"/>
  <c r="HW62" i="66"/>
  <c r="IA62" i="66"/>
  <c r="FX62" i="66"/>
  <c r="X64" i="66"/>
  <c r="HV64" i="66"/>
  <c r="DF64" i="66"/>
  <c r="DG64" i="66"/>
  <c r="DH64" i="66"/>
  <c r="DI64" i="66"/>
  <c r="DE64" i="66"/>
  <c r="DK64" i="66"/>
  <c r="DJ64" i="66"/>
  <c r="IL66" i="66"/>
  <c r="IM66" i="66"/>
  <c r="IQ66" i="66"/>
  <c r="IO66" i="66"/>
  <c r="IP66" i="66"/>
  <c r="HX66" i="66"/>
  <c r="HY66" i="66"/>
  <c r="IK66" i="66"/>
  <c r="IB66" i="66"/>
  <c r="IN66" i="66"/>
  <c r="IC66" i="66"/>
  <c r="HW66" i="66"/>
  <c r="HZ66" i="66"/>
  <c r="IA66" i="66"/>
  <c r="FX66" i="66"/>
  <c r="X68" i="66"/>
  <c r="DE68" i="66"/>
  <c r="DF68" i="66"/>
  <c r="HV68" i="66"/>
  <c r="DG68" i="66"/>
  <c r="DH68" i="66"/>
  <c r="DI68" i="66"/>
  <c r="DK68" i="66"/>
  <c r="DJ68" i="66"/>
  <c r="X71" i="66"/>
  <c r="HV71" i="66"/>
  <c r="DK71" i="66"/>
  <c r="DJ71" i="66"/>
  <c r="DF71" i="66"/>
  <c r="DE71" i="66"/>
  <c r="DI71" i="66"/>
  <c r="DG71" i="66"/>
  <c r="DH71" i="66"/>
  <c r="IN76" i="66"/>
  <c r="IO76" i="66"/>
  <c r="IK76" i="66"/>
  <c r="IL76" i="66"/>
  <c r="IM76" i="66"/>
  <c r="HZ76" i="66"/>
  <c r="IP76" i="66"/>
  <c r="IA76" i="66"/>
  <c r="IQ76" i="66"/>
  <c r="HW76" i="66"/>
  <c r="HX76" i="66"/>
  <c r="IB76" i="66"/>
  <c r="IC76" i="66"/>
  <c r="FX76" i="66"/>
  <c r="HY76" i="66"/>
  <c r="IQ79" i="66"/>
  <c r="IL79" i="66"/>
  <c r="IM79" i="66"/>
  <c r="IK79" i="66"/>
  <c r="IN79" i="66"/>
  <c r="IB79" i="66"/>
  <c r="IC79" i="66"/>
  <c r="HX79" i="66"/>
  <c r="IO79" i="66"/>
  <c r="HY79" i="66"/>
  <c r="IP79" i="66"/>
  <c r="HW79" i="66"/>
  <c r="FX79" i="66"/>
  <c r="HZ79" i="66"/>
  <c r="IA79" i="66"/>
  <c r="HV83" i="66"/>
  <c r="DK83" i="66"/>
  <c r="DE83" i="66"/>
  <c r="DF83" i="66"/>
  <c r="DG83" i="66"/>
  <c r="DH83" i="66"/>
  <c r="DI83" i="66"/>
  <c r="DJ83" i="66"/>
  <c r="KT88" i="66"/>
  <c r="IK88" i="66"/>
  <c r="IM88" i="66"/>
  <c r="IN88" i="66"/>
  <c r="IL88" i="66"/>
  <c r="IO88" i="66"/>
  <c r="IP88" i="66"/>
  <c r="IQ88" i="66"/>
  <c r="IC88" i="66"/>
  <c r="HW88" i="66"/>
  <c r="HY88" i="66"/>
  <c r="HZ88" i="66"/>
  <c r="HX88" i="66"/>
  <c r="IA88" i="66"/>
  <c r="FX88" i="66"/>
  <c r="IB88" i="66"/>
  <c r="HV90" i="66"/>
  <c r="DI90" i="66"/>
  <c r="DJ90" i="66"/>
  <c r="DK90" i="66"/>
  <c r="DF90" i="66"/>
  <c r="DG90" i="66"/>
  <c r="DE90" i="66"/>
  <c r="DH90" i="66"/>
  <c r="KQ95" i="66"/>
  <c r="IQ95" i="66"/>
  <c r="IP95" i="66"/>
  <c r="IN95" i="66"/>
  <c r="IM95" i="66"/>
  <c r="IO95" i="66"/>
  <c r="IL95" i="66"/>
  <c r="IB95" i="66"/>
  <c r="IC95" i="66"/>
  <c r="HY95" i="66"/>
  <c r="HW95" i="66"/>
  <c r="HX95" i="66"/>
  <c r="HZ95" i="66"/>
  <c r="IA95" i="66"/>
  <c r="FX95" i="66"/>
  <c r="IK95" i="66"/>
  <c r="X97" i="66"/>
  <c r="HV97" i="66"/>
  <c r="DG97" i="66"/>
  <c r="DH97" i="66"/>
  <c r="DI97" i="66"/>
  <c r="DJ97" i="66"/>
  <c r="DK97" i="66"/>
  <c r="DE97" i="66"/>
  <c r="DF97" i="66"/>
  <c r="X100" i="66"/>
  <c r="DE100" i="66"/>
  <c r="DF100" i="66"/>
  <c r="HV100" i="66"/>
  <c r="DG100" i="66"/>
  <c r="DK100" i="66"/>
  <c r="DH100" i="66"/>
  <c r="DI100" i="66"/>
  <c r="DJ100" i="66"/>
  <c r="KA104" i="66"/>
  <c r="IK104" i="66"/>
  <c r="IQ104" i="66"/>
  <c r="IO104" i="66"/>
  <c r="IP104" i="66"/>
  <c r="IC104" i="66"/>
  <c r="HW104" i="66"/>
  <c r="IL104" i="66"/>
  <c r="HZ104" i="66"/>
  <c r="HX104" i="66"/>
  <c r="HY104" i="66"/>
  <c r="IA104" i="66"/>
  <c r="IM104" i="66"/>
  <c r="IB104" i="66"/>
  <c r="IN104" i="66"/>
  <c r="FX104" i="66"/>
  <c r="X105" i="66"/>
  <c r="HV105" i="66"/>
  <c r="DG105" i="66"/>
  <c r="DH105" i="66"/>
  <c r="DF105" i="66"/>
  <c r="DI105" i="66"/>
  <c r="DJ105" i="66"/>
  <c r="DK105" i="66"/>
  <c r="DE105" i="66"/>
  <c r="IL106" i="66"/>
  <c r="IM106" i="66"/>
  <c r="IO106" i="66"/>
  <c r="IP106" i="66"/>
  <c r="IK106" i="66"/>
  <c r="HW106" i="66"/>
  <c r="IN106" i="66"/>
  <c r="HX106" i="66"/>
  <c r="IQ106" i="66"/>
  <c r="HY106" i="66"/>
  <c r="IB106" i="66"/>
  <c r="HZ106" i="66"/>
  <c r="IA106" i="66"/>
  <c r="IC106" i="66"/>
  <c r="FX106" i="66"/>
  <c r="MK111" i="66"/>
  <c r="IQ111" i="66"/>
  <c r="IL111" i="66"/>
  <c r="IM111" i="66"/>
  <c r="IK111" i="66"/>
  <c r="IB111" i="66"/>
  <c r="IN111" i="66"/>
  <c r="IC111" i="66"/>
  <c r="IO111" i="66"/>
  <c r="HY111" i="66"/>
  <c r="IP111" i="66"/>
  <c r="HW111" i="66"/>
  <c r="HX111" i="66"/>
  <c r="HZ111" i="66"/>
  <c r="IA111" i="66"/>
  <c r="FX111" i="66"/>
  <c r="X66" i="66"/>
  <c r="HV66" i="66"/>
  <c r="DI66" i="66"/>
  <c r="DJ66" i="66"/>
  <c r="DG66" i="66"/>
  <c r="DK66" i="66"/>
  <c r="DE66" i="66"/>
  <c r="DF66" i="66"/>
  <c r="DH66" i="66"/>
  <c r="KB100" i="66"/>
  <c r="IN100" i="66"/>
  <c r="IO100" i="66"/>
  <c r="IM100" i="66"/>
  <c r="IP100" i="66"/>
  <c r="IK100" i="66"/>
  <c r="IL100" i="66"/>
  <c r="IQ100" i="66"/>
  <c r="HY100" i="66"/>
  <c r="HZ100" i="66"/>
  <c r="IA100" i="66"/>
  <c r="FX100" i="66"/>
  <c r="HW100" i="66"/>
  <c r="HX100" i="66"/>
  <c r="IB100" i="66"/>
  <c r="IC100" i="66"/>
  <c r="X104" i="66"/>
  <c r="HV104" i="66"/>
  <c r="DF104" i="66"/>
  <c r="DG104" i="66"/>
  <c r="DH104" i="66"/>
  <c r="DK104" i="66"/>
  <c r="DI104" i="66"/>
  <c r="DE104" i="66"/>
  <c r="DJ104" i="66"/>
  <c r="IK17" i="66"/>
  <c r="IL17" i="66"/>
  <c r="HX17" i="66"/>
  <c r="HY17" i="66"/>
  <c r="IP17" i="66"/>
  <c r="IQ17" i="66"/>
  <c r="IC17" i="66"/>
  <c r="IM17" i="66"/>
  <c r="IN17" i="66"/>
  <c r="IO17" i="66"/>
  <c r="IA17" i="66"/>
  <c r="IB17" i="66"/>
  <c r="HW17" i="66"/>
  <c r="HZ17" i="66"/>
  <c r="FX17" i="66"/>
  <c r="KZ33" i="66"/>
  <c r="IK33" i="66"/>
  <c r="IL33" i="66"/>
  <c r="IN33" i="66"/>
  <c r="HX33" i="66"/>
  <c r="IO33" i="66"/>
  <c r="HY33" i="66"/>
  <c r="IM33" i="66"/>
  <c r="HW33" i="66"/>
  <c r="IQ33" i="66"/>
  <c r="HZ33" i="66"/>
  <c r="IB33" i="66"/>
  <c r="IC33" i="66"/>
  <c r="IP33" i="66"/>
  <c r="IA33" i="66"/>
  <c r="FX33" i="66"/>
  <c r="JB18" i="66"/>
  <c r="IL18" i="66"/>
  <c r="IM18" i="66"/>
  <c r="IK18" i="66"/>
  <c r="HY18" i="66"/>
  <c r="IN18" i="66"/>
  <c r="HZ18" i="66"/>
  <c r="HW18" i="66"/>
  <c r="HX18" i="66"/>
  <c r="IA18" i="66"/>
  <c r="IO18" i="66"/>
  <c r="IP18" i="66"/>
  <c r="IQ18" i="66"/>
  <c r="IB18" i="66"/>
  <c r="FX18" i="66"/>
  <c r="IC18" i="66"/>
  <c r="X22" i="66"/>
  <c r="HV22" i="66"/>
  <c r="DF22" i="66"/>
  <c r="DG22" i="66"/>
  <c r="DH22" i="66"/>
  <c r="DI22" i="66"/>
  <c r="DJ22" i="66"/>
  <c r="DE22" i="66"/>
  <c r="DK22" i="66"/>
  <c r="IL26" i="66"/>
  <c r="IM26" i="66"/>
  <c r="HY26" i="66"/>
  <c r="HZ26" i="66"/>
  <c r="IQ26" i="66"/>
  <c r="HW26" i="66"/>
  <c r="IK26" i="66"/>
  <c r="IN26" i="66"/>
  <c r="IO26" i="66"/>
  <c r="IP26" i="66"/>
  <c r="IA26" i="66"/>
  <c r="IB26" i="66"/>
  <c r="IC26" i="66"/>
  <c r="FX26" i="66"/>
  <c r="HX26" i="66"/>
  <c r="X30" i="66"/>
  <c r="DF30" i="66"/>
  <c r="DG30" i="66"/>
  <c r="DH30" i="66"/>
  <c r="DI30" i="66"/>
  <c r="DJ30" i="66"/>
  <c r="DK30" i="66"/>
  <c r="DE30" i="66"/>
  <c r="HV30" i="66"/>
  <c r="IL34" i="66"/>
  <c r="IM34" i="66"/>
  <c r="IQ34" i="66"/>
  <c r="HY34" i="66"/>
  <c r="HZ34" i="66"/>
  <c r="IO34" i="66"/>
  <c r="HW34" i="66"/>
  <c r="IP34" i="66"/>
  <c r="IN34" i="66"/>
  <c r="IA34" i="66"/>
  <c r="IB34" i="66"/>
  <c r="IC34" i="66"/>
  <c r="IK34" i="66"/>
  <c r="HX34" i="66"/>
  <c r="FX34" i="66"/>
  <c r="DJ37" i="66"/>
  <c r="DK37" i="66"/>
  <c r="HV37" i="66"/>
  <c r="DF37" i="66"/>
  <c r="DH37" i="66"/>
  <c r="DI37" i="66"/>
  <c r="DE37" i="66"/>
  <c r="DG37" i="66"/>
  <c r="IL42" i="66"/>
  <c r="IM42" i="66"/>
  <c r="IO42" i="66"/>
  <c r="IP42" i="66"/>
  <c r="IK42" i="66"/>
  <c r="IN42" i="66"/>
  <c r="HX42" i="66"/>
  <c r="HY42" i="66"/>
  <c r="HZ42" i="66"/>
  <c r="IA42" i="66"/>
  <c r="IQ42" i="66"/>
  <c r="IB42" i="66"/>
  <c r="HW42" i="66"/>
  <c r="IC42" i="66"/>
  <c r="FX42" i="66"/>
  <c r="DH44" i="66"/>
  <c r="DI44" i="66"/>
  <c r="DJ44" i="66"/>
  <c r="DK44" i="66"/>
  <c r="DG44" i="66"/>
  <c r="DE44" i="66"/>
  <c r="HV44" i="66"/>
  <c r="DF44" i="66"/>
  <c r="IK49" i="66"/>
  <c r="IL49" i="66"/>
  <c r="IP49" i="66"/>
  <c r="IQ49" i="66"/>
  <c r="IO49" i="66"/>
  <c r="HW49" i="66"/>
  <c r="HX49" i="66"/>
  <c r="IC49" i="66"/>
  <c r="IN49" i="66"/>
  <c r="HY49" i="66"/>
  <c r="HZ49" i="66"/>
  <c r="IA49" i="66"/>
  <c r="IB49" i="66"/>
  <c r="IM49" i="66"/>
  <c r="FX49" i="66"/>
  <c r="X51" i="66"/>
  <c r="DF51" i="66"/>
  <c r="DG51" i="66"/>
  <c r="DH51" i="66"/>
  <c r="HV51" i="66"/>
  <c r="DI51" i="66"/>
  <c r="DJ51" i="66"/>
  <c r="DK51" i="66"/>
  <c r="DE51" i="66"/>
  <c r="DF54" i="66"/>
  <c r="HV54" i="66"/>
  <c r="DI54" i="66"/>
  <c r="DJ54" i="66"/>
  <c r="DK54" i="66"/>
  <c r="DE54" i="66"/>
  <c r="DG54" i="66"/>
  <c r="DH54" i="66"/>
  <c r="X61" i="66"/>
  <c r="HV61" i="66"/>
  <c r="DG61" i="66"/>
  <c r="DH61" i="66"/>
  <c r="DE61" i="66"/>
  <c r="DI61" i="66"/>
  <c r="DJ61" i="66"/>
  <c r="DF61" i="66"/>
  <c r="DK61" i="66"/>
  <c r="IP70" i="66"/>
  <c r="IQ70" i="66"/>
  <c r="IK70" i="66"/>
  <c r="IL70" i="66"/>
  <c r="IB70" i="66"/>
  <c r="IC70" i="66"/>
  <c r="IO70" i="66"/>
  <c r="HW70" i="66"/>
  <c r="HX70" i="66"/>
  <c r="HZ70" i="66"/>
  <c r="IA70" i="66"/>
  <c r="HY70" i="66"/>
  <c r="FX70" i="66"/>
  <c r="IM70" i="66"/>
  <c r="IN70" i="66"/>
  <c r="IK73" i="66"/>
  <c r="IL73" i="66"/>
  <c r="IM73" i="66"/>
  <c r="IO73" i="66"/>
  <c r="IP73" i="66"/>
  <c r="HW73" i="66"/>
  <c r="IQ73" i="66"/>
  <c r="HX73" i="66"/>
  <c r="HY73" i="66"/>
  <c r="IN73" i="66"/>
  <c r="IA73" i="66"/>
  <c r="IB73" i="66"/>
  <c r="HZ73" i="66"/>
  <c r="IC73" i="66"/>
  <c r="FX73" i="66"/>
  <c r="HV75" i="66"/>
  <c r="DK75" i="66"/>
  <c r="DI75" i="66"/>
  <c r="DJ75" i="66"/>
  <c r="DE75" i="66"/>
  <c r="DF75" i="66"/>
  <c r="DG75" i="66"/>
  <c r="DH75" i="66"/>
  <c r="HV78" i="66"/>
  <c r="DI78" i="66"/>
  <c r="DJ78" i="66"/>
  <c r="DK78" i="66"/>
  <c r="DE78" i="66"/>
  <c r="DG78" i="66"/>
  <c r="DF78" i="66"/>
  <c r="DH78" i="66"/>
  <c r="IL82" i="66"/>
  <c r="IM82" i="66"/>
  <c r="IK82" i="66"/>
  <c r="IN82" i="66"/>
  <c r="HW82" i="66"/>
  <c r="HX82" i="66"/>
  <c r="IO82" i="66"/>
  <c r="HY82" i="66"/>
  <c r="IQ82" i="66"/>
  <c r="IA82" i="66"/>
  <c r="IB82" i="66"/>
  <c r="HZ82" i="66"/>
  <c r="IC82" i="66"/>
  <c r="FX82" i="66"/>
  <c r="IP82" i="66"/>
  <c r="IX85" i="66"/>
  <c r="IO85" i="66"/>
  <c r="IP85" i="66"/>
  <c r="IL85" i="66"/>
  <c r="IM85" i="66"/>
  <c r="IQ85" i="66"/>
  <c r="IN85" i="66"/>
  <c r="HZ85" i="66"/>
  <c r="IA85" i="66"/>
  <c r="IB85" i="66"/>
  <c r="HW85" i="66"/>
  <c r="IK85" i="66"/>
  <c r="FX85" i="66"/>
  <c r="HX85" i="66"/>
  <c r="HY85" i="66"/>
  <c r="IC85" i="66"/>
  <c r="JT92" i="66"/>
  <c r="IN92" i="66"/>
  <c r="IO92" i="66"/>
  <c r="IQ92" i="66"/>
  <c r="IM92" i="66"/>
  <c r="HY92" i="66"/>
  <c r="HZ92" i="66"/>
  <c r="IK92" i="66"/>
  <c r="IA92" i="66"/>
  <c r="IP92" i="66"/>
  <c r="IB92" i="66"/>
  <c r="IC92" i="66"/>
  <c r="FX92" i="66"/>
  <c r="IL92" i="66"/>
  <c r="HW92" i="66"/>
  <c r="HX92" i="66"/>
  <c r="HV94" i="66"/>
  <c r="DI94" i="66"/>
  <c r="DJ94" i="66"/>
  <c r="DK94" i="66"/>
  <c r="DE94" i="66"/>
  <c r="DG94" i="66"/>
  <c r="DH94" i="66"/>
  <c r="DF94" i="66"/>
  <c r="IM99" i="66"/>
  <c r="IN99" i="66"/>
  <c r="IK99" i="66"/>
  <c r="IQ99" i="66"/>
  <c r="HX99" i="66"/>
  <c r="HY99" i="66"/>
  <c r="HZ99" i="66"/>
  <c r="IL99" i="66"/>
  <c r="IC99" i="66"/>
  <c r="IO99" i="66"/>
  <c r="IA99" i="66"/>
  <c r="FX99" i="66"/>
  <c r="IP99" i="66"/>
  <c r="IB99" i="66"/>
  <c r="HW99" i="66"/>
  <c r="HV103" i="66"/>
  <c r="DK103" i="66"/>
  <c r="DF103" i="66"/>
  <c r="DE103" i="66"/>
  <c r="DG103" i="66"/>
  <c r="DJ103" i="66"/>
  <c r="DH103" i="66"/>
  <c r="DI103" i="66"/>
  <c r="IO109" i="66"/>
  <c r="IP109" i="66"/>
  <c r="IN109" i="66"/>
  <c r="IQ109" i="66"/>
  <c r="IL109" i="66"/>
  <c r="HZ109" i="66"/>
  <c r="IA109" i="66"/>
  <c r="IB109" i="66"/>
  <c r="HW109" i="66"/>
  <c r="HX109" i="66"/>
  <c r="FX109" i="66"/>
  <c r="HY109" i="66"/>
  <c r="IC109" i="66"/>
  <c r="IK109" i="66"/>
  <c r="IM109" i="66"/>
  <c r="HV110" i="66"/>
  <c r="DI110" i="66"/>
  <c r="DJ110" i="66"/>
  <c r="DK110" i="66"/>
  <c r="DE110" i="66"/>
  <c r="DH110" i="66"/>
  <c r="DF110" i="66"/>
  <c r="DG110" i="66"/>
  <c r="IO21" i="66"/>
  <c r="IP21" i="66"/>
  <c r="IL21" i="66"/>
  <c r="IB21" i="66"/>
  <c r="IM21" i="66"/>
  <c r="IC21" i="66"/>
  <c r="HZ21" i="66"/>
  <c r="IK21" i="66"/>
  <c r="IA21" i="66"/>
  <c r="HW21" i="66"/>
  <c r="HX21" i="66"/>
  <c r="IQ21" i="66"/>
  <c r="IN21" i="66"/>
  <c r="HY21" i="66"/>
  <c r="FX21" i="66"/>
  <c r="KZ57" i="66"/>
  <c r="IK57" i="66"/>
  <c r="IL57" i="66"/>
  <c r="IP57" i="66"/>
  <c r="IQ57" i="66"/>
  <c r="IN57" i="66"/>
  <c r="IO57" i="66"/>
  <c r="HW57" i="66"/>
  <c r="HX57" i="66"/>
  <c r="IA57" i="66"/>
  <c r="IB57" i="66"/>
  <c r="IC57" i="66"/>
  <c r="IM57" i="66"/>
  <c r="HY57" i="66"/>
  <c r="HZ57" i="66"/>
  <c r="FX57" i="66"/>
  <c r="X59" i="66"/>
  <c r="HV59" i="66"/>
  <c r="DK59" i="66"/>
  <c r="DF59" i="66"/>
  <c r="DG59" i="66"/>
  <c r="DH59" i="66"/>
  <c r="DI59" i="66"/>
  <c r="DJ59" i="66"/>
  <c r="DE59" i="66"/>
  <c r="HV62" i="66"/>
  <c r="DI62" i="66"/>
  <c r="DJ62" i="66"/>
  <c r="DK62" i="66"/>
  <c r="DE62" i="66"/>
  <c r="DG62" i="66"/>
  <c r="DH62" i="66"/>
  <c r="DF62" i="66"/>
  <c r="IN68" i="66"/>
  <c r="IO68" i="66"/>
  <c r="IM68" i="66"/>
  <c r="IP68" i="66"/>
  <c r="IK68" i="66"/>
  <c r="IL68" i="66"/>
  <c r="IQ68" i="66"/>
  <c r="HZ68" i="66"/>
  <c r="IA68" i="66"/>
  <c r="HX68" i="66"/>
  <c r="HY68" i="66"/>
  <c r="IB68" i="66"/>
  <c r="FX68" i="66"/>
  <c r="HW68" i="66"/>
  <c r="IC68" i="66"/>
  <c r="HV106" i="66"/>
  <c r="DI106" i="66"/>
  <c r="DJ106" i="66"/>
  <c r="DK106" i="66"/>
  <c r="DG106" i="66"/>
  <c r="DE106" i="66"/>
  <c r="DH106" i="66"/>
  <c r="DF106" i="66"/>
  <c r="IP15" i="66"/>
  <c r="IQ15" i="66"/>
  <c r="IK15" i="66"/>
  <c r="IL15" i="66"/>
  <c r="HW15" i="66"/>
  <c r="IM15" i="66"/>
  <c r="IN15" i="66"/>
  <c r="IO15" i="66"/>
  <c r="IB15" i="66"/>
  <c r="HX15" i="66"/>
  <c r="HY15" i="66"/>
  <c r="HZ15" i="66"/>
  <c r="IC15" i="66"/>
  <c r="IA15" i="66"/>
  <c r="FX15" i="66"/>
  <c r="IK16" i="66"/>
  <c r="IO16" i="66"/>
  <c r="HW16" i="66"/>
  <c r="IP16" i="66"/>
  <c r="HX16" i="66"/>
  <c r="IM16" i="66"/>
  <c r="IC16" i="66"/>
  <c r="IN16" i="66"/>
  <c r="IL16" i="66"/>
  <c r="HY16" i="66"/>
  <c r="IQ16" i="66"/>
  <c r="HZ16" i="66"/>
  <c r="IA16" i="66"/>
  <c r="IB16" i="66"/>
  <c r="FX16" i="66"/>
  <c r="X29" i="66"/>
  <c r="DJ29" i="66"/>
  <c r="DK29" i="66"/>
  <c r="DF29" i="66"/>
  <c r="DE29" i="66"/>
  <c r="HV29" i="66"/>
  <c r="DI29" i="66"/>
  <c r="DG29" i="66"/>
  <c r="DH29" i="66"/>
  <c r="LA38" i="66"/>
  <c r="IP38" i="66"/>
  <c r="IQ38" i="66"/>
  <c r="IK38" i="66"/>
  <c r="IL38" i="66"/>
  <c r="IA38" i="66"/>
  <c r="IM38" i="66"/>
  <c r="IB38" i="66"/>
  <c r="IN38" i="66"/>
  <c r="IC38" i="66"/>
  <c r="IO38" i="66"/>
  <c r="HW38" i="66"/>
  <c r="HY38" i="66"/>
  <c r="HZ38" i="66"/>
  <c r="HX38" i="66"/>
  <c r="FX38" i="66"/>
  <c r="X40" i="66"/>
  <c r="DH40" i="66"/>
  <c r="DI40" i="66"/>
  <c r="DJ40" i="66"/>
  <c r="DK40" i="66"/>
  <c r="DF40" i="66"/>
  <c r="DE40" i="66"/>
  <c r="DG40" i="66"/>
  <c r="IM19" i="66"/>
  <c r="IN19" i="66"/>
  <c r="IP19" i="66"/>
  <c r="HZ19" i="66"/>
  <c r="IQ19" i="66"/>
  <c r="IA19" i="66"/>
  <c r="IL19" i="66"/>
  <c r="HX19" i="66"/>
  <c r="IO19" i="66"/>
  <c r="IK19" i="66"/>
  <c r="IC19" i="66"/>
  <c r="HW19" i="66"/>
  <c r="HY19" i="66"/>
  <c r="FX19" i="66"/>
  <c r="IB19" i="66"/>
  <c r="X23" i="66"/>
  <c r="DF23" i="66"/>
  <c r="DG23" i="66"/>
  <c r="DH23" i="66"/>
  <c r="HV23" i="66"/>
  <c r="DI23" i="66"/>
  <c r="DJ23" i="66"/>
  <c r="DK23" i="66"/>
  <c r="DE23" i="66"/>
  <c r="IM27" i="66"/>
  <c r="IN27" i="66"/>
  <c r="IL27" i="66"/>
  <c r="HZ27" i="66"/>
  <c r="IO27" i="66"/>
  <c r="IA27" i="66"/>
  <c r="HX27" i="66"/>
  <c r="IK27" i="66"/>
  <c r="HW27" i="66"/>
  <c r="HY27" i="66"/>
  <c r="IB27" i="66"/>
  <c r="IP27" i="66"/>
  <c r="IQ27" i="66"/>
  <c r="FX27" i="66"/>
  <c r="IC27" i="66"/>
  <c r="X31" i="66"/>
  <c r="HV31" i="66"/>
  <c r="DF31" i="66"/>
  <c r="DG31" i="66"/>
  <c r="DH31" i="66"/>
  <c r="DI31" i="66"/>
  <c r="DJ31" i="66"/>
  <c r="DK31" i="66"/>
  <c r="DE31" i="66"/>
  <c r="IM35" i="66"/>
  <c r="IN35" i="66"/>
  <c r="HZ35" i="66"/>
  <c r="IK35" i="66"/>
  <c r="IA35" i="66"/>
  <c r="HX35" i="66"/>
  <c r="IL35" i="66"/>
  <c r="IO35" i="66"/>
  <c r="IP35" i="66"/>
  <c r="IQ35" i="66"/>
  <c r="HY35" i="66"/>
  <c r="IB35" i="66"/>
  <c r="IC35" i="66"/>
  <c r="FX35" i="66"/>
  <c r="HW35" i="66"/>
  <c r="IQ39" i="66"/>
  <c r="IN39" i="66"/>
  <c r="IO39" i="66"/>
  <c r="IL39" i="66"/>
  <c r="IM39" i="66"/>
  <c r="IC39" i="66"/>
  <c r="HY39" i="66"/>
  <c r="HZ39" i="66"/>
  <c r="IA39" i="66"/>
  <c r="IK39" i="66"/>
  <c r="HW39" i="66"/>
  <c r="FX39" i="66"/>
  <c r="HX39" i="66"/>
  <c r="IP39" i="66"/>
  <c r="IB39" i="66"/>
  <c r="DJ41" i="66"/>
  <c r="DK41" i="66"/>
  <c r="DF41" i="66"/>
  <c r="DG41" i="66"/>
  <c r="DH41" i="66"/>
  <c r="DI41" i="66"/>
  <c r="DE41" i="66"/>
  <c r="IP46" i="66"/>
  <c r="IQ46" i="66"/>
  <c r="IO46" i="66"/>
  <c r="IN46" i="66"/>
  <c r="IB46" i="66"/>
  <c r="IC46" i="66"/>
  <c r="IM46" i="66"/>
  <c r="HX46" i="66"/>
  <c r="HY46" i="66"/>
  <c r="IK46" i="66"/>
  <c r="HW46" i="66"/>
  <c r="IL46" i="66"/>
  <c r="HZ46" i="66"/>
  <c r="FX46" i="66"/>
  <c r="IA46" i="66"/>
  <c r="ML53" i="66"/>
  <c r="IO53" i="66"/>
  <c r="IP53" i="66"/>
  <c r="IL53" i="66"/>
  <c r="IM53" i="66"/>
  <c r="IK53" i="66"/>
  <c r="IN53" i="66"/>
  <c r="IA53" i="66"/>
  <c r="IQ53" i="66"/>
  <c r="IB53" i="66"/>
  <c r="HW53" i="66"/>
  <c r="HX53" i="66"/>
  <c r="HY53" i="66"/>
  <c r="IC53" i="66"/>
  <c r="HZ53" i="66"/>
  <c r="FX53" i="66"/>
  <c r="IK56" i="66"/>
  <c r="IM56" i="66"/>
  <c r="IN56" i="66"/>
  <c r="IL56" i="66"/>
  <c r="IO56" i="66"/>
  <c r="IP56" i="66"/>
  <c r="HW56" i="66"/>
  <c r="IQ56" i="66"/>
  <c r="HX56" i="66"/>
  <c r="HY56" i="66"/>
  <c r="HZ56" i="66"/>
  <c r="IB56" i="66"/>
  <c r="IC56" i="66"/>
  <c r="FX56" i="66"/>
  <c r="IA56" i="66"/>
  <c r="HV58" i="66"/>
  <c r="DI58" i="66"/>
  <c r="DJ58" i="66"/>
  <c r="DK58" i="66"/>
  <c r="DE58" i="66"/>
  <c r="DH58" i="66"/>
  <c r="DG58" i="66"/>
  <c r="DF58" i="66"/>
  <c r="IQ63" i="66"/>
  <c r="IP63" i="66"/>
  <c r="IN63" i="66"/>
  <c r="IO63" i="66"/>
  <c r="IC63" i="66"/>
  <c r="IK63" i="66"/>
  <c r="IL63" i="66"/>
  <c r="IA63" i="66"/>
  <c r="IB63" i="66"/>
  <c r="HW63" i="66"/>
  <c r="IM63" i="66"/>
  <c r="HX63" i="66"/>
  <c r="HY63" i="66"/>
  <c r="FX63" i="66"/>
  <c r="HZ63" i="66"/>
  <c r="HV65" i="66"/>
  <c r="DG65" i="66"/>
  <c r="DH65" i="66"/>
  <c r="DF65" i="66"/>
  <c r="DI65" i="66"/>
  <c r="DJ65" i="66"/>
  <c r="DK65" i="66"/>
  <c r="DE65" i="66"/>
  <c r="ML67" i="66"/>
  <c r="IM67" i="66"/>
  <c r="IN67" i="66"/>
  <c r="IK67" i="66"/>
  <c r="IQ67" i="66"/>
  <c r="HY67" i="66"/>
  <c r="HZ67" i="66"/>
  <c r="IL67" i="66"/>
  <c r="HW67" i="66"/>
  <c r="IP67" i="66"/>
  <c r="IA67" i="66"/>
  <c r="IB67" i="66"/>
  <c r="FX67" i="66"/>
  <c r="HX67" i="66"/>
  <c r="IO67" i="66"/>
  <c r="IC67" i="66"/>
  <c r="IO77" i="66"/>
  <c r="IP77" i="66"/>
  <c r="IN77" i="66"/>
  <c r="IQ77" i="66"/>
  <c r="IL77" i="66"/>
  <c r="IB77" i="66"/>
  <c r="HY77" i="66"/>
  <c r="IK77" i="66"/>
  <c r="HZ77" i="66"/>
  <c r="IM77" i="66"/>
  <c r="IA77" i="66"/>
  <c r="HX77" i="66"/>
  <c r="IC77" i="66"/>
  <c r="FX77" i="66"/>
  <c r="HW77" i="66"/>
  <c r="X81" i="66"/>
  <c r="HV81" i="66"/>
  <c r="DG81" i="66"/>
  <c r="DH81" i="66"/>
  <c r="DI81" i="66"/>
  <c r="DF81" i="66"/>
  <c r="DJ81" i="66"/>
  <c r="DK81" i="66"/>
  <c r="DE81" i="66"/>
  <c r="X87" i="66"/>
  <c r="HV87" i="66"/>
  <c r="DK87" i="66"/>
  <c r="DI87" i="66"/>
  <c r="DJ87" i="66"/>
  <c r="DF87" i="66"/>
  <c r="DE87" i="66"/>
  <c r="DG87" i="66"/>
  <c r="DH87" i="66"/>
  <c r="IT89" i="66"/>
  <c r="IK89" i="66"/>
  <c r="IL89" i="66"/>
  <c r="IP89" i="66"/>
  <c r="IQ89" i="66"/>
  <c r="IN89" i="66"/>
  <c r="HW89" i="66"/>
  <c r="HX89" i="66"/>
  <c r="HZ89" i="66"/>
  <c r="IM89" i="66"/>
  <c r="IA89" i="66"/>
  <c r="IB89" i="66"/>
  <c r="IC89" i="66"/>
  <c r="IO89" i="66"/>
  <c r="FX89" i="66"/>
  <c r="HY89" i="66"/>
  <c r="IK96" i="66"/>
  <c r="IL96" i="66"/>
  <c r="IQ96" i="66"/>
  <c r="IM96" i="66"/>
  <c r="IN96" i="66"/>
  <c r="IC96" i="66"/>
  <c r="IO96" i="66"/>
  <c r="IP96" i="66"/>
  <c r="HW96" i="66"/>
  <c r="HZ96" i="66"/>
  <c r="HX96" i="66"/>
  <c r="HY96" i="66"/>
  <c r="FX96" i="66"/>
  <c r="IA96" i="66"/>
  <c r="IB96" i="66"/>
  <c r="HV98" i="66"/>
  <c r="DI98" i="66"/>
  <c r="DJ98" i="66"/>
  <c r="DK98" i="66"/>
  <c r="DG98" i="66"/>
  <c r="DE98" i="66"/>
  <c r="DH98" i="66"/>
  <c r="DF98" i="66"/>
  <c r="JY102" i="66"/>
  <c r="IP102" i="66"/>
  <c r="IQ102" i="66"/>
  <c r="IK102" i="66"/>
  <c r="IL102" i="66"/>
  <c r="IO102" i="66"/>
  <c r="IA102" i="66"/>
  <c r="IB102" i="66"/>
  <c r="IC102" i="66"/>
  <c r="IN102" i="66"/>
  <c r="HX102" i="66"/>
  <c r="HW102" i="66"/>
  <c r="IM102" i="66"/>
  <c r="HY102" i="66"/>
  <c r="HZ102" i="66"/>
  <c r="FX102" i="66"/>
  <c r="X108" i="66"/>
  <c r="DE108" i="66"/>
  <c r="DF108" i="66"/>
  <c r="DG108" i="66"/>
  <c r="DH108" i="66"/>
  <c r="HV108" i="66"/>
  <c r="DI108" i="66"/>
  <c r="DK108" i="66"/>
  <c r="DJ108" i="66"/>
  <c r="HV16" i="66"/>
  <c r="DH16" i="66"/>
  <c r="DI16" i="66"/>
  <c r="DJ16" i="66"/>
  <c r="DK16" i="66"/>
  <c r="DF16" i="66"/>
  <c r="DG16" i="66"/>
  <c r="DE16" i="66"/>
  <c r="IM83" i="66"/>
  <c r="IN83" i="66"/>
  <c r="IP83" i="66"/>
  <c r="IQ83" i="66"/>
  <c r="IL83" i="66"/>
  <c r="IK83" i="66"/>
  <c r="IO83" i="66"/>
  <c r="HX83" i="66"/>
  <c r="HY83" i="66"/>
  <c r="HZ83" i="66"/>
  <c r="IB83" i="66"/>
  <c r="IC83" i="66"/>
  <c r="IA83" i="66"/>
  <c r="FX83" i="66"/>
  <c r="HW83" i="66"/>
  <c r="IL90" i="66"/>
  <c r="IM90" i="66"/>
  <c r="IQ90" i="66"/>
  <c r="IO90" i="66"/>
  <c r="IP90" i="66"/>
  <c r="IN90" i="66"/>
  <c r="HW90" i="66"/>
  <c r="HX90" i="66"/>
  <c r="HY90" i="66"/>
  <c r="IA90" i="66"/>
  <c r="IB90" i="66"/>
  <c r="HZ90" i="66"/>
  <c r="IK90" i="66"/>
  <c r="IC90" i="66"/>
  <c r="FX90" i="66"/>
  <c r="IK97" i="66"/>
  <c r="IL97" i="66"/>
  <c r="IN97" i="66"/>
  <c r="IO97" i="66"/>
  <c r="IQ97" i="66"/>
  <c r="HW97" i="66"/>
  <c r="HX97" i="66"/>
  <c r="IP97" i="66"/>
  <c r="IA97" i="66"/>
  <c r="HY97" i="66"/>
  <c r="HZ97" i="66"/>
  <c r="IB97" i="66"/>
  <c r="IC97" i="66"/>
  <c r="IM97" i="66"/>
  <c r="FX97" i="66"/>
  <c r="X21" i="66"/>
  <c r="HV21" i="66"/>
  <c r="DJ21" i="66"/>
  <c r="DK21" i="66"/>
  <c r="DF21" i="66"/>
  <c r="DG21" i="66"/>
  <c r="DH21" i="66"/>
  <c r="DI21" i="66"/>
  <c r="DE21" i="66"/>
  <c r="IK25" i="66"/>
  <c r="IL25" i="66"/>
  <c r="IP25" i="66"/>
  <c r="HX25" i="66"/>
  <c r="IQ25" i="66"/>
  <c r="HY25" i="66"/>
  <c r="IN25" i="66"/>
  <c r="IO25" i="66"/>
  <c r="IM25" i="66"/>
  <c r="HZ25" i="66"/>
  <c r="IA25" i="66"/>
  <c r="IB25" i="66"/>
  <c r="HW25" i="66"/>
  <c r="IC25" i="66"/>
  <c r="FX25" i="66"/>
  <c r="IM14" i="66"/>
  <c r="IO14" i="66"/>
  <c r="IN14" i="66"/>
  <c r="IP14" i="66"/>
  <c r="IC14" i="66"/>
  <c r="IB14" i="66"/>
  <c r="IA14" i="66"/>
  <c r="HZ14" i="66"/>
  <c r="HY14" i="66"/>
  <c r="FX14" i="66"/>
  <c r="IN20" i="66"/>
  <c r="IO20" i="66"/>
  <c r="IA20" i="66"/>
  <c r="IB20" i="66"/>
  <c r="IQ20" i="66"/>
  <c r="HY20" i="66"/>
  <c r="IK20" i="66"/>
  <c r="HW20" i="66"/>
  <c r="IL20" i="66"/>
  <c r="HX20" i="66"/>
  <c r="IM20" i="66"/>
  <c r="IP20" i="66"/>
  <c r="IC20" i="66"/>
  <c r="HZ20" i="66"/>
  <c r="FX20" i="66"/>
  <c r="HV24" i="66"/>
  <c r="DH24" i="66"/>
  <c r="DI24" i="66"/>
  <c r="DJ24" i="66"/>
  <c r="DK24" i="66"/>
  <c r="DF24" i="66"/>
  <c r="DE24" i="66"/>
  <c r="DG24" i="66"/>
  <c r="IN28" i="66"/>
  <c r="IO28" i="66"/>
  <c r="IQ28" i="66"/>
  <c r="IA28" i="66"/>
  <c r="IB28" i="66"/>
  <c r="IM28" i="66"/>
  <c r="HY28" i="66"/>
  <c r="IP28" i="66"/>
  <c r="IL28" i="66"/>
  <c r="HW28" i="66"/>
  <c r="HX28" i="66"/>
  <c r="HZ28" i="66"/>
  <c r="IC28" i="66"/>
  <c r="FX28" i="66"/>
  <c r="IK28" i="66"/>
  <c r="X32" i="66"/>
  <c r="HV32" i="66"/>
  <c r="DH32" i="66"/>
  <c r="DI32" i="66"/>
  <c r="DJ32" i="66"/>
  <c r="DK32" i="66"/>
  <c r="DF32" i="66"/>
  <c r="DE32" i="66"/>
  <c r="DG32" i="66"/>
  <c r="IN36" i="66"/>
  <c r="IO36" i="66"/>
  <c r="IM36" i="66"/>
  <c r="IP36" i="66"/>
  <c r="IK36" i="66"/>
  <c r="HY36" i="66"/>
  <c r="IL36" i="66"/>
  <c r="HX36" i="66"/>
  <c r="HZ36" i="66"/>
  <c r="IA36" i="66"/>
  <c r="IQ36" i="66"/>
  <c r="IB36" i="66"/>
  <c r="IC36" i="66"/>
  <c r="HW36" i="66"/>
  <c r="FX36" i="66"/>
  <c r="IM43" i="66"/>
  <c r="IN43" i="66"/>
  <c r="IP43" i="66"/>
  <c r="IQ43" i="66"/>
  <c r="IO43" i="66"/>
  <c r="HY43" i="66"/>
  <c r="HZ43" i="66"/>
  <c r="IC43" i="66"/>
  <c r="IL43" i="66"/>
  <c r="HW43" i="66"/>
  <c r="HX43" i="66"/>
  <c r="FX43" i="66"/>
  <c r="IK43" i="66"/>
  <c r="IA43" i="66"/>
  <c r="IB43" i="66"/>
  <c r="HV48" i="66"/>
  <c r="DH48" i="66"/>
  <c r="DI48" i="66"/>
  <c r="DJ48" i="66"/>
  <c r="DK48" i="66"/>
  <c r="DF48" i="66"/>
  <c r="DG48" i="66"/>
  <c r="DE48" i="66"/>
  <c r="IL50" i="66"/>
  <c r="IM50" i="66"/>
  <c r="IK50" i="66"/>
  <c r="IN50" i="66"/>
  <c r="IO50" i="66"/>
  <c r="HX50" i="66"/>
  <c r="IP50" i="66"/>
  <c r="HY50" i="66"/>
  <c r="IQ50" i="66"/>
  <c r="HW50" i="66"/>
  <c r="HZ50" i="66"/>
  <c r="IB50" i="66"/>
  <c r="IC50" i="66"/>
  <c r="IA50" i="66"/>
  <c r="FX50" i="66"/>
  <c r="X52" i="66"/>
  <c r="DH52" i="66"/>
  <c r="DI52" i="66"/>
  <c r="DJ52" i="66"/>
  <c r="DK52" i="66"/>
  <c r="HV52" i="66"/>
  <c r="DE52" i="66"/>
  <c r="DF52" i="66"/>
  <c r="DG52" i="66"/>
  <c r="IN60" i="66"/>
  <c r="IO60" i="66"/>
  <c r="IQ60" i="66"/>
  <c r="IM60" i="66"/>
  <c r="IP60" i="66"/>
  <c r="HZ60" i="66"/>
  <c r="IA60" i="66"/>
  <c r="IK60" i="66"/>
  <c r="IB60" i="66"/>
  <c r="IL60" i="66"/>
  <c r="IC60" i="66"/>
  <c r="HW60" i="66"/>
  <c r="FX60" i="66"/>
  <c r="HX60" i="66"/>
  <c r="HY60" i="66"/>
  <c r="X69" i="66"/>
  <c r="DG69" i="66"/>
  <c r="DH69" i="66"/>
  <c r="DE69" i="66"/>
  <c r="DF69" i="66"/>
  <c r="DI69" i="66"/>
  <c r="HV69" i="66"/>
  <c r="DJ69" i="66"/>
  <c r="DK69" i="66"/>
  <c r="X72" i="66"/>
  <c r="HV72" i="66"/>
  <c r="DF72" i="66"/>
  <c r="DG72" i="66"/>
  <c r="DH72" i="66"/>
  <c r="DI72" i="66"/>
  <c r="DE72" i="66"/>
  <c r="DJ72" i="66"/>
  <c r="DK72" i="66"/>
  <c r="IL74" i="66"/>
  <c r="IM74" i="66"/>
  <c r="IO74" i="66"/>
  <c r="IP74" i="66"/>
  <c r="IK74" i="66"/>
  <c r="HX74" i="66"/>
  <c r="HY74" i="66"/>
  <c r="IN74" i="66"/>
  <c r="HZ74" i="66"/>
  <c r="IA74" i="66"/>
  <c r="IB74" i="66"/>
  <c r="IQ74" i="66"/>
  <c r="HW74" i="66"/>
  <c r="IC74" i="66"/>
  <c r="FX74" i="66"/>
  <c r="IK80" i="66"/>
  <c r="IO80" i="66"/>
  <c r="IP80" i="66"/>
  <c r="IM80" i="66"/>
  <c r="IQ80" i="66"/>
  <c r="IN80" i="66"/>
  <c r="IC80" i="66"/>
  <c r="HW80" i="66"/>
  <c r="HY80" i="66"/>
  <c r="HZ80" i="66"/>
  <c r="IA80" i="66"/>
  <c r="IB80" i="66"/>
  <c r="IL80" i="66"/>
  <c r="FX80" i="66"/>
  <c r="HX80" i="66"/>
  <c r="X84" i="66"/>
  <c r="DE84" i="66"/>
  <c r="DF84" i="66"/>
  <c r="DG84" i="66"/>
  <c r="DH84" i="66"/>
  <c r="DI84" i="66"/>
  <c r="DK84" i="66"/>
  <c r="DJ84" i="66"/>
  <c r="HV84" i="66"/>
  <c r="IP86" i="66"/>
  <c r="IQ86" i="66"/>
  <c r="IO86" i="66"/>
  <c r="IM86" i="66"/>
  <c r="IK86" i="66"/>
  <c r="IL86" i="66"/>
  <c r="IN86" i="66"/>
  <c r="IA86" i="66"/>
  <c r="IB86" i="66"/>
  <c r="IC86" i="66"/>
  <c r="HW86" i="66"/>
  <c r="HX86" i="66"/>
  <c r="HZ86" i="66"/>
  <c r="FX86" i="66"/>
  <c r="HY86" i="66"/>
  <c r="X91" i="66"/>
  <c r="HV91" i="66"/>
  <c r="DK91" i="66"/>
  <c r="DI91" i="66"/>
  <c r="DF91" i="66"/>
  <c r="DE91" i="66"/>
  <c r="DG91" i="66"/>
  <c r="DJ91" i="66"/>
  <c r="DH91" i="66"/>
  <c r="IO93" i="66"/>
  <c r="IP93" i="66"/>
  <c r="IK93" i="66"/>
  <c r="IL93" i="66"/>
  <c r="IM93" i="66"/>
  <c r="IN93" i="66"/>
  <c r="IQ93" i="66"/>
  <c r="HZ93" i="66"/>
  <c r="IA93" i="66"/>
  <c r="IB93" i="66"/>
  <c r="HW93" i="66"/>
  <c r="HX93" i="66"/>
  <c r="FX93" i="66"/>
  <c r="HY93" i="66"/>
  <c r="IC93" i="66"/>
  <c r="DG101" i="66"/>
  <c r="DH101" i="66"/>
  <c r="DE101" i="66"/>
  <c r="DI101" i="66"/>
  <c r="DF101" i="66"/>
  <c r="HV101" i="66"/>
  <c r="DJ101" i="66"/>
  <c r="DK101" i="66"/>
  <c r="IM107" i="66"/>
  <c r="IN107" i="66"/>
  <c r="IP107" i="66"/>
  <c r="IO107" i="66"/>
  <c r="IQ107" i="66"/>
  <c r="HX107" i="66"/>
  <c r="HY107" i="66"/>
  <c r="HZ107" i="66"/>
  <c r="IL107" i="66"/>
  <c r="IC107" i="66"/>
  <c r="FX107" i="66"/>
  <c r="HW107" i="66"/>
  <c r="IA107" i="66"/>
  <c r="IK107" i="66"/>
  <c r="IB107" i="66"/>
  <c r="IK112" i="66"/>
  <c r="IO112" i="66"/>
  <c r="IP112" i="66"/>
  <c r="IM112" i="66"/>
  <c r="IN112" i="66"/>
  <c r="IQ112" i="66"/>
  <c r="IC112" i="66"/>
  <c r="HW112" i="66"/>
  <c r="IL112" i="66"/>
  <c r="HZ112" i="66"/>
  <c r="HX112" i="66"/>
  <c r="HY112" i="66"/>
  <c r="FX112" i="66"/>
  <c r="IA112" i="66"/>
  <c r="IB112" i="66"/>
  <c r="HV113" i="66"/>
  <c r="DG113" i="66"/>
  <c r="DH113" i="66"/>
  <c r="DF113" i="66"/>
  <c r="DI113" i="66"/>
  <c r="DJ113" i="66"/>
  <c r="DK113" i="66"/>
  <c r="DE113" i="66"/>
  <c r="X39" i="66"/>
  <c r="X63" i="66"/>
  <c r="DW67" i="66"/>
  <c r="X67" i="66"/>
  <c r="X89" i="66"/>
  <c r="X17" i="66"/>
  <c r="X62" i="66"/>
  <c r="X76" i="66"/>
  <c r="DU88" i="66"/>
  <c r="X88" i="66"/>
  <c r="DV95" i="66"/>
  <c r="X95" i="66"/>
  <c r="DY106" i="66"/>
  <c r="X106" i="66"/>
  <c r="DY111" i="66"/>
  <c r="X111" i="66"/>
  <c r="X73" i="66"/>
  <c r="DV82" i="66"/>
  <c r="X82" i="66"/>
  <c r="DT93" i="66"/>
  <c r="X93" i="66"/>
  <c r="X112" i="66"/>
  <c r="X28" i="66"/>
  <c r="DS83" i="66"/>
  <c r="X83" i="66"/>
  <c r="DV90" i="66"/>
  <c r="X90" i="66"/>
  <c r="DZ19" i="66"/>
  <c r="X19" i="66"/>
  <c r="X53" i="66"/>
  <c r="X20" i="66"/>
  <c r="X37" i="66"/>
  <c r="DY44" i="66"/>
  <c r="X44" i="66"/>
  <c r="X54" i="66"/>
  <c r="DW75" i="66"/>
  <c r="X75" i="66"/>
  <c r="DV78" i="66"/>
  <c r="X78" i="66"/>
  <c r="X94" i="66"/>
  <c r="DQ103" i="66"/>
  <c r="X103" i="66"/>
  <c r="X110" i="66"/>
  <c r="X41" i="66"/>
  <c r="X58" i="66"/>
  <c r="DV65" i="66"/>
  <c r="X65" i="66"/>
  <c r="DU98" i="66"/>
  <c r="X98" i="66"/>
  <c r="X35" i="66"/>
  <c r="X16" i="66"/>
  <c r="X24" i="66"/>
  <c r="DX48" i="66"/>
  <c r="X48" i="66"/>
  <c r="X101" i="66"/>
  <c r="DR113" i="66"/>
  <c r="X113" i="66"/>
  <c r="KA45" i="66"/>
  <c r="KR71" i="66"/>
  <c r="DX67" i="66"/>
  <c r="IH96" i="66"/>
  <c r="KL34" i="66"/>
  <c r="KJ67" i="66"/>
  <c r="JB86" i="66"/>
  <c r="KF104" i="66"/>
  <c r="KK42" i="66"/>
  <c r="JB62" i="66"/>
  <c r="IW67" i="66"/>
  <c r="KW42" i="66"/>
  <c r="ER49" i="66"/>
  <c r="IR60" i="66"/>
  <c r="JZ23" i="66"/>
  <c r="JA49" i="66"/>
  <c r="DD56" i="66"/>
  <c r="DZ69" i="66"/>
  <c r="KY106" i="66"/>
  <c r="DT113" i="66"/>
  <c r="LA15" i="66"/>
  <c r="A106" i="66"/>
  <c r="KZ108" i="66"/>
  <c r="KE26" i="66"/>
  <c r="KB49" i="66"/>
  <c r="A59" i="66"/>
  <c r="A69" i="66"/>
  <c r="IF47" i="66"/>
  <c r="KM56" i="66"/>
  <c r="DY75" i="66"/>
  <c r="JT83" i="66"/>
  <c r="HS42" i="66"/>
  <c r="KY43" i="66"/>
  <c r="HQ47" i="66"/>
  <c r="JY51" i="66"/>
  <c r="DB60" i="66"/>
  <c r="KR60" i="66"/>
  <c r="LA65" i="66"/>
  <c r="HQ72" i="66"/>
  <c r="GD86" i="66"/>
  <c r="CZ14" i="66"/>
  <c r="IF14" i="66" s="1"/>
  <c r="DS95" i="66"/>
  <c r="A44" i="66"/>
  <c r="KQ49" i="66"/>
  <c r="JY67" i="66"/>
  <c r="JD71" i="66"/>
  <c r="A73" i="66"/>
  <c r="A83" i="66"/>
  <c r="A113" i="66"/>
  <c r="KO15" i="66"/>
  <c r="II29" i="66"/>
  <c r="IR31" i="66"/>
  <c r="DZ38" i="66"/>
  <c r="JF38" i="66" s="1"/>
  <c r="GD56" i="66"/>
  <c r="KA67" i="66"/>
  <c r="DS101" i="66"/>
  <c r="KT15" i="66"/>
  <c r="KO16" i="66"/>
  <c r="IU49" i="66"/>
  <c r="JT50" i="66"/>
  <c r="JD60" i="66"/>
  <c r="DR65" i="66"/>
  <c r="KB67" i="66"/>
  <c r="DY103" i="66"/>
  <c r="JC61" i="66"/>
  <c r="KH109" i="66"/>
  <c r="IX27" i="66"/>
  <c r="JB35" i="66"/>
  <c r="GE57" i="66"/>
  <c r="GF57" i="66" s="1"/>
  <c r="KS61" i="66"/>
  <c r="IY27" i="66"/>
  <c r="KU27" i="66"/>
  <c r="CZ54" i="66"/>
  <c r="DX56" i="66"/>
  <c r="JY74" i="66"/>
  <c r="DT76" i="66"/>
  <c r="KA84" i="66"/>
  <c r="KF90" i="66"/>
  <c r="KR96" i="66"/>
  <c r="KO107" i="66"/>
  <c r="KD27" i="66"/>
  <c r="KA17" i="66"/>
  <c r="KK19" i="66"/>
  <c r="ER46" i="66"/>
  <c r="DT53" i="66"/>
  <c r="JX54" i="66"/>
  <c r="KA70" i="66"/>
  <c r="KK74" i="66"/>
  <c r="DX76" i="66"/>
  <c r="KG84" i="66"/>
  <c r="A89" i="66"/>
  <c r="KU90" i="66"/>
  <c r="A109" i="66"/>
  <c r="II110" i="66"/>
  <c r="KN44" i="66"/>
  <c r="KO27" i="66"/>
  <c r="KQ17" i="66"/>
  <c r="KX14" i="66"/>
  <c r="JY15" i="66"/>
  <c r="IE17" i="66"/>
  <c r="KU17" i="66"/>
  <c r="LA19" i="66"/>
  <c r="KH23" i="66"/>
  <c r="IU26" i="66"/>
  <c r="JS42" i="66"/>
  <c r="GC50" i="66"/>
  <c r="HP54" i="66"/>
  <c r="KK54" i="66"/>
  <c r="IU56" i="66"/>
  <c r="IE61" i="66"/>
  <c r="JT61" i="66"/>
  <c r="IY67" i="66"/>
  <c r="KM67" i="66"/>
  <c r="KD70" i="66"/>
  <c r="KU74" i="66"/>
  <c r="DS75" i="66"/>
  <c r="A78" i="66"/>
  <c r="IG79" i="66"/>
  <c r="A94" i="66"/>
  <c r="CX94" i="66"/>
  <c r="DW98" i="66"/>
  <c r="IT108" i="66"/>
  <c r="KQ50" i="66"/>
  <c r="KZ27" i="66"/>
  <c r="JZ15" i="66"/>
  <c r="IV17" i="66"/>
  <c r="KB29" i="66"/>
  <c r="JZ35" i="66"/>
  <c r="IR42" i="66"/>
  <c r="JU42" i="66"/>
  <c r="JW47" i="66"/>
  <c r="IG54" i="66"/>
  <c r="JV60" i="66"/>
  <c r="GE61" i="66"/>
  <c r="GG61" i="66" s="1"/>
  <c r="JX61" i="66"/>
  <c r="DY63" i="66"/>
  <c r="JA65" i="66"/>
  <c r="KU67" i="66"/>
  <c r="KU70" i="66"/>
  <c r="JW71" i="66"/>
  <c r="ER74" i="66"/>
  <c r="KW74" i="66"/>
  <c r="DT75" i="66"/>
  <c r="DT80" i="66"/>
  <c r="KB86" i="66"/>
  <c r="IF90" i="66"/>
  <c r="HS90" i="66"/>
  <c r="KS99" i="66"/>
  <c r="ML108" i="66"/>
  <c r="GC35" i="66"/>
  <c r="ER17" i="66"/>
  <c r="GD17" i="66"/>
  <c r="KE15" i="66"/>
  <c r="CX19" i="66"/>
  <c r="JZ27" i="66"/>
  <c r="DZ28" i="66"/>
  <c r="JZ31" i="66"/>
  <c r="KB35" i="66"/>
  <c r="JY40" i="66"/>
  <c r="IW42" i="66"/>
  <c r="KF42" i="66"/>
  <c r="KW47" i="66"/>
  <c r="DZ51" i="66"/>
  <c r="IS54" i="66"/>
  <c r="GC60" i="66"/>
  <c r="KE60" i="66"/>
  <c r="IU61" i="66"/>
  <c r="KG61" i="66"/>
  <c r="DV67" i="66"/>
  <c r="KW67" i="66"/>
  <c r="DX69" i="66"/>
  <c r="JY71" i="66"/>
  <c r="IZ74" i="66"/>
  <c r="GC83" i="66"/>
  <c r="IW84" i="66"/>
  <c r="KH86" i="66"/>
  <c r="DX89" i="66"/>
  <c r="DR103" i="66"/>
  <c r="IZ107" i="66"/>
  <c r="KQ113" i="66"/>
  <c r="KT35" i="66"/>
  <c r="ML35" i="66"/>
  <c r="KO61" i="66"/>
  <c r="KH14" i="66"/>
  <c r="DA19" i="66"/>
  <c r="KL15" i="66"/>
  <c r="HU23" i="66"/>
  <c r="KB27" i="66"/>
  <c r="IT28" i="66"/>
  <c r="KH35" i="66"/>
  <c r="KF38" i="66"/>
  <c r="KW40" i="66"/>
  <c r="JC42" i="66"/>
  <c r="KG42" i="66"/>
  <c r="KW43" i="66"/>
  <c r="A51" i="66"/>
  <c r="KD53" i="66"/>
  <c r="JD54" i="66"/>
  <c r="DT58" i="66"/>
  <c r="GE60" i="66"/>
  <c r="GH60" i="66" s="1"/>
  <c r="KP60" i="66"/>
  <c r="IV61" i="66"/>
  <c r="KK61" i="66"/>
  <c r="DY69" i="66"/>
  <c r="IR71" i="66"/>
  <c r="KO71" i="66"/>
  <c r="DB86" i="66"/>
  <c r="KX86" i="66"/>
  <c r="JC91" i="66"/>
  <c r="IJ92" i="66"/>
  <c r="KV92" i="66"/>
  <c r="JT101" i="66"/>
  <c r="DU103" i="66"/>
  <c r="ML106" i="66"/>
  <c r="A111" i="66"/>
  <c r="KZ18" i="66"/>
  <c r="KB18" i="66"/>
  <c r="IY18" i="66"/>
  <c r="GD18" i="66"/>
  <c r="KX18" i="66"/>
  <c r="KU18" i="66"/>
  <c r="ID18" i="66"/>
  <c r="KA15" i="66"/>
  <c r="KP15" i="66"/>
  <c r="JY16" i="66"/>
  <c r="DC18" i="66"/>
  <c r="JZ18" i="66"/>
  <c r="KP20" i="66"/>
  <c r="KH20" i="66"/>
  <c r="JB20" i="66"/>
  <c r="DZ26" i="66"/>
  <c r="DC26" i="66"/>
  <c r="JV16" i="66"/>
  <c r="KD15" i="66"/>
  <c r="KQ15" i="66"/>
  <c r="KJ16" i="66"/>
  <c r="KH18" i="66"/>
  <c r="GE14" i="66"/>
  <c r="GH14" i="66" s="1"/>
  <c r="JS15" i="66"/>
  <c r="KG15" i="66"/>
  <c r="KU15" i="66"/>
  <c r="MK15" i="66"/>
  <c r="KT16" i="66"/>
  <c r="IF17" i="66"/>
  <c r="ER18" i="66"/>
  <c r="JD18" i="66"/>
  <c r="KR18" i="66"/>
  <c r="I13" i="66"/>
  <c r="KJ18" i="66"/>
  <c r="JU15" i="66"/>
  <c r="KI15" i="66"/>
  <c r="KW15" i="66"/>
  <c r="KZ16" i="66"/>
  <c r="GC18" i="66"/>
  <c r="ID20" i="66"/>
  <c r="II45" i="66"/>
  <c r="IG45" i="66"/>
  <c r="DV48" i="66"/>
  <c r="JV15" i="66"/>
  <c r="KK15" i="66"/>
  <c r="KY15" i="66"/>
  <c r="ER16" i="66"/>
  <c r="JX16" i="66" s="1"/>
  <c r="HS18" i="66"/>
  <c r="JF22" i="66"/>
  <c r="IU22" i="66"/>
  <c r="KS22" i="66"/>
  <c r="KK22" i="66"/>
  <c r="MK37" i="66"/>
  <c r="KZ37" i="66"/>
  <c r="KV37" i="66"/>
  <c r="HR37" i="66"/>
  <c r="KT37" i="66"/>
  <c r="GE37" i="66"/>
  <c r="GI37" i="66" s="1"/>
  <c r="KL37" i="66"/>
  <c r="KF37" i="66"/>
  <c r="KD37" i="66"/>
  <c r="KB37" i="66"/>
  <c r="DZ43" i="66"/>
  <c r="CZ43" i="66"/>
  <c r="MK16" i="66"/>
  <c r="KR16" i="66"/>
  <c r="KG16" i="66"/>
  <c r="KD16" i="66"/>
  <c r="GC16" i="66"/>
  <c r="GD16" i="66" s="1"/>
  <c r="JT16" i="66"/>
  <c r="ML16" i="66"/>
  <c r="HP17" i="66"/>
  <c r="DZ17" i="66"/>
  <c r="DC17" i="66"/>
  <c r="II18" i="66"/>
  <c r="IF18" i="66"/>
  <c r="KV39" i="66"/>
  <c r="KN39" i="66"/>
  <c r="JW18" i="66"/>
  <c r="JC58" i="66"/>
  <c r="KO58" i="66"/>
  <c r="DQ59" i="66"/>
  <c r="DA62" i="66"/>
  <c r="KE82" i="66"/>
  <c r="JD82" i="66"/>
  <c r="JW82" i="66"/>
  <c r="JC82" i="66"/>
  <c r="KZ82" i="66"/>
  <c r="JU82" i="66"/>
  <c r="JA82" i="66"/>
  <c r="KR82" i="66"/>
  <c r="JT82" i="66"/>
  <c r="IU82" i="66"/>
  <c r="KQ82" i="66"/>
  <c r="IS82" i="66"/>
  <c r="KG82" i="66"/>
  <c r="GD82" i="66"/>
  <c r="DZ97" i="66"/>
  <c r="DX97" i="66"/>
  <c r="DS99" i="66"/>
  <c r="DZ99" i="66"/>
  <c r="DR99" i="66"/>
  <c r="KE17" i="66"/>
  <c r="JB19" i="66"/>
  <c r="DZ21" i="66"/>
  <c r="IS23" i="66"/>
  <c r="JC26" i="66"/>
  <c r="KH26" i="66"/>
  <c r="JB27" i="66"/>
  <c r="KK27" i="66"/>
  <c r="ML27" i="66"/>
  <c r="KR29" i="66"/>
  <c r="KI31" i="66"/>
  <c r="LA32" i="66"/>
  <c r="DD34" i="66"/>
  <c r="IJ34" i="66" s="1"/>
  <c r="KO34" i="66"/>
  <c r="DA35" i="66"/>
  <c r="JD35" i="66"/>
  <c r="KX35" i="66"/>
  <c r="ER38" i="66"/>
  <c r="JX38" i="66" s="1"/>
  <c r="KQ38" i="66"/>
  <c r="DB40" i="66"/>
  <c r="IH40" i="66" s="1"/>
  <c r="KO40" i="66"/>
  <c r="HU42" i="66"/>
  <c r="II42" i="66"/>
  <c r="KR42" i="66"/>
  <c r="A46" i="66"/>
  <c r="GE46" i="66"/>
  <c r="GF46" i="66" s="1"/>
  <c r="GC49" i="66"/>
  <c r="JF49" i="66"/>
  <c r="KD49" i="66"/>
  <c r="ML49" i="66"/>
  <c r="IU50" i="66"/>
  <c r="KB50" i="66"/>
  <c r="IE51" i="66"/>
  <c r="KC51" i="66"/>
  <c r="A52" i="66"/>
  <c r="KN53" i="66"/>
  <c r="DZ56" i="66"/>
  <c r="JW56" i="66"/>
  <c r="IV57" i="66"/>
  <c r="DX58" i="66"/>
  <c r="KW58" i="66"/>
  <c r="DY59" i="66"/>
  <c r="ML60" i="66"/>
  <c r="ER61" i="66"/>
  <c r="IY61" i="66"/>
  <c r="JW61" i="66"/>
  <c r="KR61" i="66"/>
  <c r="ID62" i="66"/>
  <c r="JY63" i="66"/>
  <c r="II65" i="66"/>
  <c r="CX65" i="66"/>
  <c r="DX65" i="66"/>
  <c r="DT65" i="66"/>
  <c r="IJ67" i="66"/>
  <c r="HP67" i="66"/>
  <c r="A68" i="66"/>
  <c r="KE70" i="66"/>
  <c r="IU70" i="66"/>
  <c r="GD70" i="66"/>
  <c r="ML70" i="66"/>
  <c r="KY70" i="66"/>
  <c r="KL70" i="66"/>
  <c r="KI70" i="66"/>
  <c r="DQ95" i="66"/>
  <c r="DZ95" i="66"/>
  <c r="DU95" i="66"/>
  <c r="IU17" i="66"/>
  <c r="KG17" i="66"/>
  <c r="HQ21" i="66"/>
  <c r="JA23" i="66"/>
  <c r="JF26" i="66"/>
  <c r="KP26" i="66"/>
  <c r="CX27" i="66"/>
  <c r="KL27" i="66"/>
  <c r="JC29" i="66"/>
  <c r="KY29" i="66"/>
  <c r="KJ31" i="66"/>
  <c r="KU34" i="66"/>
  <c r="GD38" i="66"/>
  <c r="KR38" i="66"/>
  <c r="DP40" i="66"/>
  <c r="DO40" i="66" s="1"/>
  <c r="DN40" i="66" s="1"/>
  <c r="KQ40" i="66"/>
  <c r="DD42" i="66"/>
  <c r="KS42" i="66"/>
  <c r="JS43" i="66"/>
  <c r="GD45" i="66"/>
  <c r="JW45" i="66"/>
  <c r="JD46" i="66"/>
  <c r="CX47" i="66"/>
  <c r="GD49" i="66"/>
  <c r="KE49" i="66"/>
  <c r="IV50" i="66"/>
  <c r="KD50" i="66"/>
  <c r="IS51" i="66"/>
  <c r="KL51" i="66"/>
  <c r="DR54" i="66"/>
  <c r="ER58" i="66"/>
  <c r="KZ58" i="66"/>
  <c r="CX63" i="66"/>
  <c r="KM63" i="66"/>
  <c r="KO80" i="66"/>
  <c r="JY80" i="66"/>
  <c r="KR26" i="66"/>
  <c r="JE29" i="66"/>
  <c r="JT33" i="66"/>
  <c r="JS34" i="66"/>
  <c r="KW34" i="66"/>
  <c r="KV38" i="66"/>
  <c r="JY43" i="66"/>
  <c r="IG47" i="66"/>
  <c r="KL49" i="66"/>
  <c r="IX50" i="66"/>
  <c r="KG50" i="66"/>
  <c r="DD51" i="66"/>
  <c r="IW51" i="66"/>
  <c r="KO51" i="66"/>
  <c r="MK51" i="66"/>
  <c r="IV53" i="66"/>
  <c r="DT54" i="66"/>
  <c r="IV54" i="66"/>
  <c r="KA54" i="66"/>
  <c r="IE56" i="66"/>
  <c r="KU56" i="66"/>
  <c r="A58" i="66"/>
  <c r="HQ58" i="66"/>
  <c r="IU60" i="66"/>
  <c r="JZ60" i="66"/>
  <c r="JE61" i="66"/>
  <c r="KA61" i="66"/>
  <c r="KV61" i="66"/>
  <c r="LA63" i="66"/>
  <c r="DZ65" i="66"/>
  <c r="JF70" i="66"/>
  <c r="KF82" i="66"/>
  <c r="KK96" i="66"/>
  <c r="JX96" i="66"/>
  <c r="JU96" i="66"/>
  <c r="JD96" i="66"/>
  <c r="KT102" i="66"/>
  <c r="LA102" i="66"/>
  <c r="JF102" i="66"/>
  <c r="KW102" i="66"/>
  <c r="JA102" i="66"/>
  <c r="KG102" i="66"/>
  <c r="GE102" i="66"/>
  <c r="GF102" i="66" s="1"/>
  <c r="KC102" i="66"/>
  <c r="HU20" i="66"/>
  <c r="KZ26" i="66"/>
  <c r="JY28" i="66"/>
  <c r="KF30" i="66"/>
  <c r="IZ31" i="66"/>
  <c r="JZ34" i="66"/>
  <c r="KY34" i="66"/>
  <c r="DZ36" i="66"/>
  <c r="JF36" i="66" s="1"/>
  <c r="IU43" i="66"/>
  <c r="KG43" i="66"/>
  <c r="KS45" i="66"/>
  <c r="DS47" i="66"/>
  <c r="KE47" i="66"/>
  <c r="IS49" i="66"/>
  <c r="KO49" i="66"/>
  <c r="JA50" i="66"/>
  <c r="KO50" i="66"/>
  <c r="JF51" i="66"/>
  <c r="KY51" i="66"/>
  <c r="A53" i="66"/>
  <c r="DX54" i="66"/>
  <c r="IY54" i="66"/>
  <c r="KI54" i="66"/>
  <c r="A55" i="66"/>
  <c r="JT58" i="66"/>
  <c r="IZ60" i="66"/>
  <c r="KA60" i="66"/>
  <c r="HT61" i="66"/>
  <c r="KE61" i="66"/>
  <c r="KZ61" i="66"/>
  <c r="JB76" i="66"/>
  <c r="CX76" i="66"/>
  <c r="KO82" i="66"/>
  <c r="ML92" i="66"/>
  <c r="KU92" i="66"/>
  <c r="KS92" i="66"/>
  <c r="GD92" i="66"/>
  <c r="KK92" i="66"/>
  <c r="GC92" i="66"/>
  <c r="KJ92" i="66"/>
  <c r="KF92" i="66"/>
  <c r="JF92" i="66"/>
  <c r="JW92" i="66"/>
  <c r="IV92" i="66"/>
  <c r="JX92" i="66"/>
  <c r="DQ100" i="66"/>
  <c r="DV100" i="66"/>
  <c r="KW17" i="66"/>
  <c r="GD19" i="66"/>
  <c r="JY19" i="66"/>
  <c r="DD23" i="66"/>
  <c r="JT27" i="66"/>
  <c r="KW27" i="66"/>
  <c r="KG28" i="66"/>
  <c r="DZ29" i="66"/>
  <c r="DZ34" i="66"/>
  <c r="JF34" i="66" s="1"/>
  <c r="KA34" i="66"/>
  <c r="ID35" i="66"/>
  <c r="DP38" i="66"/>
  <c r="DO38" i="66" s="1"/>
  <c r="DN38" i="66" s="1"/>
  <c r="DM38" i="66" s="1"/>
  <c r="DL38" i="66" s="1"/>
  <c r="IR38" i="66" s="1"/>
  <c r="DZ40" i="66"/>
  <c r="JF40" i="66" s="1"/>
  <c r="JA42" i="66"/>
  <c r="JY42" i="66"/>
  <c r="IW43" i="66"/>
  <c r="KI43" i="66"/>
  <c r="DU44" i="66"/>
  <c r="JC45" i="66"/>
  <c r="KU45" i="66"/>
  <c r="DT47" i="66"/>
  <c r="IV47" i="66"/>
  <c r="KG47" i="66"/>
  <c r="CX58" i="66"/>
  <c r="KB58" i="66"/>
  <c r="KQ63" i="66"/>
  <c r="JU63" i="66"/>
  <c r="JC63" i="66"/>
  <c r="ML65" i="66"/>
  <c r="KZ65" i="66"/>
  <c r="GE65" i="66"/>
  <c r="GH65" i="66" s="1"/>
  <c r="KS65" i="66"/>
  <c r="GD65" i="66"/>
  <c r="KI65" i="66"/>
  <c r="IY65" i="66"/>
  <c r="JY65" i="66"/>
  <c r="II70" i="66"/>
  <c r="HS70" i="66"/>
  <c r="ER82" i="66"/>
  <c r="KN85" i="66"/>
  <c r="IU85" i="66"/>
  <c r="KL85" i="66"/>
  <c r="KI85" i="66"/>
  <c r="JS85" i="66"/>
  <c r="JC93" i="66"/>
  <c r="KW93" i="66"/>
  <c r="KI93" i="66"/>
  <c r="JT26" i="66"/>
  <c r="HS29" i="66"/>
  <c r="GC34" i="66"/>
  <c r="KD34" i="66"/>
  <c r="IF35" i="66"/>
  <c r="JC43" i="66"/>
  <c r="KO43" i="66"/>
  <c r="JE45" i="66"/>
  <c r="KJ46" i="66"/>
  <c r="DY47" i="66"/>
  <c r="IW47" i="66"/>
  <c r="KM47" i="66"/>
  <c r="IX49" i="66"/>
  <c r="JS49" i="66"/>
  <c r="KU49" i="66"/>
  <c r="KT50" i="66"/>
  <c r="HU54" i="66"/>
  <c r="KS54" i="66"/>
  <c r="CZ58" i="66"/>
  <c r="IR58" i="66"/>
  <c r="KE58" i="66"/>
  <c r="JF60" i="66"/>
  <c r="KM60" i="66"/>
  <c r="IR61" i="66"/>
  <c r="KI61" i="66"/>
  <c r="A62" i="66"/>
  <c r="KN62" i="66"/>
  <c r="KA65" i="66"/>
  <c r="DR70" i="66"/>
  <c r="IR82" i="66"/>
  <c r="IF84" i="66"/>
  <c r="IH84" i="66"/>
  <c r="HS84" i="66"/>
  <c r="DY84" i="66"/>
  <c r="DV84" i="66"/>
  <c r="IR92" i="66"/>
  <c r="DB108" i="66"/>
  <c r="DD108" i="66"/>
  <c r="IS26" i="66"/>
  <c r="JW26" i="66"/>
  <c r="CX29" i="66"/>
  <c r="JU29" i="66"/>
  <c r="MK32" i="66"/>
  <c r="KK34" i="66"/>
  <c r="KA38" i="66"/>
  <c r="KN46" i="66"/>
  <c r="HP47" i="66"/>
  <c r="JD47" i="66"/>
  <c r="KU47" i="66"/>
  <c r="A48" i="66"/>
  <c r="IY49" i="66"/>
  <c r="JV49" i="66"/>
  <c r="KY49" i="66"/>
  <c r="GE51" i="66"/>
  <c r="GI51" i="66" s="1"/>
  <c r="KV54" i="66"/>
  <c r="DR56" i="66"/>
  <c r="DD58" i="66"/>
  <c r="IZ58" i="66"/>
  <c r="KM58" i="66"/>
  <c r="CZ65" i="66"/>
  <c r="IR65" i="66"/>
  <c r="KR65" i="66"/>
  <c r="HR70" i="66"/>
  <c r="JE82" i="66"/>
  <c r="JC92" i="66"/>
  <c r="DB97" i="66"/>
  <c r="KU112" i="66"/>
  <c r="IU112" i="66"/>
  <c r="JZ112" i="66"/>
  <c r="DV63" i="66"/>
  <c r="A66" i="66"/>
  <c r="IZ67" i="66"/>
  <c r="KK67" i="66"/>
  <c r="MK67" i="66"/>
  <c r="ER71" i="66"/>
  <c r="JE71" i="66"/>
  <c r="JX71" i="66"/>
  <c r="KQ71" i="66"/>
  <c r="KV74" i="66"/>
  <c r="A75" i="66"/>
  <c r="DZ76" i="66"/>
  <c r="KR79" i="66"/>
  <c r="HU80" i="66"/>
  <c r="IT84" i="66"/>
  <c r="KD84" i="66"/>
  <c r="DR86" i="66"/>
  <c r="JE86" i="66"/>
  <c r="KE86" i="66"/>
  <c r="GE90" i="66"/>
  <c r="GI90" i="66" s="1"/>
  <c r="KN90" i="66"/>
  <c r="JA97" i="66"/>
  <c r="JF106" i="66"/>
  <c r="JC107" i="66"/>
  <c r="KS107" i="66"/>
  <c r="ML107" i="66"/>
  <c r="IZ108" i="66"/>
  <c r="KS109" i="66"/>
  <c r="IY113" i="66"/>
  <c r="IH66" i="66"/>
  <c r="CX67" i="66"/>
  <c r="DU69" i="66"/>
  <c r="IS71" i="66"/>
  <c r="KE71" i="66"/>
  <c r="KS71" i="66"/>
  <c r="MK71" i="66"/>
  <c r="DY73" i="66"/>
  <c r="GD74" i="66"/>
  <c r="KA74" i="66"/>
  <c r="A76" i="66"/>
  <c r="DT79" i="66"/>
  <c r="KD83" i="66"/>
  <c r="IY84" i="66"/>
  <c r="KP84" i="66"/>
  <c r="KJ86" i="66"/>
  <c r="JT87" i="66"/>
  <c r="JE88" i="66"/>
  <c r="KV90" i="66"/>
  <c r="DU101" i="66"/>
  <c r="GC109" i="66"/>
  <c r="A112" i="66"/>
  <c r="KV67" i="66"/>
  <c r="DV69" i="66"/>
  <c r="IU71" i="66"/>
  <c r="KF71" i="66"/>
  <c r="KU71" i="66"/>
  <c r="DT72" i="66"/>
  <c r="IW74" i="66"/>
  <c r="KB74" i="66"/>
  <c r="DQ75" i="66"/>
  <c r="KZ83" i="66"/>
  <c r="KQ84" i="66"/>
  <c r="IR86" i="66"/>
  <c r="KM86" i="66"/>
  <c r="KW87" i="66"/>
  <c r="II90" i="66"/>
  <c r="JS90" i="66"/>
  <c r="KY90" i="66"/>
  <c r="DQ91" i="66"/>
  <c r="JV91" i="66"/>
  <c r="DZ92" i="66"/>
  <c r="DP97" i="66"/>
  <c r="DO97" i="66" s="1"/>
  <c r="DN97" i="66" s="1"/>
  <c r="DM97" i="66" s="1"/>
  <c r="DL97" i="66" s="1"/>
  <c r="KX99" i="66"/>
  <c r="DW101" i="66"/>
  <c r="KF101" i="66"/>
  <c r="JB109" i="66"/>
  <c r="DB113" i="66"/>
  <c r="IV71" i="66"/>
  <c r="KG71" i="66"/>
  <c r="KZ71" i="66"/>
  <c r="IY74" i="66"/>
  <c r="KJ74" i="66"/>
  <c r="DW78" i="66"/>
  <c r="A80" i="66"/>
  <c r="KA81" i="66"/>
  <c r="HU83" i="66"/>
  <c r="KU84" i="66"/>
  <c r="IV86" i="66"/>
  <c r="JT86" i="66"/>
  <c r="KQ86" i="66"/>
  <c r="IU90" i="66"/>
  <c r="JX90" i="66"/>
  <c r="DZ91" i="66"/>
  <c r="KI91" i="66"/>
  <c r="DW93" i="66"/>
  <c r="KP94" i="66"/>
  <c r="JU97" i="66"/>
  <c r="KT100" i="66"/>
  <c r="IH101" i="66"/>
  <c r="KK101" i="66"/>
  <c r="KD106" i="66"/>
  <c r="JU107" i="66"/>
  <c r="JV108" i="66"/>
  <c r="A110" i="66"/>
  <c r="DQ110" i="66"/>
  <c r="KG110" i="66"/>
  <c r="DU111" i="66"/>
  <c r="DQ113" i="66"/>
  <c r="KI113" i="66"/>
  <c r="IW71" i="66"/>
  <c r="JT71" i="66"/>
  <c r="KI71" i="66"/>
  <c r="LA71" i="66"/>
  <c r="MK84" i="66"/>
  <c r="IW86" i="66"/>
  <c r="JV86" i="66"/>
  <c r="KR86" i="66"/>
  <c r="IY87" i="66"/>
  <c r="IZ90" i="66"/>
  <c r="KA90" i="66"/>
  <c r="HR91" i="66"/>
  <c r="KL91" i="66"/>
  <c r="DY93" i="66"/>
  <c r="IG96" i="66"/>
  <c r="DT96" i="66"/>
  <c r="KI97" i="66"/>
  <c r="DQ98" i="66"/>
  <c r="A100" i="66"/>
  <c r="IU101" i="66"/>
  <c r="ER106" i="66"/>
  <c r="KJ106" i="66"/>
  <c r="KD107" i="66"/>
  <c r="KH108" i="66"/>
  <c r="DX110" i="66"/>
  <c r="KP110" i="66"/>
  <c r="DW111" i="66"/>
  <c r="JC71" i="66"/>
  <c r="JU71" i="66"/>
  <c r="KJ71" i="66"/>
  <c r="KM74" i="66"/>
  <c r="DQ80" i="66"/>
  <c r="JS84" i="66"/>
  <c r="IZ86" i="66"/>
  <c r="JZ86" i="66"/>
  <c r="KV86" i="66"/>
  <c r="KC88" i="66"/>
  <c r="DU89" i="66"/>
  <c r="A90" i="66"/>
  <c r="JC90" i="66"/>
  <c r="KE90" i="66"/>
  <c r="IT91" i="66"/>
  <c r="KX91" i="66"/>
  <c r="A97" i="66"/>
  <c r="KW97" i="66"/>
  <c r="IU99" i="66"/>
  <c r="JC101" i="66"/>
  <c r="DA103" i="66"/>
  <c r="HP106" i="66"/>
  <c r="KN106" i="66"/>
  <c r="KF107" i="66"/>
  <c r="GC108" i="66"/>
  <c r="KN108" i="66"/>
  <c r="DZ110" i="66"/>
  <c r="HS113" i="66"/>
  <c r="IJ31" i="66"/>
  <c r="IG31" i="66"/>
  <c r="HP31" i="66"/>
  <c r="DZ31" i="66"/>
  <c r="DA31" i="66"/>
  <c r="IJ33" i="66"/>
  <c r="IH33" i="66"/>
  <c r="IF33" i="66"/>
  <c r="DC33" i="66"/>
  <c r="HP33" i="66"/>
  <c r="H13" i="66"/>
  <c r="DA14" i="66"/>
  <c r="IG14" i="66" s="1"/>
  <c r="JS14" i="66"/>
  <c r="KI14" i="66"/>
  <c r="KY14" i="66"/>
  <c r="ML14" i="66"/>
  <c r="DB15" i="66"/>
  <c r="IH15" i="66" s="1"/>
  <c r="KC15" i="66"/>
  <c r="KM15" i="66"/>
  <c r="KX15" i="66"/>
  <c r="KB16" i="66"/>
  <c r="KW16" i="66"/>
  <c r="DD17" i="66"/>
  <c r="IS17" i="66"/>
  <c r="KB17" i="66"/>
  <c r="KR17" i="66"/>
  <c r="HP18" i="66"/>
  <c r="KE18" i="66"/>
  <c r="ML19" i="66"/>
  <c r="KX19" i="66"/>
  <c r="KH19" i="66"/>
  <c r="IW19" i="66"/>
  <c r="KW19" i="66"/>
  <c r="KG19" i="66"/>
  <c r="IU19" i="66"/>
  <c r="KU19" i="66"/>
  <c r="KE19" i="66"/>
  <c r="IT19" i="66"/>
  <c r="KS19" i="66"/>
  <c r="KC19" i="66"/>
  <c r="IS19" i="66"/>
  <c r="MK19" i="66"/>
  <c r="KP19" i="66"/>
  <c r="JZ19" i="66"/>
  <c r="JE19" i="66"/>
  <c r="KM19" i="66"/>
  <c r="JW19" i="66"/>
  <c r="JA19" i="66"/>
  <c r="DP19" i="66"/>
  <c r="DO19" i="66" s="1"/>
  <c r="DN19" i="66" s="1"/>
  <c r="DM19" i="66" s="1"/>
  <c r="DL19" i="66" s="1"/>
  <c r="JU19" i="66"/>
  <c r="JF24" i="66"/>
  <c r="HP26" i="66"/>
  <c r="IF26" i="66"/>
  <c r="IE26" i="66"/>
  <c r="DB26" i="66"/>
  <c r="ID26" i="66"/>
  <c r="CZ32" i="66"/>
  <c r="LA36" i="66"/>
  <c r="KK36" i="66"/>
  <c r="JU36" i="66"/>
  <c r="KY36" i="66"/>
  <c r="KI36" i="66"/>
  <c r="JS36" i="66"/>
  <c r="KW36" i="66"/>
  <c r="KG36" i="66"/>
  <c r="KU36" i="66"/>
  <c r="KE36" i="66"/>
  <c r="KS36" i="66"/>
  <c r="KC36" i="66"/>
  <c r="MK36" i="66"/>
  <c r="KO36" i="66"/>
  <c r="JY36" i="66"/>
  <c r="II22" i="66"/>
  <c r="DZ22" i="66"/>
  <c r="DB31" i="66"/>
  <c r="KZ32" i="66"/>
  <c r="KQ32" i="66"/>
  <c r="KO32" i="66"/>
  <c r="JD32" i="66"/>
  <c r="KF32" i="66"/>
  <c r="JC32" i="66"/>
  <c r="GE32" i="66"/>
  <c r="GI32" i="66" s="1"/>
  <c r="KE32" i="66"/>
  <c r="IS32" i="66"/>
  <c r="JT32" i="66"/>
  <c r="JW36" i="66"/>
  <c r="KL14" i="66"/>
  <c r="KN14" i="66"/>
  <c r="JN14" i="66"/>
  <c r="KP14" i="66"/>
  <c r="HS17" i="66"/>
  <c r="II17" i="66"/>
  <c r="IY17" i="66"/>
  <c r="JS17" i="66"/>
  <c r="KI17" i="66"/>
  <c r="KY17" i="66"/>
  <c r="CX18" i="66"/>
  <c r="IT18" i="66"/>
  <c r="KM18" i="66"/>
  <c r="IY19" i="66"/>
  <c r="KO19" i="66"/>
  <c r="DA26" i="66"/>
  <c r="IG32" i="66"/>
  <c r="KA36" i="66"/>
  <c r="JV24" i="66"/>
  <c r="IW24" i="66"/>
  <c r="LA24" i="66"/>
  <c r="JU24" i="66"/>
  <c r="KT24" i="66"/>
  <c r="KS24" i="66"/>
  <c r="ML24" i="66"/>
  <c r="KL24" i="66"/>
  <c r="KD24" i="66"/>
  <c r="JE24" i="66"/>
  <c r="IX24" i="66"/>
  <c r="DD14" i="66"/>
  <c r="IJ14" i="66" s="1"/>
  <c r="JZ14" i="66"/>
  <c r="A14" i="66"/>
  <c r="KA14" i="66"/>
  <c r="KQ14" i="66"/>
  <c r="GC15" i="66"/>
  <c r="GD15" i="66" s="1"/>
  <c r="JW15" i="66"/>
  <c r="KH15" i="66"/>
  <c r="KS15" i="66"/>
  <c r="ML15" i="66"/>
  <c r="KL16" i="66"/>
  <c r="CX17" i="66"/>
  <c r="HU17" i="66"/>
  <c r="JA17" i="66"/>
  <c r="JT17" i="66"/>
  <c r="KJ17" i="66"/>
  <c r="KZ17" i="66"/>
  <c r="DA18" i="66"/>
  <c r="IV18" i="66"/>
  <c r="JT18" i="66"/>
  <c r="KP18" i="66"/>
  <c r="II19" i="66"/>
  <c r="IG19" i="66"/>
  <c r="HU19" i="66"/>
  <c r="IE19" i="66"/>
  <c r="HS19" i="66"/>
  <c r="DD19" i="66"/>
  <c r="ID19" i="66"/>
  <c r="HQ19" i="66"/>
  <c r="DB19" i="66"/>
  <c r="CZ19" i="66"/>
  <c r="KC24" i="66"/>
  <c r="IR32" i="66"/>
  <c r="KM36" i="66"/>
  <c r="JV14" i="66"/>
  <c r="HR33" i="66"/>
  <c r="DP14" i="66"/>
  <c r="DO14" i="66" s="1"/>
  <c r="DN14" i="66" s="1"/>
  <c r="DM14" i="66" s="1"/>
  <c r="DL14" i="66" s="1"/>
  <c r="IR14" i="66" s="1"/>
  <c r="KD14" i="66"/>
  <c r="CZ17" i="66"/>
  <c r="DP17" i="66"/>
  <c r="DO17" i="66" s="1"/>
  <c r="DN17" i="66" s="1"/>
  <c r="DM17" i="66" s="1"/>
  <c r="DL17" i="66" s="1"/>
  <c r="JC17" i="66"/>
  <c r="JW17" i="66"/>
  <c r="KM17" i="66"/>
  <c r="KK24" i="66"/>
  <c r="IH31" i="66"/>
  <c r="DP36" i="66"/>
  <c r="DO36" i="66" s="1"/>
  <c r="DN36" i="66" s="1"/>
  <c r="DM36" i="66" s="1"/>
  <c r="DL36" i="66" s="1"/>
  <c r="IR36" i="66" s="1"/>
  <c r="KQ36" i="66"/>
  <c r="IF46" i="66"/>
  <c r="HP46" i="66"/>
  <c r="KT14" i="66"/>
  <c r="CX14" i="66"/>
  <c r="ID14" i="66" s="1"/>
  <c r="KF14" i="66"/>
  <c r="KV14" i="66"/>
  <c r="DB17" i="66"/>
  <c r="JD17" i="66"/>
  <c r="JY17" i="66"/>
  <c r="KO17" i="66"/>
  <c r="LA21" i="66"/>
  <c r="JE21" i="66"/>
  <c r="KS21" i="66"/>
  <c r="IW21" i="66"/>
  <c r="KK21" i="66"/>
  <c r="KC21" i="66"/>
  <c r="JU21" i="66"/>
  <c r="GC24" i="66"/>
  <c r="MK24" i="66"/>
  <c r="ID28" i="66"/>
  <c r="DA28" i="66"/>
  <c r="CZ28" i="66"/>
  <c r="HU28" i="66"/>
  <c r="JE20" i="66"/>
  <c r="KK20" i="66"/>
  <c r="DD21" i="66"/>
  <c r="KM22" i="66"/>
  <c r="DZ23" i="66"/>
  <c r="IU23" i="66"/>
  <c r="KC23" i="66"/>
  <c r="IT26" i="66"/>
  <c r="JD26" i="66"/>
  <c r="JV26" i="66"/>
  <c r="KG26" i="66"/>
  <c r="KQ26" i="66"/>
  <c r="II27" i="66"/>
  <c r="JA27" i="66"/>
  <c r="KC27" i="66"/>
  <c r="KM27" i="66"/>
  <c r="KX27" i="66"/>
  <c r="DP28" i="66"/>
  <c r="DO28" i="66" s="1"/>
  <c r="DN28" i="66" s="1"/>
  <c r="DM28" i="66" s="1"/>
  <c r="DL28" i="66" s="1"/>
  <c r="IS28" i="66"/>
  <c r="JZ28" i="66"/>
  <c r="JD29" i="66"/>
  <c r="KA29" i="66"/>
  <c r="KS29" i="66"/>
  <c r="MK29" i="66"/>
  <c r="KA31" i="66"/>
  <c r="CY32" i="66"/>
  <c r="II32" i="66"/>
  <c r="KC34" i="66"/>
  <c r="KM34" i="66"/>
  <c r="KX34" i="66"/>
  <c r="ER35" i="66"/>
  <c r="IH35" i="66"/>
  <c r="JF35" i="66"/>
  <c r="KD35" i="66"/>
  <c r="KZ35" i="66"/>
  <c r="KJ37" i="66"/>
  <c r="ML37" i="66"/>
  <c r="KB38" i="66"/>
  <c r="KS38" i="66"/>
  <c r="DB42" i="66"/>
  <c r="IG20" i="66"/>
  <c r="KS20" i="66"/>
  <c r="KU22" i="66"/>
  <c r="JC23" i="66"/>
  <c r="KK23" i="66"/>
  <c r="HQ24" i="66"/>
  <c r="ER26" i="66"/>
  <c r="IV26" i="66"/>
  <c r="JY26" i="66"/>
  <c r="KI26" i="66"/>
  <c r="KT26" i="66"/>
  <c r="ER27" i="66"/>
  <c r="IS27" i="66"/>
  <c r="JD27" i="66"/>
  <c r="JU27" i="66"/>
  <c r="KE27" i="66"/>
  <c r="KP27" i="66"/>
  <c r="LA27" i="66"/>
  <c r="JA28" i="66"/>
  <c r="KH28" i="66"/>
  <c r="DA29" i="66"/>
  <c r="ER29" i="66"/>
  <c r="KC29" i="66"/>
  <c r="KZ29" i="66"/>
  <c r="DZ32" i="66"/>
  <c r="KH33" i="66"/>
  <c r="DP34" i="66"/>
  <c r="DO34" i="66" s="1"/>
  <c r="DN34" i="66" s="1"/>
  <c r="DM34" i="66" s="1"/>
  <c r="DL34" i="66" s="1"/>
  <c r="IR34" i="66" s="1"/>
  <c r="GD34" i="66"/>
  <c r="JU34" i="66"/>
  <c r="KE34" i="66"/>
  <c r="KP34" i="66"/>
  <c r="LA34" i="66"/>
  <c r="MK34" i="66"/>
  <c r="HR35" i="66"/>
  <c r="KJ35" i="66"/>
  <c r="CX36" i="66"/>
  <c r="ID36" i="66" s="1"/>
  <c r="ER37" i="66"/>
  <c r="JX37" i="66" s="1"/>
  <c r="JT37" i="66"/>
  <c r="KN37" i="66"/>
  <c r="CX38" i="66"/>
  <c r="ID38" i="66" s="1"/>
  <c r="GE38" i="66"/>
  <c r="GI38" i="66" s="1"/>
  <c r="IV38" i="66"/>
  <c r="KG38" i="66"/>
  <c r="KW38" i="66"/>
  <c r="KY40" i="66"/>
  <c r="KI40" i="66"/>
  <c r="JS40" i="66"/>
  <c r="KU40" i="66"/>
  <c r="KE40" i="66"/>
  <c r="KS40" i="66"/>
  <c r="KC40" i="66"/>
  <c r="MK40" i="66"/>
  <c r="KM40" i="66"/>
  <c r="JW40" i="66"/>
  <c r="LA40" i="66"/>
  <c r="KK40" i="66"/>
  <c r="JU40" i="66"/>
  <c r="KA40" i="66"/>
  <c r="DA41" i="66"/>
  <c r="IG41" i="66" s="1"/>
  <c r="ML98" i="66"/>
  <c r="KH98" i="66"/>
  <c r="JW98" i="66"/>
  <c r="JV98" i="66"/>
  <c r="HR98" i="66"/>
  <c r="KU98" i="66"/>
  <c r="JE98" i="66"/>
  <c r="GD98" i="66"/>
  <c r="DD98" i="66"/>
  <c r="KV98" i="66"/>
  <c r="KK98" i="66"/>
  <c r="HQ98" i="66"/>
  <c r="GC98" i="66"/>
  <c r="JB98" i="66"/>
  <c r="KX20" i="66"/>
  <c r="IG21" i="66"/>
  <c r="GC22" i="66"/>
  <c r="JW22" i="66"/>
  <c r="KX22" i="66"/>
  <c r="KP23" i="66"/>
  <c r="GC26" i="66"/>
  <c r="IX26" i="66"/>
  <c r="JZ26" i="66"/>
  <c r="KJ26" i="66"/>
  <c r="KU26" i="66"/>
  <c r="GC27" i="66"/>
  <c r="IT27" i="66"/>
  <c r="JE27" i="66"/>
  <c r="JV27" i="66"/>
  <c r="KG27" i="66"/>
  <c r="KR27" i="66"/>
  <c r="JB28" i="66"/>
  <c r="KP28" i="66"/>
  <c r="HU29" i="66"/>
  <c r="DB29" i="66"/>
  <c r="KI29" i="66"/>
  <c r="LA29" i="66"/>
  <c r="JA31" i="66"/>
  <c r="KR31" i="66"/>
  <c r="KJ33" i="66"/>
  <c r="CX34" i="66"/>
  <c r="ID34" i="66" s="1"/>
  <c r="HQ34" i="66"/>
  <c r="JV34" i="66"/>
  <c r="KG34" i="66"/>
  <c r="KQ34" i="66"/>
  <c r="ML34" i="66"/>
  <c r="IT35" i="66"/>
  <c r="KL35" i="66"/>
  <c r="CZ36" i="66"/>
  <c r="IF36" i="66" s="1"/>
  <c r="GC37" i="66"/>
  <c r="GD37" i="66" s="1"/>
  <c r="JV37" i="66"/>
  <c r="KR37" i="66"/>
  <c r="CZ38" i="66"/>
  <c r="IF38" i="66" s="1"/>
  <c r="KI38" i="66"/>
  <c r="KG40" i="66"/>
  <c r="HU45" i="66"/>
  <c r="DV45" i="66"/>
  <c r="CX45" i="66"/>
  <c r="DT45" i="66"/>
  <c r="HS45" i="66"/>
  <c r="DR45" i="66"/>
  <c r="HQ45" i="66"/>
  <c r="DQ45" i="66"/>
  <c r="IE45" i="66"/>
  <c r="DZ45" i="66"/>
  <c r="DD45" i="66"/>
  <c r="DY45" i="66"/>
  <c r="DB45" i="66"/>
  <c r="JU20" i="66"/>
  <c r="LA20" i="66"/>
  <c r="JZ22" i="66"/>
  <c r="IE23" i="66"/>
  <c r="KS23" i="66"/>
  <c r="IG24" i="66"/>
  <c r="DZ25" i="66"/>
  <c r="KN25" i="66"/>
  <c r="GD26" i="66"/>
  <c r="IY26" i="66"/>
  <c r="KA26" i="66"/>
  <c r="KL26" i="66"/>
  <c r="KW26" i="66"/>
  <c r="GD27" i="66"/>
  <c r="IV27" i="66"/>
  <c r="JF27" i="66"/>
  <c r="JW27" i="66"/>
  <c r="KH27" i="66"/>
  <c r="KS27" i="66"/>
  <c r="KX28" i="66"/>
  <c r="DC29" i="66"/>
  <c r="GD29" i="66"/>
  <c r="IE29" i="66"/>
  <c r="IU29" i="66"/>
  <c r="KJ29" i="66"/>
  <c r="KS31" i="66"/>
  <c r="IV33" i="66"/>
  <c r="KX33" i="66"/>
  <c r="CZ34" i="66"/>
  <c r="IF34" i="66" s="1"/>
  <c r="HS34" i="66"/>
  <c r="JW34" i="66"/>
  <c r="KH34" i="66"/>
  <c r="KS34" i="66"/>
  <c r="IV35" i="66"/>
  <c r="JT35" i="66"/>
  <c r="KP35" i="66"/>
  <c r="DB36" i="66"/>
  <c r="IH36" i="66" s="1"/>
  <c r="KY38" i="66"/>
  <c r="KN38" i="66"/>
  <c r="KC38" i="66"/>
  <c r="JS38" i="66"/>
  <c r="MK38" i="66"/>
  <c r="KU38" i="66"/>
  <c r="KJ38" i="66"/>
  <c r="JY38" i="66"/>
  <c r="KZ38" i="66"/>
  <c r="KO38" i="66"/>
  <c r="KE38" i="66"/>
  <c r="JT38" i="66"/>
  <c r="DB38" i="66"/>
  <c r="IH38" i="66" s="1"/>
  <c r="JU38" i="66"/>
  <c r="KK38" i="66"/>
  <c r="IF49" i="66"/>
  <c r="HS49" i="66"/>
  <c r="DV49" i="66"/>
  <c r="IE49" i="66"/>
  <c r="HR49" i="66"/>
  <c r="DU49" i="66"/>
  <c r="DB49" i="66"/>
  <c r="HP49" i="66"/>
  <c r="DS49" i="66"/>
  <c r="CZ49" i="66"/>
  <c r="DR49" i="66"/>
  <c r="CX49" i="66"/>
  <c r="II49" i="66"/>
  <c r="DZ49" i="66"/>
  <c r="IH49" i="66"/>
  <c r="HU49" i="66"/>
  <c r="DX49" i="66"/>
  <c r="KU69" i="66"/>
  <c r="KS69" i="66"/>
  <c r="JF69" i="66"/>
  <c r="DP69" i="66"/>
  <c r="DO69" i="66" s="1"/>
  <c r="DN69" i="66" s="1"/>
  <c r="DM69" i="66" s="1"/>
  <c r="DL69" i="66" s="1"/>
  <c r="KK69" i="66"/>
  <c r="IX69" i="66"/>
  <c r="KH69" i="66"/>
  <c r="IU69" i="66"/>
  <c r="DB69" i="66"/>
  <c r="CZ69" i="66"/>
  <c r="JZ69" i="66"/>
  <c r="JW69" i="66"/>
  <c r="DA20" i="66"/>
  <c r="IT20" i="66"/>
  <c r="JZ20" i="66"/>
  <c r="IX22" i="66"/>
  <c r="KC22" i="66"/>
  <c r="KX23" i="66"/>
  <c r="HU25" i="66"/>
  <c r="KV25" i="66"/>
  <c r="JA26" i="66"/>
  <c r="KB26" i="66"/>
  <c r="KM26" i="66"/>
  <c r="KX26" i="66"/>
  <c r="HS27" i="66"/>
  <c r="IW27" i="66"/>
  <c r="JY27" i="66"/>
  <c r="KJ27" i="66"/>
  <c r="KT27" i="66"/>
  <c r="MK27" i="66"/>
  <c r="DD29" i="66"/>
  <c r="HP29" i="66"/>
  <c r="IF29" i="66"/>
  <c r="IV29" i="66"/>
  <c r="JS29" i="66"/>
  <c r="KK29" i="66"/>
  <c r="LA31" i="66"/>
  <c r="IX33" i="66"/>
  <c r="DB34" i="66"/>
  <c r="IH34" i="66" s="1"/>
  <c r="HU34" i="66"/>
  <c r="JY34" i="66"/>
  <c r="KI34" i="66"/>
  <c r="KT34" i="66"/>
  <c r="IX35" i="66"/>
  <c r="JV35" i="66"/>
  <c r="KR35" i="66"/>
  <c r="DD36" i="66"/>
  <c r="IJ36" i="66" s="1"/>
  <c r="DD38" i="66"/>
  <c r="IJ38" i="66" s="1"/>
  <c r="HS38" i="66"/>
  <c r="JW38" i="66"/>
  <c r="KM38" i="66"/>
  <c r="DP49" i="66"/>
  <c r="DO49" i="66" s="1"/>
  <c r="DN49" i="66" s="1"/>
  <c r="DM49" i="66" s="1"/>
  <c r="DL49" i="66" s="1"/>
  <c r="DD20" i="66"/>
  <c r="HQ20" i="66"/>
  <c r="IW20" i="66"/>
  <c r="KC20" i="66"/>
  <c r="MK20" i="66"/>
  <c r="IZ22" i="66"/>
  <c r="KH22" i="66"/>
  <c r="DA23" i="66"/>
  <c r="JU23" i="66"/>
  <c r="LA23" i="66"/>
  <c r="DD24" i="66"/>
  <c r="CY25" i="66"/>
  <c r="IE25" i="66" s="1"/>
  <c r="JB26" i="66"/>
  <c r="JS26" i="66"/>
  <c r="KD26" i="66"/>
  <c r="KO26" i="66"/>
  <c r="KY26" i="66"/>
  <c r="ML26" i="66"/>
  <c r="HQ29" i="66"/>
  <c r="IG29" i="66"/>
  <c r="IW29" i="66"/>
  <c r="JT29" i="66"/>
  <c r="KQ29" i="66"/>
  <c r="CX42" i="66"/>
  <c r="GD42" i="66"/>
  <c r="IY42" i="66"/>
  <c r="KB42" i="66"/>
  <c r="KN42" i="66"/>
  <c r="LA42" i="66"/>
  <c r="ML42" i="66"/>
  <c r="IJ43" i="66"/>
  <c r="DT43" i="66"/>
  <c r="HU43" i="66"/>
  <c r="IR43" i="66"/>
  <c r="KC43" i="66"/>
  <c r="KS43" i="66"/>
  <c r="MK43" i="66"/>
  <c r="IW45" i="66"/>
  <c r="JS45" i="66"/>
  <c r="KM45" i="66"/>
  <c r="IV46" i="66"/>
  <c r="KB46" i="66"/>
  <c r="DP47" i="66"/>
  <c r="DO47" i="66" s="1"/>
  <c r="DN47" i="66" s="1"/>
  <c r="DM47" i="66" s="1"/>
  <c r="DL47" i="66" s="1"/>
  <c r="KB47" i="66"/>
  <c r="KR47" i="66"/>
  <c r="DS48" i="66"/>
  <c r="IH48" i="66"/>
  <c r="A49" i="66"/>
  <c r="DC54" i="66"/>
  <c r="KV57" i="66"/>
  <c r="ER57" i="66"/>
  <c r="KR57" i="66"/>
  <c r="KN57" i="66"/>
  <c r="KJ57" i="66"/>
  <c r="JD57" i="66"/>
  <c r="KF57" i="66"/>
  <c r="IZ57" i="66"/>
  <c r="JX57" i="66"/>
  <c r="IR57" i="66"/>
  <c r="JT57" i="66"/>
  <c r="CZ42" i="66"/>
  <c r="GE42" i="66"/>
  <c r="IZ42" i="66"/>
  <c r="KC42" i="66"/>
  <c r="KQ42" i="66"/>
  <c r="DX43" i="66"/>
  <c r="IS43" i="66"/>
  <c r="KF43" i="66"/>
  <c r="KV43" i="66"/>
  <c r="A45" i="66"/>
  <c r="IY45" i="66"/>
  <c r="JU45" i="66"/>
  <c r="KQ45" i="66"/>
  <c r="IZ46" i="66"/>
  <c r="KF46" i="66"/>
  <c r="DQ47" i="66"/>
  <c r="GD47" i="66"/>
  <c r="IS47" i="66"/>
  <c r="KC47" i="66"/>
  <c r="KS47" i="66"/>
  <c r="DU48" i="66"/>
  <c r="IV49" i="66"/>
  <c r="KI49" i="66"/>
  <c r="DY52" i="66"/>
  <c r="DU52" i="66"/>
  <c r="DQ52" i="66"/>
  <c r="AX52" i="66"/>
  <c r="ME52" i="66" s="1"/>
  <c r="KB57" i="66"/>
  <c r="CX40" i="66"/>
  <c r="ID40" i="66" s="1"/>
  <c r="DZ42" i="66"/>
  <c r="IE42" i="66"/>
  <c r="IS42" i="66"/>
  <c r="JE42" i="66"/>
  <c r="JV42" i="66"/>
  <c r="KI42" i="66"/>
  <c r="KT42" i="66"/>
  <c r="DD43" i="66"/>
  <c r="GE43" i="66"/>
  <c r="GI43" i="66" s="1"/>
  <c r="IG43" i="66"/>
  <c r="IZ43" i="66"/>
  <c r="JU43" i="66"/>
  <c r="KK43" i="66"/>
  <c r="LA43" i="66"/>
  <c r="KC45" i="66"/>
  <c r="KY45" i="66"/>
  <c r="KR46" i="66"/>
  <c r="CZ47" i="66"/>
  <c r="DV47" i="66"/>
  <c r="HS47" i="66"/>
  <c r="II47" i="66"/>
  <c r="IY47" i="66"/>
  <c r="JT47" i="66"/>
  <c r="KJ47" i="66"/>
  <c r="KZ47" i="66"/>
  <c r="DY48" i="66"/>
  <c r="A50" i="66"/>
  <c r="GE39" i="66"/>
  <c r="GI39" i="66" s="1"/>
  <c r="KF39" i="66"/>
  <c r="CZ40" i="66"/>
  <c r="IF40" i="66" s="1"/>
  <c r="ER42" i="66"/>
  <c r="HQ42" i="66"/>
  <c r="IG42" i="66"/>
  <c r="IV42" i="66"/>
  <c r="JF42" i="66"/>
  <c r="JX42" i="66"/>
  <c r="KJ42" i="66"/>
  <c r="KV42" i="66"/>
  <c r="JA43" i="66"/>
  <c r="JX43" i="66"/>
  <c r="KN43" i="66"/>
  <c r="KE45" i="66"/>
  <c r="LA45" i="66"/>
  <c r="KV46" i="66"/>
  <c r="DD47" i="66"/>
  <c r="DX47" i="66"/>
  <c r="HU47" i="66"/>
  <c r="JA47" i="66"/>
  <c r="JU47" i="66"/>
  <c r="KK47" i="66"/>
  <c r="LA47" i="66"/>
  <c r="MK47" i="66"/>
  <c r="GC48" i="66"/>
  <c r="MK49" i="66"/>
  <c r="KZ49" i="66"/>
  <c r="KM49" i="66"/>
  <c r="KA49" i="66"/>
  <c r="KW49" i="66"/>
  <c r="KJ49" i="66"/>
  <c r="JW49" i="66"/>
  <c r="KT49" i="66"/>
  <c r="KG49" i="66"/>
  <c r="JT49" i="66"/>
  <c r="JC49" i="66"/>
  <c r="JD49" i="66"/>
  <c r="JY49" i="66"/>
  <c r="KR49" i="66"/>
  <c r="IJ60" i="66"/>
  <c r="IE60" i="66"/>
  <c r="DW60" i="66"/>
  <c r="DR60" i="66"/>
  <c r="HT60" i="66"/>
  <c r="DR61" i="66"/>
  <c r="DB61" i="66"/>
  <c r="IJ61" i="66"/>
  <c r="CZ61" i="66"/>
  <c r="DW61" i="66"/>
  <c r="MK72" i="66"/>
  <c r="KN72" i="66"/>
  <c r="IR72" i="66"/>
  <c r="KK72" i="66"/>
  <c r="GE72" i="66"/>
  <c r="GH72" i="66" s="1"/>
  <c r="KG72" i="66"/>
  <c r="LA72" i="66"/>
  <c r="KF72" i="66"/>
  <c r="JE72" i="66"/>
  <c r="KW72" i="66"/>
  <c r="KC72" i="66"/>
  <c r="JA72" i="66"/>
  <c r="KV72" i="66"/>
  <c r="JY72" i="66"/>
  <c r="IZ72" i="66"/>
  <c r="DP72" i="66"/>
  <c r="DO72" i="66" s="1"/>
  <c r="DN72" i="66" s="1"/>
  <c r="DM72" i="66" s="1"/>
  <c r="DL72" i="66" s="1"/>
  <c r="DD72" i="66"/>
  <c r="IW72" i="66"/>
  <c r="KS72" i="66"/>
  <c r="IS72" i="66"/>
  <c r="KO72" i="66"/>
  <c r="HU72" i="66"/>
  <c r="JU72" i="66"/>
  <c r="KI45" i="66"/>
  <c r="JT46" i="66"/>
  <c r="KZ46" i="66"/>
  <c r="HR48" i="66"/>
  <c r="DV61" i="66"/>
  <c r="DD40" i="66"/>
  <c r="IJ40" i="66" s="1"/>
  <c r="DP42" i="66"/>
  <c r="DO42" i="66" s="1"/>
  <c r="DN42" i="66" s="1"/>
  <c r="DM42" i="66" s="1"/>
  <c r="DL42" i="66" s="1"/>
  <c r="GC42" i="66"/>
  <c r="IX42" i="66"/>
  <c r="KA42" i="66"/>
  <c r="KL42" i="66"/>
  <c r="KY42" i="66"/>
  <c r="A43" i="66"/>
  <c r="DP43" i="66"/>
  <c r="DO43" i="66" s="1"/>
  <c r="DN43" i="66" s="1"/>
  <c r="DM43" i="66" s="1"/>
  <c r="DL43" i="66" s="1"/>
  <c r="HQ43" i="66"/>
  <c r="JE43" i="66"/>
  <c r="KA43" i="66"/>
  <c r="KQ43" i="66"/>
  <c r="IU45" i="66"/>
  <c r="KK45" i="66"/>
  <c r="IR46" i="66"/>
  <c r="JX46" i="66"/>
  <c r="A47" i="66"/>
  <c r="ER47" i="66"/>
  <c r="JE47" i="66"/>
  <c r="JY47" i="66"/>
  <c r="KO47" i="66"/>
  <c r="DQ48" i="66"/>
  <c r="JX72" i="66"/>
  <c r="ER50" i="66"/>
  <c r="IZ50" i="66"/>
  <c r="JS50" i="66"/>
  <c r="KF50" i="66"/>
  <c r="KR50" i="66"/>
  <c r="GC51" i="66"/>
  <c r="IU51" i="66"/>
  <c r="KA51" i="66"/>
  <c r="KN51" i="66"/>
  <c r="LA51" i="66"/>
  <c r="ML51" i="66"/>
  <c r="DQ53" i="66"/>
  <c r="JB53" i="66"/>
  <c r="KI53" i="66"/>
  <c r="DW54" i="66"/>
  <c r="HS54" i="66"/>
  <c r="IJ54" i="66"/>
  <c r="IW54" i="66"/>
  <c r="JY54" i="66"/>
  <c r="KJ54" i="66"/>
  <c r="KU54" i="66"/>
  <c r="MK54" i="66"/>
  <c r="DQ56" i="66"/>
  <c r="JS56" i="66"/>
  <c r="KY56" i="66"/>
  <c r="DB58" i="66"/>
  <c r="DZ58" i="66"/>
  <c r="HU58" i="66"/>
  <c r="JA58" i="66"/>
  <c r="JS58" i="66"/>
  <c r="KC58" i="66"/>
  <c r="KN58" i="66"/>
  <c r="KY58" i="66"/>
  <c r="DU59" i="66"/>
  <c r="IT60" i="66"/>
  <c r="KB60" i="66"/>
  <c r="KQ60" i="66"/>
  <c r="IW61" i="66"/>
  <c r="JY61" i="66"/>
  <c r="KJ61" i="66"/>
  <c r="KU61" i="66"/>
  <c r="IT62" i="66"/>
  <c r="KV62" i="66"/>
  <c r="KY63" i="66"/>
  <c r="KI63" i="66"/>
  <c r="JS63" i="66"/>
  <c r="IY63" i="66"/>
  <c r="KW63" i="66"/>
  <c r="KG63" i="66"/>
  <c r="IW63" i="66"/>
  <c r="KU63" i="66"/>
  <c r="KE63" i="66"/>
  <c r="IU63" i="66"/>
  <c r="GD63" i="66"/>
  <c r="KS63" i="66"/>
  <c r="KC63" i="66"/>
  <c r="IS63" i="66"/>
  <c r="DX63" i="66"/>
  <c r="KO63" i="66"/>
  <c r="IF73" i="66"/>
  <c r="DV73" i="66"/>
  <c r="DU73" i="66"/>
  <c r="DT73" i="66"/>
  <c r="DR73" i="66"/>
  <c r="DQ73" i="66"/>
  <c r="DZ73" i="66"/>
  <c r="GE50" i="66"/>
  <c r="GI50" i="66" s="1"/>
  <c r="JC50" i="66"/>
  <c r="JV50" i="66"/>
  <c r="KI50" i="66"/>
  <c r="KV50" i="66"/>
  <c r="ML50" i="66"/>
  <c r="DP51" i="66"/>
  <c r="DO51" i="66" s="1"/>
  <c r="DN51" i="66" s="1"/>
  <c r="DM51" i="66" s="1"/>
  <c r="DL51" i="66" s="1"/>
  <c r="IG51" i="66"/>
  <c r="IX51" i="66"/>
  <c r="KD51" i="66"/>
  <c r="KQ51" i="66"/>
  <c r="IJ53" i="66"/>
  <c r="DU53" i="66"/>
  <c r="IF53" i="66"/>
  <c r="KT53" i="66"/>
  <c r="ER54" i="66"/>
  <c r="IZ54" i="66"/>
  <c r="KB54" i="66"/>
  <c r="KM54" i="66"/>
  <c r="KW54" i="66"/>
  <c r="HR55" i="66"/>
  <c r="DT56" i="66"/>
  <c r="HS56" i="66"/>
  <c r="IY56" i="66"/>
  <c r="KA56" i="66"/>
  <c r="IS58" i="66"/>
  <c r="JD58" i="66"/>
  <c r="JU58" i="66"/>
  <c r="KF58" i="66"/>
  <c r="KQ58" i="66"/>
  <c r="LA58" i="66"/>
  <c r="IX60" i="66"/>
  <c r="KF60" i="66"/>
  <c r="KU60" i="66"/>
  <c r="IZ61" i="66"/>
  <c r="KB61" i="66"/>
  <c r="KM61" i="66"/>
  <c r="KW61" i="66"/>
  <c r="MK61" i="66"/>
  <c r="DB63" i="66"/>
  <c r="DZ63" i="66"/>
  <c r="ML78" i="66"/>
  <c r="MK78" i="66"/>
  <c r="KS78" i="66"/>
  <c r="KI78" i="66"/>
  <c r="JX78" i="66"/>
  <c r="IV78" i="66"/>
  <c r="GD78" i="66"/>
  <c r="KR78" i="66"/>
  <c r="KG78" i="66"/>
  <c r="JW78" i="66"/>
  <c r="JE78" i="66"/>
  <c r="IU78" i="66"/>
  <c r="ER78" i="66"/>
  <c r="LA78" i="66"/>
  <c r="KQ78" i="66"/>
  <c r="KF78" i="66"/>
  <c r="JU78" i="66"/>
  <c r="JD78" i="66"/>
  <c r="IS78" i="66"/>
  <c r="KZ78" i="66"/>
  <c r="KO78" i="66"/>
  <c r="KE78" i="66"/>
  <c r="JT78" i="66"/>
  <c r="JC78" i="66"/>
  <c r="IR78" i="66"/>
  <c r="KY78" i="66"/>
  <c r="KN78" i="66"/>
  <c r="KC78" i="66"/>
  <c r="JS78" i="66"/>
  <c r="JA78" i="66"/>
  <c r="KV78" i="66"/>
  <c r="KK78" i="66"/>
  <c r="KA78" i="66"/>
  <c r="IY78" i="66"/>
  <c r="KM78" i="66"/>
  <c r="IW78" i="66"/>
  <c r="KJ78" i="66"/>
  <c r="KB78" i="66"/>
  <c r="GE78" i="66"/>
  <c r="GI78" i="66" s="1"/>
  <c r="JY78" i="66"/>
  <c r="KU78" i="66"/>
  <c r="IR50" i="66"/>
  <c r="JD50" i="66"/>
  <c r="JX50" i="66"/>
  <c r="KJ50" i="66"/>
  <c r="KW50" i="66"/>
  <c r="DR51" i="66"/>
  <c r="IZ51" i="66"/>
  <c r="JS51" i="66"/>
  <c r="KF51" i="66"/>
  <c r="KS51" i="66"/>
  <c r="DW53" i="66"/>
  <c r="II53" i="66"/>
  <c r="KY53" i="66"/>
  <c r="CX54" i="66"/>
  <c r="GD54" i="66"/>
  <c r="JA54" i="66"/>
  <c r="JS54" i="66"/>
  <c r="KC54" i="66"/>
  <c r="KN54" i="66"/>
  <c r="KY54" i="66"/>
  <c r="DY55" i="66"/>
  <c r="CX56" i="66"/>
  <c r="DU56" i="66"/>
  <c r="JC56" i="66"/>
  <c r="KE56" i="66"/>
  <c r="GD58" i="66"/>
  <c r="IU58" i="66"/>
  <c r="JE58" i="66"/>
  <c r="JW58" i="66"/>
  <c r="KG58" i="66"/>
  <c r="KR58" i="66"/>
  <c r="IY60" i="66"/>
  <c r="JT60" i="66"/>
  <c r="KH60" i="66"/>
  <c r="KV60" i="66"/>
  <c r="GD61" i="66"/>
  <c r="JA61" i="66"/>
  <c r="JS61" i="66"/>
  <c r="KC61" i="66"/>
  <c r="KN61" i="66"/>
  <c r="KY61" i="66"/>
  <c r="IJ62" i="66"/>
  <c r="HU63" i="66"/>
  <c r="JA63" i="66"/>
  <c r="JW63" i="66"/>
  <c r="A64" i="66"/>
  <c r="DB65" i="66"/>
  <c r="IZ65" i="66"/>
  <c r="KG65" i="66"/>
  <c r="ML75" i="66"/>
  <c r="KZ75" i="66"/>
  <c r="KX75" i="66"/>
  <c r="JT75" i="66"/>
  <c r="KD75" i="66"/>
  <c r="KT75" i="66"/>
  <c r="IF75" i="66"/>
  <c r="DC75" i="66"/>
  <c r="KO75" i="66"/>
  <c r="JF75" i="66"/>
  <c r="KN75" i="66"/>
  <c r="JA75" i="66"/>
  <c r="KJ75" i="66"/>
  <c r="IZ75" i="66"/>
  <c r="HU75" i="66"/>
  <c r="KC75" i="66"/>
  <c r="IV75" i="66"/>
  <c r="HT75" i="66"/>
  <c r="JY75" i="66"/>
  <c r="HP75" i="66"/>
  <c r="KW78" i="66"/>
  <c r="IS50" i="66"/>
  <c r="JF50" i="66"/>
  <c r="JY50" i="66"/>
  <c r="KL50" i="66"/>
  <c r="KY50" i="66"/>
  <c r="DT51" i="66"/>
  <c r="HQ51" i="66"/>
  <c r="JA51" i="66"/>
  <c r="JU51" i="66"/>
  <c r="KG51" i="66"/>
  <c r="KT51" i="66"/>
  <c r="CX53" i="66"/>
  <c r="DZ53" i="66"/>
  <c r="CY54" i="66"/>
  <c r="DP54" i="66"/>
  <c r="DO54" i="66" s="1"/>
  <c r="DN54" i="66" s="1"/>
  <c r="DM54" i="66" s="1"/>
  <c r="DL54" i="66" s="1"/>
  <c r="GE54" i="66"/>
  <c r="GF54" i="66" s="1"/>
  <c r="IR54" i="66"/>
  <c r="JC54" i="66"/>
  <c r="JT54" i="66"/>
  <c r="KE54" i="66"/>
  <c r="KO54" i="66"/>
  <c r="KZ54" i="66"/>
  <c r="DB56" i="66"/>
  <c r="DV56" i="66"/>
  <c r="KI56" i="66"/>
  <c r="DP58" i="66"/>
  <c r="DO58" i="66" s="1"/>
  <c r="DN58" i="66" s="1"/>
  <c r="DM58" i="66" s="1"/>
  <c r="DL58" i="66" s="1"/>
  <c r="GE58" i="66"/>
  <c r="GG58" i="66" s="1"/>
  <c r="IE58" i="66"/>
  <c r="IV58" i="66"/>
  <c r="JX58" i="66"/>
  <c r="KI58" i="66"/>
  <c r="KS58" i="66"/>
  <c r="A60" i="66"/>
  <c r="KJ60" i="66"/>
  <c r="KX60" i="66"/>
  <c r="II63" i="66"/>
  <c r="HS63" i="66"/>
  <c r="DU63" i="66"/>
  <c r="IG63" i="66"/>
  <c r="HQ63" i="66"/>
  <c r="DT63" i="66"/>
  <c r="DD63" i="66"/>
  <c r="IE63" i="66"/>
  <c r="DS63" i="66"/>
  <c r="DR63" i="66"/>
  <c r="CZ63" i="66"/>
  <c r="MK65" i="66"/>
  <c r="KA50" i="66"/>
  <c r="KN50" i="66"/>
  <c r="KZ50" i="66"/>
  <c r="CZ51" i="66"/>
  <c r="DX51" i="66"/>
  <c r="HU51" i="66"/>
  <c r="JC51" i="66"/>
  <c r="JV51" i="66"/>
  <c r="KI51" i="66"/>
  <c r="KV51" i="66"/>
  <c r="DC53" i="66"/>
  <c r="GD53" i="66"/>
  <c r="JS53" i="66"/>
  <c r="JU54" i="66"/>
  <c r="KF54" i="66"/>
  <c r="KQ54" i="66"/>
  <c r="LA54" i="66"/>
  <c r="DR58" i="66"/>
  <c r="IG58" i="66"/>
  <c r="IW58" i="66"/>
  <c r="JY58" i="66"/>
  <c r="KJ58" i="66"/>
  <c r="KU58" i="66"/>
  <c r="MK58" i="66"/>
  <c r="ER60" i="66"/>
  <c r="JC60" i="66"/>
  <c r="JW60" i="66"/>
  <c r="KL60" i="66"/>
  <c r="KZ60" i="66"/>
  <c r="IS61" i="66"/>
  <c r="JD61" i="66"/>
  <c r="JU61" i="66"/>
  <c r="KF61" i="66"/>
  <c r="KQ61" i="66"/>
  <c r="LA61" i="66"/>
  <c r="DQ62" i="66"/>
  <c r="JX62" i="66"/>
  <c r="DP63" i="66"/>
  <c r="DO63" i="66" s="1"/>
  <c r="DN63" i="66" s="1"/>
  <c r="DM63" i="66" s="1"/>
  <c r="DL63" i="66" s="1"/>
  <c r="JE63" i="66"/>
  <c r="KA63" i="66"/>
  <c r="MK63" i="66"/>
  <c r="KJ65" i="66"/>
  <c r="DB51" i="66"/>
  <c r="IR51" i="66"/>
  <c r="JE51" i="66"/>
  <c r="JX51" i="66"/>
  <c r="KK51" i="66"/>
  <c r="KW51" i="66"/>
  <c r="HP53" i="66"/>
  <c r="IT53" i="66"/>
  <c r="JX53" i="66"/>
  <c r="DB54" i="66"/>
  <c r="DS54" i="66"/>
  <c r="IF54" i="66"/>
  <c r="IU54" i="66"/>
  <c r="JE54" i="66"/>
  <c r="JW54" i="66"/>
  <c r="KG54" i="66"/>
  <c r="KR54" i="66"/>
  <c r="DY56" i="66"/>
  <c r="II56" i="66"/>
  <c r="KQ56" i="66"/>
  <c r="IJ57" i="66"/>
  <c r="IY58" i="66"/>
  <c r="KA58" i="66"/>
  <c r="KK58" i="66"/>
  <c r="KV58" i="66"/>
  <c r="II59" i="66"/>
  <c r="A61" i="66"/>
  <c r="KF62" i="66"/>
  <c r="DQ63" i="66"/>
  <c r="KK63" i="66"/>
  <c r="KY65" i="66"/>
  <c r="KO65" i="66"/>
  <c r="KF65" i="66"/>
  <c r="JW65" i="66"/>
  <c r="IX65" i="66"/>
  <c r="GC65" i="66"/>
  <c r="DP65" i="66"/>
  <c r="DO65" i="66" s="1"/>
  <c r="DN65" i="66" s="1"/>
  <c r="DM65" i="66" s="1"/>
  <c r="DL65" i="66" s="1"/>
  <c r="KW65" i="66"/>
  <c r="KN65" i="66"/>
  <c r="KE65" i="66"/>
  <c r="JV65" i="66"/>
  <c r="JF65" i="66"/>
  <c r="IW65" i="66"/>
  <c r="KV65" i="66"/>
  <c r="KM65" i="66"/>
  <c r="KD65" i="66"/>
  <c r="JU65" i="66"/>
  <c r="JE65" i="66"/>
  <c r="IV65" i="66"/>
  <c r="ER65" i="66"/>
  <c r="KU65" i="66"/>
  <c r="KL65" i="66"/>
  <c r="KC65" i="66"/>
  <c r="JT65" i="66"/>
  <c r="JD65" i="66"/>
  <c r="IU65" i="66"/>
  <c r="IG65" i="66"/>
  <c r="HQ65" i="66"/>
  <c r="KT65" i="66"/>
  <c r="KK65" i="66"/>
  <c r="KB65" i="66"/>
  <c r="JS65" i="66"/>
  <c r="JC65" i="66"/>
  <c r="IS65" i="66"/>
  <c r="IE65" i="66"/>
  <c r="DD65" i="66"/>
  <c r="KQ65" i="66"/>
  <c r="DX73" i="66"/>
  <c r="GC75" i="66"/>
  <c r="IZ78" i="66"/>
  <c r="HT81" i="66"/>
  <c r="DB81" i="66"/>
  <c r="CX81" i="66"/>
  <c r="DV81" i="66"/>
  <c r="IE81" i="66"/>
  <c r="DR81" i="66"/>
  <c r="ID81" i="66"/>
  <c r="DU81" i="66"/>
  <c r="DA64" i="66"/>
  <c r="DQ66" i="66"/>
  <c r="CY67" i="66"/>
  <c r="ER67" i="66"/>
  <c r="HS67" i="66"/>
  <c r="IE67" i="66"/>
  <c r="JA67" i="66"/>
  <c r="JS67" i="66"/>
  <c r="KC67" i="66"/>
  <c r="KN67" i="66"/>
  <c r="KY67" i="66"/>
  <c r="DQ68" i="66"/>
  <c r="A70" i="66"/>
  <c r="DW71" i="66"/>
  <c r="A72" i="66"/>
  <c r="GE74" i="66"/>
  <c r="GG74" i="66" s="1"/>
  <c r="JA74" i="66"/>
  <c r="JS74" i="66"/>
  <c r="KC74" i="66"/>
  <c r="KN74" i="66"/>
  <c r="KY74" i="66"/>
  <c r="ML79" i="66"/>
  <c r="KC79" i="66"/>
  <c r="JD79" i="66"/>
  <c r="KB79" i="66"/>
  <c r="IW79" i="66"/>
  <c r="LA79" i="66"/>
  <c r="JU79" i="66"/>
  <c r="IV79" i="66"/>
  <c r="KZ79" i="66"/>
  <c r="JT79" i="66"/>
  <c r="KS79" i="66"/>
  <c r="ER79" i="66"/>
  <c r="KK79" i="66"/>
  <c r="JE79" i="66"/>
  <c r="II82" i="66"/>
  <c r="DT82" i="66"/>
  <c r="IG82" i="66"/>
  <c r="CZ82" i="66"/>
  <c r="CY82" i="66"/>
  <c r="DQ64" i="66"/>
  <c r="DY66" i="66"/>
  <c r="CZ67" i="66"/>
  <c r="DP67" i="66"/>
  <c r="DO67" i="66" s="1"/>
  <c r="DN67" i="66" s="1"/>
  <c r="DM67" i="66" s="1"/>
  <c r="DL67" i="66" s="1"/>
  <c r="HT67" i="66"/>
  <c r="IF67" i="66"/>
  <c r="IR67" i="66"/>
  <c r="JC67" i="66"/>
  <c r="JT67" i="66"/>
  <c r="KE67" i="66"/>
  <c r="KO67" i="66"/>
  <c r="KZ67" i="66"/>
  <c r="DT68" i="66"/>
  <c r="AX68" i="66"/>
  <c r="ME68" i="66" s="1"/>
  <c r="DU70" i="66"/>
  <c r="DX72" i="66"/>
  <c r="IG72" i="66"/>
  <c r="IR74" i="66"/>
  <c r="JC74" i="66"/>
  <c r="JT74" i="66"/>
  <c r="KE74" i="66"/>
  <c r="KO74" i="66"/>
  <c r="KZ74" i="66"/>
  <c r="A65" i="66"/>
  <c r="HS65" i="66"/>
  <c r="DB67" i="66"/>
  <c r="DR67" i="66"/>
  <c r="GD67" i="66"/>
  <c r="HU67" i="66"/>
  <c r="IG67" i="66"/>
  <c r="IS67" i="66"/>
  <c r="JD67" i="66"/>
  <c r="JU67" i="66"/>
  <c r="KF67" i="66"/>
  <c r="KQ67" i="66"/>
  <c r="LA67" i="66"/>
  <c r="DW68" i="66"/>
  <c r="DQ69" i="66"/>
  <c r="HR69" i="66"/>
  <c r="DV70" i="66"/>
  <c r="IX70" i="66"/>
  <c r="JS70" i="66"/>
  <c r="KM70" i="66"/>
  <c r="GD71" i="66"/>
  <c r="IY71" i="66"/>
  <c r="KA71" i="66"/>
  <c r="KK71" i="66"/>
  <c r="KV71" i="66"/>
  <c r="IS74" i="66"/>
  <c r="JD74" i="66"/>
  <c r="JU74" i="66"/>
  <c r="KF74" i="66"/>
  <c r="KQ74" i="66"/>
  <c r="LA74" i="66"/>
  <c r="MK74" i="66"/>
  <c r="A77" i="66"/>
  <c r="KU87" i="66"/>
  <c r="KJ87" i="66"/>
  <c r="JY87" i="66"/>
  <c r="IW87" i="66"/>
  <c r="GE87" i="66"/>
  <c r="MK87" i="66"/>
  <c r="KS87" i="66"/>
  <c r="KI87" i="66"/>
  <c r="JX87" i="66"/>
  <c r="KR87" i="66"/>
  <c r="KG87" i="66"/>
  <c r="JW87" i="66"/>
  <c r="JE87" i="66"/>
  <c r="IU87" i="66"/>
  <c r="ER87" i="66"/>
  <c r="LA87" i="66"/>
  <c r="KQ87" i="66"/>
  <c r="KF87" i="66"/>
  <c r="JU87" i="66"/>
  <c r="JD87" i="66"/>
  <c r="IS87" i="66"/>
  <c r="KN87" i="66"/>
  <c r="JS87" i="66"/>
  <c r="IV87" i="66"/>
  <c r="KM87" i="66"/>
  <c r="IR87" i="66"/>
  <c r="KK87" i="66"/>
  <c r="HQ87" i="66"/>
  <c r="KZ87" i="66"/>
  <c r="KE87" i="66"/>
  <c r="KY87" i="66"/>
  <c r="KC87" i="66"/>
  <c r="JC87" i="66"/>
  <c r="KV87" i="66"/>
  <c r="KA87" i="66"/>
  <c r="IZ87" i="66"/>
  <c r="KB87" i="66"/>
  <c r="DD88" i="66"/>
  <c r="HU65" i="66"/>
  <c r="DC67" i="66"/>
  <c r="DS67" i="66"/>
  <c r="GE67" i="66"/>
  <c r="II67" i="66"/>
  <c r="IU67" i="66"/>
  <c r="JE67" i="66"/>
  <c r="JW67" i="66"/>
  <c r="KG67" i="66"/>
  <c r="KR67" i="66"/>
  <c r="DY68" i="66"/>
  <c r="DR69" i="66"/>
  <c r="CX70" i="66"/>
  <c r="DZ70" i="66"/>
  <c r="IE70" i="66"/>
  <c r="IY70" i="66"/>
  <c r="JV70" i="66"/>
  <c r="KQ70" i="66"/>
  <c r="GE71" i="66"/>
  <c r="GI71" i="66" s="1"/>
  <c r="IZ71" i="66"/>
  <c r="KB71" i="66"/>
  <c r="KM71" i="66"/>
  <c r="KW71" i="66"/>
  <c r="IU74" i="66"/>
  <c r="JE74" i="66"/>
  <c r="JW74" i="66"/>
  <c r="KG74" i="66"/>
  <c r="KR74" i="66"/>
  <c r="IH75" i="66"/>
  <c r="DX75" i="66"/>
  <c r="ID75" i="66"/>
  <c r="DZ80" i="66"/>
  <c r="DY80" i="66"/>
  <c r="DX80" i="66"/>
  <c r="CZ80" i="66"/>
  <c r="DV80" i="66"/>
  <c r="DU80" i="66"/>
  <c r="DR80" i="66"/>
  <c r="GD87" i="66"/>
  <c r="KO87" i="66"/>
  <c r="DT67" i="66"/>
  <c r="IV67" i="66"/>
  <c r="JX67" i="66"/>
  <c r="KI67" i="66"/>
  <c r="KS67" i="66"/>
  <c r="DT69" i="66"/>
  <c r="DB70" i="66"/>
  <c r="GC70" i="66"/>
  <c r="IH70" i="66"/>
  <c r="JC70" i="66"/>
  <c r="JW70" i="66"/>
  <c r="KT70" i="66"/>
  <c r="HT71" i="66"/>
  <c r="JA71" i="66"/>
  <c r="JS71" i="66"/>
  <c r="KC71" i="66"/>
  <c r="KN71" i="66"/>
  <c r="KY71" i="66"/>
  <c r="CZ72" i="66"/>
  <c r="IV74" i="66"/>
  <c r="JX74" i="66"/>
  <c r="KI74" i="66"/>
  <c r="KS74" i="66"/>
  <c r="KJ79" i="66"/>
  <c r="KS88" i="66"/>
  <c r="JV88" i="66"/>
  <c r="IX88" i="66"/>
  <c r="KO88" i="66"/>
  <c r="JU88" i="66"/>
  <c r="IW88" i="66"/>
  <c r="KL88" i="66"/>
  <c r="IS88" i="66"/>
  <c r="KK88" i="66"/>
  <c r="DP88" i="66"/>
  <c r="DO88" i="66" s="1"/>
  <c r="DN88" i="66" s="1"/>
  <c r="DM88" i="66" s="1"/>
  <c r="DL88" i="66" s="1"/>
  <c r="KG88" i="66"/>
  <c r="HR88" i="66"/>
  <c r="ML88" i="66"/>
  <c r="JY88" i="66"/>
  <c r="IH88" i="66"/>
  <c r="CZ88" i="66"/>
  <c r="MK88" i="66"/>
  <c r="IG88" i="66"/>
  <c r="HQ88" i="66"/>
  <c r="LA88" i="66"/>
  <c r="GC88" i="66"/>
  <c r="KW88" i="66"/>
  <c r="JF88" i="66"/>
  <c r="KD88" i="66"/>
  <c r="JA88" i="66"/>
  <c r="DD76" i="66"/>
  <c r="DY76" i="66"/>
  <c r="CX78" i="66"/>
  <c r="HS78" i="66"/>
  <c r="DS79" i="66"/>
  <c r="IF79" i="66"/>
  <c r="KG80" i="66"/>
  <c r="JZ81" i="66"/>
  <c r="LA82" i="66"/>
  <c r="IF83" i="66"/>
  <c r="KO83" i="66"/>
  <c r="DX84" i="66"/>
  <c r="II84" i="66"/>
  <c r="IX84" i="66"/>
  <c r="KE84" i="66"/>
  <c r="KT84" i="66"/>
  <c r="A85" i="66"/>
  <c r="IV85" i="66"/>
  <c r="KJ85" i="66"/>
  <c r="HS86" i="66"/>
  <c r="IY86" i="66"/>
  <c r="KF86" i="66"/>
  <c r="KU86" i="66"/>
  <c r="DV89" i="66"/>
  <c r="KU91" i="66"/>
  <c r="KB93" i="66"/>
  <c r="JU93" i="66"/>
  <c r="LA93" i="66"/>
  <c r="ER93" i="66"/>
  <c r="KP93" i="66"/>
  <c r="IV93" i="66"/>
  <c r="GD95" i="66"/>
  <c r="KY105" i="66"/>
  <c r="JV105" i="66"/>
  <c r="IV105" i="66"/>
  <c r="KW105" i="66"/>
  <c r="JS105" i="66"/>
  <c r="KR105" i="66"/>
  <c r="KM105" i="66"/>
  <c r="KL105" i="66"/>
  <c r="GE105" i="66"/>
  <c r="GI105" i="66" s="1"/>
  <c r="KC105" i="66"/>
  <c r="JC105" i="66"/>
  <c r="KB105" i="66"/>
  <c r="JF105" i="66"/>
  <c r="ER105" i="66"/>
  <c r="CY105" i="66"/>
  <c r="DX109" i="66"/>
  <c r="DA109" i="66"/>
  <c r="DV109" i="66"/>
  <c r="DU109" i="66"/>
  <c r="DT109" i="66"/>
  <c r="HQ109" i="66"/>
  <c r="DR109" i="66"/>
  <c r="DZ109" i="66"/>
  <c r="DY109" i="66"/>
  <c r="DQ109" i="66"/>
  <c r="DD109" i="66"/>
  <c r="DQ76" i="66"/>
  <c r="GD76" i="66"/>
  <c r="JS76" i="66"/>
  <c r="II78" i="66"/>
  <c r="IS80" i="66"/>
  <c r="KW80" i="66"/>
  <c r="KJ81" i="66"/>
  <c r="GE82" i="66"/>
  <c r="GG82" i="66" s="1"/>
  <c r="IV82" i="66"/>
  <c r="JX82" i="66"/>
  <c r="KI82" i="66"/>
  <c r="KS82" i="66"/>
  <c r="JA83" i="66"/>
  <c r="CX84" i="66"/>
  <c r="DP84" i="66"/>
  <c r="DO84" i="66" s="1"/>
  <c r="DN84" i="66" s="1"/>
  <c r="DM84" i="66" s="1"/>
  <c r="DL84" i="66" s="1"/>
  <c r="DZ84" i="66"/>
  <c r="JB84" i="66"/>
  <c r="JU84" i="66"/>
  <c r="KI84" i="66"/>
  <c r="KW84" i="66"/>
  <c r="ML84" i="66"/>
  <c r="IZ85" i="66"/>
  <c r="JT85" i="66"/>
  <c r="KQ85" i="66"/>
  <c r="DZ86" i="66"/>
  <c r="DB92" i="66"/>
  <c r="HT92" i="66"/>
  <c r="CZ92" i="66"/>
  <c r="KA95" i="66"/>
  <c r="DR76" i="66"/>
  <c r="KD76" i="66"/>
  <c r="DZ77" i="66"/>
  <c r="JA80" i="66"/>
  <c r="GC81" i="66"/>
  <c r="IX81" i="66"/>
  <c r="KL81" i="66"/>
  <c r="IW82" i="66"/>
  <c r="JY82" i="66"/>
  <c r="KJ82" i="66"/>
  <c r="KU82" i="66"/>
  <c r="CZ84" i="66"/>
  <c r="DQ84" i="66"/>
  <c r="JC84" i="66"/>
  <c r="JV84" i="66"/>
  <c r="KK84" i="66"/>
  <c r="KY84" i="66"/>
  <c r="IH85" i="66"/>
  <c r="JC85" i="66"/>
  <c r="JV85" i="66"/>
  <c r="KR85" i="66"/>
  <c r="A86" i="66"/>
  <c r="ER86" i="66"/>
  <c r="JD86" i="66"/>
  <c r="JW86" i="66"/>
  <c r="KL86" i="66"/>
  <c r="KZ86" i="66"/>
  <c r="ML86" i="66"/>
  <c r="DD87" i="66"/>
  <c r="KT91" i="66"/>
  <c r="KF91" i="66"/>
  <c r="JT91" i="66"/>
  <c r="JB91" i="66"/>
  <c r="GE91" i="66"/>
  <c r="GH91" i="66" s="1"/>
  <c r="KQ91" i="66"/>
  <c r="KE91" i="66"/>
  <c r="JS91" i="66"/>
  <c r="IZ91" i="66"/>
  <c r="GD91" i="66"/>
  <c r="KP91" i="66"/>
  <c r="KD91" i="66"/>
  <c r="IY91" i="66"/>
  <c r="GC91" i="66"/>
  <c r="KZ91" i="66"/>
  <c r="KN91" i="66"/>
  <c r="KB91" i="66"/>
  <c r="IX91" i="66"/>
  <c r="ER91" i="66"/>
  <c r="KY91" i="66"/>
  <c r="KM91" i="66"/>
  <c r="KA91" i="66"/>
  <c r="IV91" i="66"/>
  <c r="HS91" i="66"/>
  <c r="KV91" i="66"/>
  <c r="KJ91" i="66"/>
  <c r="JX91" i="66"/>
  <c r="JD91" i="66"/>
  <c r="IR91" i="66"/>
  <c r="II95" i="66"/>
  <c r="KC95" i="66"/>
  <c r="KZ96" i="66"/>
  <c r="KJ96" i="66"/>
  <c r="JT96" i="66"/>
  <c r="JC96" i="66"/>
  <c r="KY96" i="66"/>
  <c r="KI96" i="66"/>
  <c r="JS96" i="66"/>
  <c r="IZ96" i="66"/>
  <c r="KV96" i="66"/>
  <c r="KF96" i="66"/>
  <c r="IV96" i="66"/>
  <c r="GE96" i="66"/>
  <c r="ML96" i="66"/>
  <c r="KT96" i="66"/>
  <c r="KD96" i="66"/>
  <c r="IU96" i="66"/>
  <c r="GC96" i="66"/>
  <c r="MK96" i="66"/>
  <c r="KS96" i="66"/>
  <c r="KA96" i="66"/>
  <c r="IR96" i="66"/>
  <c r="ER96" i="66"/>
  <c r="KL96" i="66"/>
  <c r="JV96" i="66"/>
  <c r="JE96" i="66"/>
  <c r="JF96" i="66"/>
  <c r="JV103" i="66"/>
  <c r="IW103" i="66"/>
  <c r="KX103" i="66"/>
  <c r="JS103" i="66"/>
  <c r="IT103" i="66"/>
  <c r="KT103" i="66"/>
  <c r="ML103" i="66"/>
  <c r="KQ103" i="66"/>
  <c r="KP103" i="66"/>
  <c r="IH103" i="66"/>
  <c r="DD103" i="66"/>
  <c r="KA103" i="66"/>
  <c r="JB103" i="66"/>
  <c r="JC103" i="66"/>
  <c r="IX103" i="66"/>
  <c r="IG103" i="66"/>
  <c r="KI103" i="66"/>
  <c r="JZ103" i="66"/>
  <c r="IG76" i="66"/>
  <c r="KO76" i="66"/>
  <c r="A79" i="66"/>
  <c r="DD79" i="66"/>
  <c r="HP79" i="66"/>
  <c r="GD81" i="66"/>
  <c r="IY81" i="66"/>
  <c r="KU81" i="66"/>
  <c r="IY82" i="66"/>
  <c r="KA82" i="66"/>
  <c r="KK82" i="66"/>
  <c r="KV82" i="66"/>
  <c r="MK82" i="66"/>
  <c r="DA84" i="66"/>
  <c r="DR84" i="66"/>
  <c r="GD84" i="66"/>
  <c r="JE84" i="66"/>
  <c r="JY84" i="66"/>
  <c r="KL84" i="66"/>
  <c r="LA84" i="66"/>
  <c r="ER85" i="66"/>
  <c r="JD85" i="66"/>
  <c r="KA85" i="66"/>
  <c r="KT85" i="66"/>
  <c r="ML85" i="66"/>
  <c r="KG94" i="66"/>
  <c r="KE94" i="66"/>
  <c r="JB94" i="66"/>
  <c r="HR94" i="66"/>
  <c r="ML94" i="66"/>
  <c r="JZ94" i="66"/>
  <c r="IZ94" i="66"/>
  <c r="GD94" i="66"/>
  <c r="KW94" i="66"/>
  <c r="JX94" i="66"/>
  <c r="IX94" i="66"/>
  <c r="KU94" i="66"/>
  <c r="JV94" i="66"/>
  <c r="IS94" i="66"/>
  <c r="DP94" i="66"/>
  <c r="DO94" i="66" s="1"/>
  <c r="DN94" i="66" s="1"/>
  <c r="DM94" i="66" s="1"/>
  <c r="DL94" i="66" s="1"/>
  <c r="KN94" i="66"/>
  <c r="KL95" i="66"/>
  <c r="DW107" i="66"/>
  <c r="IJ107" i="66"/>
  <c r="HT107" i="66"/>
  <c r="DU107" i="66"/>
  <c r="DB107" i="66"/>
  <c r="IH107" i="66"/>
  <c r="HS107" i="66"/>
  <c r="DR107" i="66"/>
  <c r="CZ107" i="66"/>
  <c r="IE107" i="66"/>
  <c r="HR107" i="66"/>
  <c r="CX107" i="66"/>
  <c r="DY107" i="66"/>
  <c r="DX107" i="66"/>
  <c r="DU76" i="66"/>
  <c r="KY76" i="66"/>
  <c r="HQ79" i="66"/>
  <c r="KV81" i="66"/>
  <c r="IZ82" i="66"/>
  <c r="KB82" i="66"/>
  <c r="KM82" i="66"/>
  <c r="KW82" i="66"/>
  <c r="A84" i="66"/>
  <c r="DD84" i="66"/>
  <c r="DT84" i="66"/>
  <c r="HQ84" i="66"/>
  <c r="ID84" i="66"/>
  <c r="IS84" i="66"/>
  <c r="JZ84" i="66"/>
  <c r="KO84" i="66"/>
  <c r="GC85" i="66"/>
  <c r="KB85" i="66"/>
  <c r="KZ85" i="66"/>
  <c r="GE86" i="66"/>
  <c r="GG86" i="66" s="1"/>
  <c r="IU86" i="66"/>
  <c r="JF86" i="66"/>
  <c r="KA86" i="66"/>
  <c r="KP86" i="66"/>
  <c r="JZ91" i="66"/>
  <c r="IW95" i="66"/>
  <c r="KG105" i="66"/>
  <c r="DV76" i="66"/>
  <c r="DC79" i="66"/>
  <c r="DP80" i="66"/>
  <c r="DO80" i="66" s="1"/>
  <c r="DN80" i="66" s="1"/>
  <c r="DM80" i="66" s="1"/>
  <c r="DL80" i="66" s="1"/>
  <c r="A81" i="66"/>
  <c r="JS82" i="66"/>
  <c r="KC82" i="66"/>
  <c r="KN82" i="66"/>
  <c r="KY82" i="66"/>
  <c r="DU84" i="66"/>
  <c r="HR84" i="66"/>
  <c r="IG84" i="66"/>
  <c r="GD85" i="66"/>
  <c r="KD85" i="66"/>
  <c r="DT89" i="66"/>
  <c r="DS89" i="66"/>
  <c r="DR89" i="66"/>
  <c r="DZ89" i="66"/>
  <c r="DQ89" i="66"/>
  <c r="DY89" i="66"/>
  <c r="KL94" i="66"/>
  <c r="ML95" i="66"/>
  <c r="KY95" i="66"/>
  <c r="KK95" i="66"/>
  <c r="JW95" i="66"/>
  <c r="IV95" i="66"/>
  <c r="ER95" i="66"/>
  <c r="KU95" i="66"/>
  <c r="KJ95" i="66"/>
  <c r="JV95" i="66"/>
  <c r="JF95" i="66"/>
  <c r="IU95" i="66"/>
  <c r="IG95" i="66"/>
  <c r="HS95" i="66"/>
  <c r="KT95" i="66"/>
  <c r="KI95" i="66"/>
  <c r="JU95" i="66"/>
  <c r="JE95" i="66"/>
  <c r="KS95" i="66"/>
  <c r="KE95" i="66"/>
  <c r="JT95" i="66"/>
  <c r="JD95" i="66"/>
  <c r="KR95" i="66"/>
  <c r="KD95" i="66"/>
  <c r="JS95" i="66"/>
  <c r="JC95" i="66"/>
  <c r="HP95" i="66"/>
  <c r="LA95" i="66"/>
  <c r="KM95" i="66"/>
  <c r="KB95" i="66"/>
  <c r="IX95" i="66"/>
  <c r="GC95" i="66"/>
  <c r="IY95" i="66"/>
  <c r="KZ95" i="66"/>
  <c r="ER92" i="66"/>
  <c r="JD92" i="66"/>
  <c r="JV92" i="66"/>
  <c r="KI92" i="66"/>
  <c r="KT92" i="66"/>
  <c r="DA93" i="66"/>
  <c r="DX93" i="66"/>
  <c r="IJ94" i="66"/>
  <c r="DT95" i="66"/>
  <c r="DA97" i="66"/>
  <c r="ML104" i="66"/>
  <c r="KU104" i="66"/>
  <c r="JX104" i="66"/>
  <c r="IZ104" i="66"/>
  <c r="KQ104" i="66"/>
  <c r="JW104" i="66"/>
  <c r="IY104" i="66"/>
  <c r="KN104" i="66"/>
  <c r="JS104" i="66"/>
  <c r="IU104" i="66"/>
  <c r="KM104" i="66"/>
  <c r="IR104" i="66"/>
  <c r="KI104" i="66"/>
  <c r="KY104" i="66"/>
  <c r="KE104" i="66"/>
  <c r="GE104" i="66"/>
  <c r="GH104" i="66" s="1"/>
  <c r="A98" i="66"/>
  <c r="IG102" i="66"/>
  <c r="DT102" i="66"/>
  <c r="IJ102" i="66"/>
  <c r="IE102" i="66"/>
  <c r="HT108" i="66"/>
  <c r="DS108" i="66"/>
  <c r="CX108" i="66"/>
  <c r="HR108" i="66"/>
  <c r="IJ108" i="66"/>
  <c r="IH108" i="66"/>
  <c r="IF108" i="66"/>
  <c r="DU108" i="66"/>
  <c r="DC108" i="66"/>
  <c r="DT108" i="66"/>
  <c r="A88" i="66"/>
  <c r="HU88" i="66"/>
  <c r="CX90" i="66"/>
  <c r="KI90" i="66"/>
  <c r="A91" i="66"/>
  <c r="GE92" i="66"/>
  <c r="GG92" i="66" s="1"/>
  <c r="IW92" i="66"/>
  <c r="KA92" i="66"/>
  <c r="KL92" i="66"/>
  <c r="KY92" i="66"/>
  <c r="A93" i="66"/>
  <c r="DQ93" i="66"/>
  <c r="HP93" i="66"/>
  <c r="DW94" i="66"/>
  <c r="DX95" i="66"/>
  <c r="HQ95" i="66"/>
  <c r="IE95" i="66"/>
  <c r="JX97" i="66"/>
  <c r="MK97" i="66"/>
  <c r="DY99" i="66"/>
  <c r="DC99" i="66"/>
  <c r="IG99" i="66"/>
  <c r="DV99" i="66"/>
  <c r="DB99" i="66"/>
  <c r="IE99" i="66"/>
  <c r="DU99" i="66"/>
  <c r="ID99" i="66"/>
  <c r="DT99" i="66"/>
  <c r="DQ99" i="66"/>
  <c r="HQ99" i="66"/>
  <c r="HR102" i="66"/>
  <c r="HP105" i="66"/>
  <c r="DY108" i="66"/>
  <c r="HR112" i="66"/>
  <c r="HQ112" i="66"/>
  <c r="DW112" i="66"/>
  <c r="DT88" i="66"/>
  <c r="IR90" i="66"/>
  <c r="KM90" i="66"/>
  <c r="IX92" i="66"/>
  <c r="KB92" i="66"/>
  <c r="KM92" i="66"/>
  <c r="KZ92" i="66"/>
  <c r="DR93" i="66"/>
  <c r="DY95" i="66"/>
  <c r="HR95" i="66"/>
  <c r="IF95" i="66"/>
  <c r="IE97" i="66"/>
  <c r="DW97" i="66"/>
  <c r="KH97" i="66"/>
  <c r="DV98" i="66"/>
  <c r="ID98" i="66"/>
  <c r="GD104" i="66"/>
  <c r="KV104" i="66"/>
  <c r="ID91" i="66"/>
  <c r="IY92" i="66"/>
  <c r="KC92" i="66"/>
  <c r="KN92" i="66"/>
  <c r="MK92" i="66"/>
  <c r="DS93" i="66"/>
  <c r="ID93" i="66"/>
  <c r="IZ111" i="66"/>
  <c r="IS111" i="66"/>
  <c r="KN111" i="66"/>
  <c r="KK111" i="66"/>
  <c r="GD111" i="66"/>
  <c r="DX88" i="66"/>
  <c r="GD90" i="66"/>
  <c r="IY90" i="66"/>
  <c r="JW90" i="66"/>
  <c r="KQ90" i="66"/>
  <c r="CX91" i="66"/>
  <c r="IZ92" i="66"/>
  <c r="JS92" i="66"/>
  <c r="KD92" i="66"/>
  <c r="KR92" i="66"/>
  <c r="DR95" i="66"/>
  <c r="IH95" i="66"/>
  <c r="DY97" i="66"/>
  <c r="JB97" i="66"/>
  <c r="KV97" i="66"/>
  <c r="DY98" i="66"/>
  <c r="DD99" i="66"/>
  <c r="JC104" i="66"/>
  <c r="ID108" i="66"/>
  <c r="ER99" i="66"/>
  <c r="IW99" i="66"/>
  <c r="KU99" i="66"/>
  <c r="DY100" i="66"/>
  <c r="A101" i="66"/>
  <c r="DT101" i="66"/>
  <c r="JX101" i="66"/>
  <c r="A102" i="66"/>
  <c r="JE102" i="66"/>
  <c r="KA102" i="66"/>
  <c r="KY102" i="66"/>
  <c r="DT103" i="66"/>
  <c r="ID103" i="66"/>
  <c r="DT105" i="66"/>
  <c r="GC106" i="66"/>
  <c r="KI106" i="66"/>
  <c r="JB107" i="66"/>
  <c r="JS107" i="66"/>
  <c r="KE107" i="66"/>
  <c r="KP107" i="66"/>
  <c r="IX108" i="66"/>
  <c r="JT108" i="66"/>
  <c r="KL108" i="66"/>
  <c r="IX109" i="66"/>
  <c r="KP109" i="66"/>
  <c r="DY110" i="66"/>
  <c r="KO110" i="66"/>
  <c r="DV111" i="66"/>
  <c r="IX112" i="66"/>
  <c r="JE113" i="66"/>
  <c r="KK113" i="66"/>
  <c r="A103" i="66"/>
  <c r="A105" i="66"/>
  <c r="GD107" i="66"/>
  <c r="IS107" i="66"/>
  <c r="JE107" i="66"/>
  <c r="JV107" i="66"/>
  <c r="KG107" i="66"/>
  <c r="KU107" i="66"/>
  <c r="JA108" i="66"/>
  <c r="JX108" i="66"/>
  <c r="KO108" i="66"/>
  <c r="KU109" i="66"/>
  <c r="DR110" i="66"/>
  <c r="IU110" i="66"/>
  <c r="JS110" i="66"/>
  <c r="KS110" i="66"/>
  <c r="ML110" i="66"/>
  <c r="IF113" i="66"/>
  <c r="DV113" i="66"/>
  <c r="IE113" i="66"/>
  <c r="KU113" i="66"/>
  <c r="ML100" i="66"/>
  <c r="DX101" i="66"/>
  <c r="JF101" i="66"/>
  <c r="KR101" i="66"/>
  <c r="KK102" i="66"/>
  <c r="MK102" i="66"/>
  <c r="DZ103" i="66"/>
  <c r="HS104" i="66"/>
  <c r="IU106" i="66"/>
  <c r="JS106" i="66"/>
  <c r="KO106" i="66"/>
  <c r="DP107" i="66"/>
  <c r="DO107" i="66" s="1"/>
  <c r="DN107" i="66" s="1"/>
  <c r="DM107" i="66" s="1"/>
  <c r="DL107" i="66" s="1"/>
  <c r="IT107" i="66"/>
  <c r="JF107" i="66"/>
  <c r="JW107" i="66"/>
  <c r="KI107" i="66"/>
  <c r="KV107" i="66"/>
  <c r="GE108" i="66"/>
  <c r="GG108" i="66" s="1"/>
  <c r="JD108" i="66"/>
  <c r="KB108" i="66"/>
  <c r="KR108" i="66"/>
  <c r="DS110" i="66"/>
  <c r="HU110" i="66"/>
  <c r="IW110" i="66"/>
  <c r="JU110" i="66"/>
  <c r="KU110" i="66"/>
  <c r="DY113" i="66"/>
  <c r="II113" i="66"/>
  <c r="LA113" i="66"/>
  <c r="KC99" i="66"/>
  <c r="MK99" i="66"/>
  <c r="CZ101" i="66"/>
  <c r="HR101" i="66"/>
  <c r="KW101" i="66"/>
  <c r="IR102" i="66"/>
  <c r="KN102" i="66"/>
  <c r="ML102" i="66"/>
  <c r="HQ103" i="66"/>
  <c r="IV106" i="66"/>
  <c r="JY106" i="66"/>
  <c r="KT106" i="66"/>
  <c r="IU107" i="66"/>
  <c r="JX107" i="66"/>
  <c r="KL107" i="66"/>
  <c r="KW107" i="66"/>
  <c r="JE108" i="66"/>
  <c r="KC108" i="66"/>
  <c r="KS108" i="66"/>
  <c r="DT110" i="66"/>
  <c r="JA110" i="66"/>
  <c r="JZ110" i="66"/>
  <c r="KY110" i="66"/>
  <c r="IH111" i="66"/>
  <c r="JW112" i="66"/>
  <c r="DZ113" i="66"/>
  <c r="JU113" i="66"/>
  <c r="KE99" i="66"/>
  <c r="IU102" i="66"/>
  <c r="JU102" i="66"/>
  <c r="KO102" i="66"/>
  <c r="HR103" i="66"/>
  <c r="DC106" i="66"/>
  <c r="IZ106" i="66"/>
  <c r="JZ106" i="66"/>
  <c r="KV106" i="66"/>
  <c r="A107" i="66"/>
  <c r="IW107" i="66"/>
  <c r="JZ107" i="66"/>
  <c r="KM107" i="66"/>
  <c r="KX107" i="66"/>
  <c r="DP108" i="66"/>
  <c r="DO108" i="66" s="1"/>
  <c r="DN108" i="66" s="1"/>
  <c r="DM108" i="66" s="1"/>
  <c r="DL108" i="66" s="1"/>
  <c r="KD108" i="66"/>
  <c r="KW108" i="66"/>
  <c r="JV109" i="66"/>
  <c r="DU110" i="66"/>
  <c r="JB110" i="66"/>
  <c r="KA110" i="66"/>
  <c r="KA113" i="66"/>
  <c r="A99" i="66"/>
  <c r="IT99" i="66"/>
  <c r="KH99" i="66"/>
  <c r="KQ100" i="66"/>
  <c r="DR101" i="66"/>
  <c r="IE101" i="66"/>
  <c r="IW102" i="66"/>
  <c r="JX102" i="66"/>
  <c r="JA106" i="66"/>
  <c r="KB106" i="66"/>
  <c r="KX106" i="66"/>
  <c r="IX107" i="66"/>
  <c r="KC107" i="66"/>
  <c r="KN107" i="66"/>
  <c r="KY107" i="66"/>
  <c r="IS108" i="66"/>
  <c r="KG108" i="66"/>
  <c r="KX108" i="66"/>
  <c r="KD109" i="66"/>
  <c r="DV110" i="66"/>
  <c r="IG110" i="66"/>
  <c r="KC110" i="66"/>
  <c r="GD113" i="66"/>
  <c r="IU113" i="66"/>
  <c r="CY14" i="66"/>
  <c r="IE14" i="66" s="1"/>
  <c r="JY14" i="66"/>
  <c r="KG14" i="66"/>
  <c r="KO14" i="66"/>
  <c r="KW14" i="66"/>
  <c r="DC15" i="66"/>
  <c r="II15" i="66" s="1"/>
  <c r="ER15" i="66"/>
  <c r="JX15" i="66" s="1"/>
  <c r="JT15" i="66"/>
  <c r="KB15" i="66"/>
  <c r="KJ15" i="66"/>
  <c r="KR15" i="66"/>
  <c r="KZ15" i="66"/>
  <c r="CX16" i="66"/>
  <c r="ID16" i="66" s="1"/>
  <c r="JW16" i="66"/>
  <c r="KE16" i="66"/>
  <c r="KM16" i="66"/>
  <c r="KU16" i="66"/>
  <c r="DA17" i="66"/>
  <c r="ID17" i="66"/>
  <c r="IT17" i="66"/>
  <c r="JB17" i="66"/>
  <c r="JZ17" i="66"/>
  <c r="KH17" i="66"/>
  <c r="KP17" i="66"/>
  <c r="KX17" i="66"/>
  <c r="DD18" i="66"/>
  <c r="HQ18" i="66"/>
  <c r="IG18" i="66"/>
  <c r="IW18" i="66"/>
  <c r="JE18" i="66"/>
  <c r="JU18" i="66"/>
  <c r="KC18" i="66"/>
  <c r="KK18" i="66"/>
  <c r="KS18" i="66"/>
  <c r="LA18" i="66"/>
  <c r="MK18" i="66"/>
  <c r="CY19" i="66"/>
  <c r="GE19" i="66"/>
  <c r="HT19" i="66"/>
  <c r="IJ19" i="66"/>
  <c r="IR19" i="66"/>
  <c r="IZ19" i="66"/>
  <c r="JX19" i="66"/>
  <c r="KF19" i="66"/>
  <c r="KN19" i="66"/>
  <c r="KV19" i="66"/>
  <c r="DB20" i="66"/>
  <c r="DZ20" i="66"/>
  <c r="IE20" i="66"/>
  <c r="IU20" i="66"/>
  <c r="JC20" i="66"/>
  <c r="JS20" i="66"/>
  <c r="KA20" i="66"/>
  <c r="KI20" i="66"/>
  <c r="KQ20" i="66"/>
  <c r="KY20" i="66"/>
  <c r="GC21" i="66"/>
  <c r="HR21" i="66"/>
  <c r="IH21" i="66"/>
  <c r="IX21" i="66"/>
  <c r="JF21" i="66"/>
  <c r="JV21" i="66"/>
  <c r="KD21" i="66"/>
  <c r="KL21" i="66"/>
  <c r="KT21" i="66"/>
  <c r="HS22" i="66"/>
  <c r="ID22" i="66"/>
  <c r="IY22" i="66"/>
  <c r="KA22" i="66"/>
  <c r="KL22" i="66"/>
  <c r="KV22" i="66"/>
  <c r="JB23" i="66"/>
  <c r="JY23" i="66"/>
  <c r="KO23" i="66"/>
  <c r="IH24" i="66"/>
  <c r="CZ25" i="66"/>
  <c r="IF25" i="66" s="1"/>
  <c r="KW25" i="66"/>
  <c r="IJ30" i="66"/>
  <c r="KN30" i="66"/>
  <c r="DD15" i="66"/>
  <c r="IJ15" i="66" s="1"/>
  <c r="HQ15" i="66"/>
  <c r="CY16" i="66"/>
  <c r="IE16" i="66" s="1"/>
  <c r="GE16" i="66"/>
  <c r="KF16" i="66"/>
  <c r="KN16" i="66"/>
  <c r="KV16" i="66"/>
  <c r="HR18" i="66"/>
  <c r="IH18" i="66"/>
  <c r="IX18" i="66"/>
  <c r="JF18" i="66"/>
  <c r="JV18" i="66"/>
  <c r="KD18" i="66"/>
  <c r="KL18" i="66"/>
  <c r="KT18" i="66"/>
  <c r="ML18" i="66"/>
  <c r="DC20" i="66"/>
  <c r="ER20" i="66"/>
  <c r="HP20" i="66"/>
  <c r="IF20" i="66"/>
  <c r="IV20" i="66"/>
  <c r="JD20" i="66"/>
  <c r="JT20" i="66"/>
  <c r="KB20" i="66"/>
  <c r="KJ20" i="66"/>
  <c r="KR20" i="66"/>
  <c r="KZ20" i="66"/>
  <c r="CX21" i="66"/>
  <c r="GD21" i="66"/>
  <c r="HS21" i="66"/>
  <c r="II21" i="66"/>
  <c r="IY21" i="66"/>
  <c r="JW21" i="66"/>
  <c r="KE21" i="66"/>
  <c r="KM21" i="66"/>
  <c r="KU21" i="66"/>
  <c r="HT22" i="66"/>
  <c r="IE22" i="66"/>
  <c r="GE30" i="66"/>
  <c r="IR30" i="66"/>
  <c r="KV30" i="66"/>
  <c r="CX22" i="66"/>
  <c r="GD22" i="66"/>
  <c r="IG22" i="66"/>
  <c r="JB22" i="66"/>
  <c r="JS22" i="66"/>
  <c r="KD22" i="66"/>
  <c r="KN22" i="66"/>
  <c r="KY22" i="66"/>
  <c r="KV23" i="66"/>
  <c r="KN23" i="66"/>
  <c r="KF23" i="66"/>
  <c r="JX23" i="66"/>
  <c r="IZ23" i="66"/>
  <c r="IR23" i="66"/>
  <c r="IJ23" i="66"/>
  <c r="HT23" i="66"/>
  <c r="GE23" i="66"/>
  <c r="CY23" i="66"/>
  <c r="KU23" i="66"/>
  <c r="KM23" i="66"/>
  <c r="KE23" i="66"/>
  <c r="JW23" i="66"/>
  <c r="IY23" i="66"/>
  <c r="GD23" i="66"/>
  <c r="ML23" i="66"/>
  <c r="KT23" i="66"/>
  <c r="KL23" i="66"/>
  <c r="KD23" i="66"/>
  <c r="JV23" i="66"/>
  <c r="JF23" i="66"/>
  <c r="IX23" i="66"/>
  <c r="GC23" i="66"/>
  <c r="MK23" i="66"/>
  <c r="KZ23" i="66"/>
  <c r="KR23" i="66"/>
  <c r="KJ23" i="66"/>
  <c r="KB23" i="66"/>
  <c r="JT23" i="66"/>
  <c r="JD23" i="66"/>
  <c r="IV23" i="66"/>
  <c r="ER23" i="66"/>
  <c r="CZ23" i="66"/>
  <c r="DP23" i="66"/>
  <c r="DO23" i="66" s="1"/>
  <c r="DN23" i="66" s="1"/>
  <c r="DM23" i="66" s="1"/>
  <c r="DL23" i="66" s="1"/>
  <c r="JE23" i="66"/>
  <c r="KA23" i="66"/>
  <c r="KQ23" i="66"/>
  <c r="GE25" i="66"/>
  <c r="JY25" i="66"/>
  <c r="CY30" i="66"/>
  <c r="HR15" i="66"/>
  <c r="HU16" i="66"/>
  <c r="ML21" i="66"/>
  <c r="CY21" i="66"/>
  <c r="IR21" i="66"/>
  <c r="JX21" i="66"/>
  <c r="KF21" i="66"/>
  <c r="KV21" i="66"/>
  <c r="G13" i="66"/>
  <c r="DB14" i="66"/>
  <c r="IH14" i="66" s="1"/>
  <c r="JT14" i="66"/>
  <c r="KB14" i="66"/>
  <c r="KJ14" i="66"/>
  <c r="KR14" i="66"/>
  <c r="KZ14" i="66"/>
  <c r="CX15" i="66"/>
  <c r="ID15" i="66" s="1"/>
  <c r="HS15" i="66"/>
  <c r="DA16" i="66"/>
  <c r="IG16" i="66" s="1"/>
  <c r="JZ16" i="66"/>
  <c r="KH16" i="66"/>
  <c r="KP16" i="66"/>
  <c r="KX16" i="66"/>
  <c r="HQ17" i="66"/>
  <c r="IG17" i="66"/>
  <c r="IW17" i="66"/>
  <c r="JE17" i="66"/>
  <c r="JU17" i="66"/>
  <c r="KC17" i="66"/>
  <c r="KK17" i="66"/>
  <c r="KS17" i="66"/>
  <c r="LA17" i="66"/>
  <c r="MK17" i="66"/>
  <c r="CY18" i="66"/>
  <c r="GE18" i="66"/>
  <c r="HT18" i="66"/>
  <c r="IJ18" i="66"/>
  <c r="IR18" i="66"/>
  <c r="IZ18" i="66"/>
  <c r="JX18" i="66"/>
  <c r="KF18" i="66"/>
  <c r="KN18" i="66"/>
  <c r="KV18" i="66"/>
  <c r="JC19" i="66"/>
  <c r="JS19" i="66"/>
  <c r="KA19" i="66"/>
  <c r="KI19" i="66"/>
  <c r="KQ19" i="66"/>
  <c r="KY19" i="66"/>
  <c r="GC20" i="66"/>
  <c r="HR20" i="66"/>
  <c r="IH20" i="66"/>
  <c r="IX20" i="66"/>
  <c r="JF20" i="66"/>
  <c r="JV20" i="66"/>
  <c r="KD20" i="66"/>
  <c r="KL20" i="66"/>
  <c r="KT20" i="66"/>
  <c r="ML20" i="66"/>
  <c r="CZ21" i="66"/>
  <c r="DP21" i="66"/>
  <c r="DO21" i="66" s="1"/>
  <c r="DN21" i="66" s="1"/>
  <c r="DM21" i="66" s="1"/>
  <c r="DL21" i="66" s="1"/>
  <c r="HU21" i="66"/>
  <c r="IS21" i="66"/>
  <c r="JA21" i="66"/>
  <c r="JY21" i="66"/>
  <c r="KG21" i="66"/>
  <c r="KO21" i="66"/>
  <c r="KW21" i="66"/>
  <c r="KZ22" i="66"/>
  <c r="KR22" i="66"/>
  <c r="KJ22" i="66"/>
  <c r="KB22" i="66"/>
  <c r="JT22" i="66"/>
  <c r="JD22" i="66"/>
  <c r="IV22" i="66"/>
  <c r="ER22" i="66"/>
  <c r="KW22" i="66"/>
  <c r="KO22" i="66"/>
  <c r="KG22" i="66"/>
  <c r="JY22" i="66"/>
  <c r="JA22" i="66"/>
  <c r="IS22" i="66"/>
  <c r="DP22" i="66"/>
  <c r="DO22" i="66" s="1"/>
  <c r="DN22" i="66" s="1"/>
  <c r="DM22" i="66" s="1"/>
  <c r="DL22" i="66" s="1"/>
  <c r="CY22" i="66"/>
  <c r="GE22" i="66"/>
  <c r="IH22" i="66"/>
  <c r="IR22" i="66"/>
  <c r="JC22" i="66"/>
  <c r="JU22" i="66"/>
  <c r="KE22" i="66"/>
  <c r="KP22" i="66"/>
  <c r="LA22" i="66"/>
  <c r="MK22" i="66"/>
  <c r="ML25" i="66"/>
  <c r="KT25" i="66"/>
  <c r="KL25" i="66"/>
  <c r="KD25" i="66"/>
  <c r="JV25" i="66"/>
  <c r="JF25" i="66"/>
  <c r="GC25" i="66"/>
  <c r="GD25" i="66" s="1"/>
  <c r="MK25" i="66"/>
  <c r="LA25" i="66"/>
  <c r="KS25" i="66"/>
  <c r="KK25" i="66"/>
  <c r="KC25" i="66"/>
  <c r="JU25" i="66"/>
  <c r="KZ25" i="66"/>
  <c r="KR25" i="66"/>
  <c r="KJ25" i="66"/>
  <c r="KB25" i="66"/>
  <c r="JT25" i="66"/>
  <c r="ER25" i="66"/>
  <c r="JX25" i="66" s="1"/>
  <c r="KY25" i="66"/>
  <c r="KQ25" i="66"/>
  <c r="KI25" i="66"/>
  <c r="KA25" i="66"/>
  <c r="JS25" i="66"/>
  <c r="DB25" i="66"/>
  <c r="IH25" i="66" s="1"/>
  <c r="KX25" i="66"/>
  <c r="KP25" i="66"/>
  <c r="KH25" i="66"/>
  <c r="JZ25" i="66"/>
  <c r="KU25" i="66"/>
  <c r="KM25" i="66"/>
  <c r="KE25" i="66"/>
  <c r="JW25" i="66"/>
  <c r="HS25" i="66"/>
  <c r="CX25" i="66"/>
  <c r="ID25" i="66" s="1"/>
  <c r="KF25" i="66"/>
  <c r="MK30" i="66"/>
  <c r="LA30" i="66"/>
  <c r="KS30" i="66"/>
  <c r="KK30" i="66"/>
  <c r="KC30" i="66"/>
  <c r="JU30" i="66"/>
  <c r="JE30" i="66"/>
  <c r="IW30" i="66"/>
  <c r="KZ30" i="66"/>
  <c r="KR30" i="66"/>
  <c r="KJ30" i="66"/>
  <c r="KB30" i="66"/>
  <c r="JT30" i="66"/>
  <c r="JD30" i="66"/>
  <c r="IV30" i="66"/>
  <c r="ER30" i="66"/>
  <c r="KY30" i="66"/>
  <c r="KQ30" i="66"/>
  <c r="KI30" i="66"/>
  <c r="KA30" i="66"/>
  <c r="JS30" i="66"/>
  <c r="JC30" i="66"/>
  <c r="IU30" i="66"/>
  <c r="KX30" i="66"/>
  <c r="KP30" i="66"/>
  <c r="KH30" i="66"/>
  <c r="JZ30" i="66"/>
  <c r="JB30" i="66"/>
  <c r="IT30" i="66"/>
  <c r="DA30" i="66"/>
  <c r="KW30" i="66"/>
  <c r="KO30" i="66"/>
  <c r="KG30" i="66"/>
  <c r="JY30" i="66"/>
  <c r="JA30" i="66"/>
  <c r="IS30" i="66"/>
  <c r="DP30" i="66"/>
  <c r="DO30" i="66" s="1"/>
  <c r="DN30" i="66" s="1"/>
  <c r="DM30" i="66" s="1"/>
  <c r="DL30" i="66" s="1"/>
  <c r="KU30" i="66"/>
  <c r="KM30" i="66"/>
  <c r="KE30" i="66"/>
  <c r="JW30" i="66"/>
  <c r="IY30" i="66"/>
  <c r="II30" i="66"/>
  <c r="HS30" i="66"/>
  <c r="GD30" i="66"/>
  <c r="CX30" i="66"/>
  <c r="ML30" i="66"/>
  <c r="KT30" i="66"/>
  <c r="KL30" i="66"/>
  <c r="KD30" i="66"/>
  <c r="JV30" i="66"/>
  <c r="JF30" i="66"/>
  <c r="IX30" i="66"/>
  <c r="GC30" i="66"/>
  <c r="HR22" i="66"/>
  <c r="CZ16" i="66"/>
  <c r="IF16" i="66" s="1"/>
  <c r="DP16" i="66"/>
  <c r="DO16" i="66" s="1"/>
  <c r="DN16" i="66" s="1"/>
  <c r="DM16" i="66" s="1"/>
  <c r="DL16" i="66" s="1"/>
  <c r="IR16" i="66" s="1"/>
  <c r="GE21" i="66"/>
  <c r="HT21" i="66"/>
  <c r="IJ21" i="66"/>
  <c r="IZ21" i="66"/>
  <c r="KN21" i="66"/>
  <c r="DC14" i="66"/>
  <c r="II14" i="66" s="1"/>
  <c r="ER14" i="66"/>
  <c r="JX14" i="66" s="1"/>
  <c r="JU14" i="66"/>
  <c r="KC14" i="66"/>
  <c r="KK14" i="66"/>
  <c r="KS14" i="66"/>
  <c r="LA14" i="66"/>
  <c r="MK14" i="66"/>
  <c r="CY15" i="66"/>
  <c r="IE15" i="66" s="1"/>
  <c r="GE15" i="66"/>
  <c r="KF15" i="66"/>
  <c r="KN15" i="66"/>
  <c r="KV15" i="66"/>
  <c r="DB16" i="66"/>
  <c r="IH16" i="66" s="1"/>
  <c r="DZ16" i="66"/>
  <c r="JF16" i="66" s="1"/>
  <c r="JS16" i="66"/>
  <c r="KA16" i="66"/>
  <c r="KI16" i="66"/>
  <c r="KQ16" i="66"/>
  <c r="KY16" i="66"/>
  <c r="GC17" i="66"/>
  <c r="HR17" i="66"/>
  <c r="IH17" i="66"/>
  <c r="IX17" i="66"/>
  <c r="JF17" i="66"/>
  <c r="JV17" i="66"/>
  <c r="KD17" i="66"/>
  <c r="KL17" i="66"/>
  <c r="KT17" i="66"/>
  <c r="ML17" i="66"/>
  <c r="CZ18" i="66"/>
  <c r="DP18" i="66"/>
  <c r="DO18" i="66" s="1"/>
  <c r="DN18" i="66" s="1"/>
  <c r="DM18" i="66" s="1"/>
  <c r="DL18" i="66" s="1"/>
  <c r="HU18" i="66"/>
  <c r="IS18" i="66"/>
  <c r="JA18" i="66"/>
  <c r="JY18" i="66"/>
  <c r="KG18" i="66"/>
  <c r="KO18" i="66"/>
  <c r="KW18" i="66"/>
  <c r="DC19" i="66"/>
  <c r="ER19" i="66"/>
  <c r="HP19" i="66"/>
  <c r="IF19" i="66"/>
  <c r="IV19" i="66"/>
  <c r="JD19" i="66"/>
  <c r="JT19" i="66"/>
  <c r="KB19" i="66"/>
  <c r="KJ19" i="66"/>
  <c r="KR19" i="66"/>
  <c r="KZ19" i="66"/>
  <c r="CX20" i="66"/>
  <c r="GD20" i="66"/>
  <c r="HS20" i="66"/>
  <c r="II20" i="66"/>
  <c r="IY20" i="66"/>
  <c r="JW20" i="66"/>
  <c r="KE20" i="66"/>
  <c r="KM20" i="66"/>
  <c r="KU20" i="66"/>
  <c r="DA21" i="66"/>
  <c r="ID21" i="66"/>
  <c r="IT21" i="66"/>
  <c r="JB21" i="66"/>
  <c r="JZ21" i="66"/>
  <c r="KH21" i="66"/>
  <c r="KP21" i="66"/>
  <c r="KX21" i="66"/>
  <c r="MK21" i="66"/>
  <c r="DA22" i="66"/>
  <c r="IT22" i="66"/>
  <c r="JE22" i="66"/>
  <c r="JV22" i="66"/>
  <c r="KF22" i="66"/>
  <c r="KQ22" i="66"/>
  <c r="ML22" i="66"/>
  <c r="DB23" i="66"/>
  <c r="ID23" i="66"/>
  <c r="IT23" i="66"/>
  <c r="KG23" i="66"/>
  <c r="KW23" i="66"/>
  <c r="HR24" i="66"/>
  <c r="HT25" i="66"/>
  <c r="KG25" i="66"/>
  <c r="IF22" i="66"/>
  <c r="HP22" i="66"/>
  <c r="DC22" i="66"/>
  <c r="HU22" i="66"/>
  <c r="CZ22" i="66"/>
  <c r="DC16" i="66"/>
  <c r="II16" i="66" s="1"/>
  <c r="CY20" i="66"/>
  <c r="GE20" i="66"/>
  <c r="HT20" i="66"/>
  <c r="IJ20" i="66"/>
  <c r="IR20" i="66"/>
  <c r="IZ20" i="66"/>
  <c r="JX20" i="66"/>
  <c r="KF20" i="66"/>
  <c r="KN20" i="66"/>
  <c r="KV20" i="66"/>
  <c r="DB21" i="66"/>
  <c r="IE21" i="66"/>
  <c r="IU21" i="66"/>
  <c r="JC21" i="66"/>
  <c r="JS21" i="66"/>
  <c r="KA21" i="66"/>
  <c r="KI21" i="66"/>
  <c r="KQ21" i="66"/>
  <c r="KY21" i="66"/>
  <c r="DB22" i="66"/>
  <c r="IJ22" i="66"/>
  <c r="CZ15" i="66"/>
  <c r="IF15" i="66" s="1"/>
  <c r="DP15" i="66"/>
  <c r="DO15" i="66" s="1"/>
  <c r="DN15" i="66" s="1"/>
  <c r="DM15" i="66" s="1"/>
  <c r="DL15" i="66" s="1"/>
  <c r="IR15" i="66" s="1"/>
  <c r="JW14" i="66"/>
  <c r="KE14" i="66"/>
  <c r="KM14" i="66"/>
  <c r="KU14" i="66"/>
  <c r="DA15" i="66"/>
  <c r="IG15" i="66" s="1"/>
  <c r="DD16" i="66"/>
  <c r="IJ16" i="66" s="1"/>
  <c r="JU16" i="66"/>
  <c r="KC16" i="66"/>
  <c r="KK16" i="66"/>
  <c r="KS16" i="66"/>
  <c r="LA16" i="66"/>
  <c r="CY17" i="66"/>
  <c r="GE17" i="66"/>
  <c r="HT17" i="66"/>
  <c r="IJ17" i="66"/>
  <c r="IR17" i="66"/>
  <c r="IZ17" i="66"/>
  <c r="JX17" i="66"/>
  <c r="KF17" i="66"/>
  <c r="KN17" i="66"/>
  <c r="KV17" i="66"/>
  <c r="DB18" i="66"/>
  <c r="DZ18" i="66"/>
  <c r="IE18" i="66"/>
  <c r="IU18" i="66"/>
  <c r="JC18" i="66"/>
  <c r="JS18" i="66"/>
  <c r="KA18" i="66"/>
  <c r="KI18" i="66"/>
  <c r="KQ18" i="66"/>
  <c r="KY18" i="66"/>
  <c r="GC19" i="66"/>
  <c r="HR19" i="66"/>
  <c r="IH19" i="66"/>
  <c r="IX19" i="66"/>
  <c r="JF19" i="66"/>
  <c r="JV19" i="66"/>
  <c r="KD19" i="66"/>
  <c r="KL19" i="66"/>
  <c r="KT19" i="66"/>
  <c r="CZ20" i="66"/>
  <c r="DP20" i="66"/>
  <c r="DO20" i="66" s="1"/>
  <c r="DN20" i="66" s="1"/>
  <c r="DM20" i="66" s="1"/>
  <c r="DL20" i="66" s="1"/>
  <c r="IS20" i="66"/>
  <c r="JA20" i="66"/>
  <c r="JY20" i="66"/>
  <c r="KG20" i="66"/>
  <c r="KO20" i="66"/>
  <c r="KW20" i="66"/>
  <c r="DC21" i="66"/>
  <c r="ER21" i="66"/>
  <c r="HP21" i="66"/>
  <c r="IF21" i="66"/>
  <c r="IV21" i="66"/>
  <c r="JD21" i="66"/>
  <c r="JT21" i="66"/>
  <c r="KB21" i="66"/>
  <c r="KJ21" i="66"/>
  <c r="KR21" i="66"/>
  <c r="KZ21" i="66"/>
  <c r="DD22" i="66"/>
  <c r="HQ22" i="66"/>
  <c r="IW22" i="66"/>
  <c r="JX22" i="66"/>
  <c r="KI22" i="66"/>
  <c r="KT22" i="66"/>
  <c r="HQ23" i="66"/>
  <c r="IG23" i="66"/>
  <c r="IW23" i="66"/>
  <c r="JS23" i="66"/>
  <c r="KI23" i="66"/>
  <c r="KY23" i="66"/>
  <c r="IE24" i="66"/>
  <c r="DZ24" i="66"/>
  <c r="DB24" i="66"/>
  <c r="ID24" i="66"/>
  <c r="DA24" i="66"/>
  <c r="HU24" i="66"/>
  <c r="CZ24" i="66"/>
  <c r="IJ24" i="66"/>
  <c r="HT24" i="66"/>
  <c r="CY24" i="66"/>
  <c r="II24" i="66"/>
  <c r="HS24" i="66"/>
  <c r="CX24" i="66"/>
  <c r="IF24" i="66"/>
  <c r="HP24" i="66"/>
  <c r="DC24" i="66"/>
  <c r="KO25" i="66"/>
  <c r="HT30" i="66"/>
  <c r="JX30" i="66"/>
  <c r="ER24" i="66"/>
  <c r="IV24" i="66"/>
  <c r="JD24" i="66"/>
  <c r="JT24" i="66"/>
  <c r="KB24" i="66"/>
  <c r="KJ24" i="66"/>
  <c r="KR24" i="66"/>
  <c r="KZ24" i="66"/>
  <c r="DD27" i="66"/>
  <c r="HQ27" i="66"/>
  <c r="IG27" i="66"/>
  <c r="CY28" i="66"/>
  <c r="GE28" i="66"/>
  <c r="HT28" i="66"/>
  <c r="IJ28" i="66"/>
  <c r="IR28" i="66"/>
  <c r="IZ28" i="66"/>
  <c r="JX28" i="66"/>
  <c r="KF28" i="66"/>
  <c r="KN28" i="66"/>
  <c r="KV28" i="66"/>
  <c r="HR30" i="66"/>
  <c r="IH30" i="66"/>
  <c r="CZ31" i="66"/>
  <c r="DP31" i="66"/>
  <c r="DO31" i="66" s="1"/>
  <c r="DN31" i="66" s="1"/>
  <c r="DM31" i="66" s="1"/>
  <c r="DL31" i="66" s="1"/>
  <c r="IF31" i="66"/>
  <c r="IX31" i="66"/>
  <c r="JY31" i="66"/>
  <c r="KH31" i="66"/>
  <c r="KQ31" i="66"/>
  <c r="KZ31" i="66"/>
  <c r="CX32" i="66"/>
  <c r="GD32" i="66"/>
  <c r="HU32" i="66"/>
  <c r="IF32" i="66"/>
  <c r="JA32" i="66"/>
  <c r="JS32" i="66"/>
  <c r="KC32" i="66"/>
  <c r="KN32" i="66"/>
  <c r="KY32" i="66"/>
  <c r="MK33" i="66"/>
  <c r="LA33" i="66"/>
  <c r="KS33" i="66"/>
  <c r="KK33" i="66"/>
  <c r="KC33" i="66"/>
  <c r="JU33" i="66"/>
  <c r="JE33" i="66"/>
  <c r="IW33" i="66"/>
  <c r="KY33" i="66"/>
  <c r="KQ33" i="66"/>
  <c r="KI33" i="66"/>
  <c r="KA33" i="66"/>
  <c r="JS33" i="66"/>
  <c r="JC33" i="66"/>
  <c r="IU33" i="66"/>
  <c r="KW33" i="66"/>
  <c r="KO33" i="66"/>
  <c r="KG33" i="66"/>
  <c r="JY33" i="66"/>
  <c r="JA33" i="66"/>
  <c r="IS33" i="66"/>
  <c r="DP33" i="66"/>
  <c r="DO33" i="66" s="1"/>
  <c r="DN33" i="66" s="1"/>
  <c r="DM33" i="66" s="1"/>
  <c r="DL33" i="66" s="1"/>
  <c r="KU33" i="66"/>
  <c r="KM33" i="66"/>
  <c r="KE33" i="66"/>
  <c r="JW33" i="66"/>
  <c r="IY33" i="66"/>
  <c r="GD33" i="66"/>
  <c r="DA33" i="66"/>
  <c r="ID33" i="66"/>
  <c r="IT33" i="66"/>
  <c r="KF33" i="66"/>
  <c r="KV33" i="66"/>
  <c r="JZ41" i="66"/>
  <c r="HR27" i="66"/>
  <c r="IH27" i="66"/>
  <c r="KO28" i="66"/>
  <c r="KW28" i="66"/>
  <c r="KH41" i="66"/>
  <c r="MK44" i="66"/>
  <c r="LA44" i="66"/>
  <c r="KS44" i="66"/>
  <c r="KK44" i="66"/>
  <c r="KC44" i="66"/>
  <c r="JU44" i="66"/>
  <c r="JE44" i="66"/>
  <c r="IW44" i="66"/>
  <c r="KZ44" i="66"/>
  <c r="KR44" i="66"/>
  <c r="KJ44" i="66"/>
  <c r="KB44" i="66"/>
  <c r="JT44" i="66"/>
  <c r="JD44" i="66"/>
  <c r="IV44" i="66"/>
  <c r="ER44" i="66"/>
  <c r="KY44" i="66"/>
  <c r="KQ44" i="66"/>
  <c r="KI44" i="66"/>
  <c r="KA44" i="66"/>
  <c r="JS44" i="66"/>
  <c r="JC44" i="66"/>
  <c r="IU44" i="66"/>
  <c r="KW44" i="66"/>
  <c r="KO44" i="66"/>
  <c r="KG44" i="66"/>
  <c r="JY44" i="66"/>
  <c r="JA44" i="66"/>
  <c r="IS44" i="66"/>
  <c r="DP44" i="66"/>
  <c r="DO44" i="66" s="1"/>
  <c r="DN44" i="66" s="1"/>
  <c r="DM44" i="66" s="1"/>
  <c r="DL44" i="66" s="1"/>
  <c r="KU44" i="66"/>
  <c r="KM44" i="66"/>
  <c r="KE44" i="66"/>
  <c r="JW44" i="66"/>
  <c r="IY44" i="66"/>
  <c r="GD44" i="66"/>
  <c r="KL44" i="66"/>
  <c r="GC44" i="66"/>
  <c r="KH44" i="66"/>
  <c r="HR44" i="66"/>
  <c r="KF44" i="66"/>
  <c r="JF44" i="66"/>
  <c r="KX44" i="66"/>
  <c r="KD44" i="66"/>
  <c r="JB44" i="66"/>
  <c r="IH44" i="66"/>
  <c r="CY44" i="66"/>
  <c r="KV44" i="66"/>
  <c r="JZ44" i="66"/>
  <c r="IZ44" i="66"/>
  <c r="KT44" i="66"/>
  <c r="JX44" i="66"/>
  <c r="IX44" i="66"/>
  <c r="ML44" i="66"/>
  <c r="KP44" i="66"/>
  <c r="JV44" i="66"/>
  <c r="IT44" i="66"/>
  <c r="DC23" i="66"/>
  <c r="HP23" i="66"/>
  <c r="IF23" i="66"/>
  <c r="GD24" i="66"/>
  <c r="IY24" i="66"/>
  <c r="JW24" i="66"/>
  <c r="KE24" i="66"/>
  <c r="KM24" i="66"/>
  <c r="KU24" i="66"/>
  <c r="DA25" i="66"/>
  <c r="IG25" i="66" s="1"/>
  <c r="DD26" i="66"/>
  <c r="HQ26" i="66"/>
  <c r="IG26" i="66"/>
  <c r="IW26" i="66"/>
  <c r="JE26" i="66"/>
  <c r="JU26" i="66"/>
  <c r="KC26" i="66"/>
  <c r="KK26" i="66"/>
  <c r="KS26" i="66"/>
  <c r="LA26" i="66"/>
  <c r="MK26" i="66"/>
  <c r="CY27" i="66"/>
  <c r="GE27" i="66"/>
  <c r="HT27" i="66"/>
  <c r="IJ27" i="66"/>
  <c r="IR27" i="66"/>
  <c r="IZ27" i="66"/>
  <c r="JX27" i="66"/>
  <c r="KF27" i="66"/>
  <c r="KN27" i="66"/>
  <c r="KV27" i="66"/>
  <c r="DB28" i="66"/>
  <c r="IE28" i="66"/>
  <c r="IU28" i="66"/>
  <c r="JC28" i="66"/>
  <c r="JS28" i="66"/>
  <c r="KA28" i="66"/>
  <c r="KI28" i="66"/>
  <c r="KQ28" i="66"/>
  <c r="KY28" i="66"/>
  <c r="GC29" i="66"/>
  <c r="HR29" i="66"/>
  <c r="IH29" i="66"/>
  <c r="IX29" i="66"/>
  <c r="JF29" i="66"/>
  <c r="JV29" i="66"/>
  <c r="KD29" i="66"/>
  <c r="KL29" i="66"/>
  <c r="KT29" i="66"/>
  <c r="ML29" i="66"/>
  <c r="CZ30" i="66"/>
  <c r="HU30" i="66"/>
  <c r="DC31" i="66"/>
  <c r="ER31" i="66"/>
  <c r="HQ31" i="66"/>
  <c r="IS31" i="66"/>
  <c r="JB31" i="66"/>
  <c r="JS31" i="66"/>
  <c r="KB31" i="66"/>
  <c r="KK31" i="66"/>
  <c r="KT31" i="66"/>
  <c r="DB32" i="66"/>
  <c r="IJ32" i="66"/>
  <c r="IU32" i="66"/>
  <c r="JE32" i="66"/>
  <c r="JW32" i="66"/>
  <c r="KG32" i="66"/>
  <c r="KR32" i="66"/>
  <c r="HT33" i="66"/>
  <c r="IZ33" i="66"/>
  <c r="JV33" i="66"/>
  <c r="KL33" i="66"/>
  <c r="ML33" i="66"/>
  <c r="KX41" i="66"/>
  <c r="GE44" i="66"/>
  <c r="GE24" i="66"/>
  <c r="IR24" i="66"/>
  <c r="IZ24" i="66"/>
  <c r="JX24" i="66"/>
  <c r="KF24" i="66"/>
  <c r="KN24" i="66"/>
  <c r="KV24" i="66"/>
  <c r="HR26" i="66"/>
  <c r="IH26" i="66"/>
  <c r="CZ27" i="66"/>
  <c r="DP27" i="66"/>
  <c r="DO27" i="66" s="1"/>
  <c r="DN27" i="66" s="1"/>
  <c r="DM27" i="66" s="1"/>
  <c r="DL27" i="66" s="1"/>
  <c r="HU27" i="66"/>
  <c r="DC28" i="66"/>
  <c r="ER28" i="66"/>
  <c r="HP28" i="66"/>
  <c r="IF28" i="66"/>
  <c r="IV28" i="66"/>
  <c r="JD28" i="66"/>
  <c r="JT28" i="66"/>
  <c r="KB28" i="66"/>
  <c r="KJ28" i="66"/>
  <c r="KR28" i="66"/>
  <c r="KZ28" i="66"/>
  <c r="IY29" i="66"/>
  <c r="JW29" i="66"/>
  <c r="KE29" i="66"/>
  <c r="KM29" i="66"/>
  <c r="KU29" i="66"/>
  <c r="ID30" i="66"/>
  <c r="DD31" i="66"/>
  <c r="HR31" i="66"/>
  <c r="IT31" i="66"/>
  <c r="JC31" i="66"/>
  <c r="JT31" i="66"/>
  <c r="KC31" i="66"/>
  <c r="KL31" i="66"/>
  <c r="KV31" i="66"/>
  <c r="KX32" i="66"/>
  <c r="KP32" i="66"/>
  <c r="KH32" i="66"/>
  <c r="JZ32" i="66"/>
  <c r="JB32" i="66"/>
  <c r="IT32" i="66"/>
  <c r="ML32" i="66"/>
  <c r="KT32" i="66"/>
  <c r="KL32" i="66"/>
  <c r="KD32" i="66"/>
  <c r="JV32" i="66"/>
  <c r="JF32" i="66"/>
  <c r="IX32" i="66"/>
  <c r="GC32" i="66"/>
  <c r="DC32" i="66"/>
  <c r="HP32" i="66"/>
  <c r="IV32" i="66"/>
  <c r="JX32" i="66"/>
  <c r="KI32" i="66"/>
  <c r="KS32" i="66"/>
  <c r="JB33" i="66"/>
  <c r="JX33" i="66"/>
  <c r="KN33" i="66"/>
  <c r="HR23" i="66"/>
  <c r="IH23" i="66"/>
  <c r="DP24" i="66"/>
  <c r="DO24" i="66" s="1"/>
  <c r="DN24" i="66" s="1"/>
  <c r="DM24" i="66" s="1"/>
  <c r="DL24" i="66" s="1"/>
  <c r="IS24" i="66"/>
  <c r="JA24" i="66"/>
  <c r="JY24" i="66"/>
  <c r="KG24" i="66"/>
  <c r="KO24" i="66"/>
  <c r="KW24" i="66"/>
  <c r="DC25" i="66"/>
  <c r="II25" i="66" s="1"/>
  <c r="HP25" i="66"/>
  <c r="CX26" i="66"/>
  <c r="HS26" i="66"/>
  <c r="II26" i="66"/>
  <c r="DA27" i="66"/>
  <c r="ID27" i="66"/>
  <c r="DD28" i="66"/>
  <c r="HQ28" i="66"/>
  <c r="IG28" i="66"/>
  <c r="IW28" i="66"/>
  <c r="JE28" i="66"/>
  <c r="JU28" i="66"/>
  <c r="KC28" i="66"/>
  <c r="KK28" i="66"/>
  <c r="KS28" i="66"/>
  <c r="LA28" i="66"/>
  <c r="MK28" i="66"/>
  <c r="CY29" i="66"/>
  <c r="GE29" i="66"/>
  <c r="HT29" i="66"/>
  <c r="IJ29" i="66"/>
  <c r="IR29" i="66"/>
  <c r="IZ29" i="66"/>
  <c r="JX29" i="66"/>
  <c r="KF29" i="66"/>
  <c r="KN29" i="66"/>
  <c r="KV29" i="66"/>
  <c r="DB30" i="66"/>
  <c r="DZ30" i="66"/>
  <c r="IE30" i="66"/>
  <c r="II31" i="66"/>
  <c r="HS31" i="66"/>
  <c r="GC31" i="66"/>
  <c r="HT31" i="66"/>
  <c r="IU31" i="66"/>
  <c r="JD31" i="66"/>
  <c r="JU31" i="66"/>
  <c r="KD31" i="66"/>
  <c r="KN31" i="66"/>
  <c r="KW31" i="66"/>
  <c r="DD32" i="66"/>
  <c r="HQ32" i="66"/>
  <c r="IW32" i="66"/>
  <c r="JY32" i="66"/>
  <c r="KJ32" i="66"/>
  <c r="KU32" i="66"/>
  <c r="IG33" i="66"/>
  <c r="HQ33" i="66"/>
  <c r="DD33" i="66"/>
  <c r="IE33" i="66"/>
  <c r="DZ33" i="66"/>
  <c r="DB33" i="66"/>
  <c r="HU33" i="66"/>
  <c r="CZ33" i="66"/>
  <c r="II33" i="66"/>
  <c r="HS33" i="66"/>
  <c r="CX33" i="66"/>
  <c r="ER33" i="66"/>
  <c r="JD33" i="66"/>
  <c r="JZ33" i="66"/>
  <c r="KP33" i="66"/>
  <c r="CX39" i="66"/>
  <c r="ID39" i="66" s="1"/>
  <c r="HQ39" i="66"/>
  <c r="DD39" i="66"/>
  <c r="IJ39" i="66" s="1"/>
  <c r="DC39" i="66"/>
  <c r="II39" i="66" s="1"/>
  <c r="DZ39" i="66"/>
  <c r="JF39" i="66" s="1"/>
  <c r="DB39" i="66"/>
  <c r="IH39" i="66" s="1"/>
  <c r="DA39" i="66"/>
  <c r="IG39" i="66" s="1"/>
  <c r="CZ39" i="66"/>
  <c r="IF39" i="66" s="1"/>
  <c r="CX23" i="66"/>
  <c r="HS23" i="66"/>
  <c r="II23" i="66"/>
  <c r="IT24" i="66"/>
  <c r="JB24" i="66"/>
  <c r="JZ24" i="66"/>
  <c r="KH24" i="66"/>
  <c r="KP24" i="66"/>
  <c r="KX24" i="66"/>
  <c r="DD25" i="66"/>
  <c r="IJ25" i="66" s="1"/>
  <c r="HQ25" i="66"/>
  <c r="CY26" i="66"/>
  <c r="GE26" i="66"/>
  <c r="HT26" i="66"/>
  <c r="IJ26" i="66"/>
  <c r="IR26" i="66"/>
  <c r="IZ26" i="66"/>
  <c r="JX26" i="66"/>
  <c r="KF26" i="66"/>
  <c r="KN26" i="66"/>
  <c r="KV26" i="66"/>
  <c r="DB27" i="66"/>
  <c r="DZ27" i="66"/>
  <c r="IE27" i="66"/>
  <c r="IU27" i="66"/>
  <c r="JC27" i="66"/>
  <c r="JS27" i="66"/>
  <c r="KA27" i="66"/>
  <c r="KI27" i="66"/>
  <c r="KQ27" i="66"/>
  <c r="KY27" i="66"/>
  <c r="GC28" i="66"/>
  <c r="HR28" i="66"/>
  <c r="IH28" i="66"/>
  <c r="IX28" i="66"/>
  <c r="JF28" i="66"/>
  <c r="JV28" i="66"/>
  <c r="KD28" i="66"/>
  <c r="KL28" i="66"/>
  <c r="KT28" i="66"/>
  <c r="ML28" i="66"/>
  <c r="CZ29" i="66"/>
  <c r="DP29" i="66"/>
  <c r="DO29" i="66" s="1"/>
  <c r="DN29" i="66" s="1"/>
  <c r="DM29" i="66" s="1"/>
  <c r="DL29" i="66" s="1"/>
  <c r="IS29" i="66"/>
  <c r="JA29" i="66"/>
  <c r="JY29" i="66"/>
  <c r="KG29" i="66"/>
  <c r="KO29" i="66"/>
  <c r="KW29" i="66"/>
  <c r="DC30" i="66"/>
  <c r="HP30" i="66"/>
  <c r="IF30" i="66"/>
  <c r="CX31" i="66"/>
  <c r="GD31" i="66"/>
  <c r="HU31" i="66"/>
  <c r="ID31" i="66"/>
  <c r="IV31" i="66"/>
  <c r="JE31" i="66"/>
  <c r="JV31" i="66"/>
  <c r="KF31" i="66"/>
  <c r="KO31" i="66"/>
  <c r="KX31" i="66"/>
  <c r="DP32" i="66"/>
  <c r="DO32" i="66" s="1"/>
  <c r="DN32" i="66" s="1"/>
  <c r="DM32" i="66" s="1"/>
  <c r="DL32" i="66" s="1"/>
  <c r="ER32" i="66"/>
  <c r="HS32" i="66"/>
  <c r="IY32" i="66"/>
  <c r="KA32" i="66"/>
  <c r="KK32" i="66"/>
  <c r="KV32" i="66"/>
  <c r="GC33" i="66"/>
  <c r="JF33" i="66"/>
  <c r="KB33" i="66"/>
  <c r="KR33" i="66"/>
  <c r="IE35" i="66"/>
  <c r="DZ35" i="66"/>
  <c r="DB35" i="66"/>
  <c r="HU35" i="66"/>
  <c r="CZ35" i="66"/>
  <c r="IJ35" i="66"/>
  <c r="HT35" i="66"/>
  <c r="CY35" i="66"/>
  <c r="II35" i="66"/>
  <c r="HS35" i="66"/>
  <c r="CX35" i="66"/>
  <c r="IG35" i="66"/>
  <c r="HQ35" i="66"/>
  <c r="DD35" i="66"/>
  <c r="DC35" i="66"/>
  <c r="HP35" i="66"/>
  <c r="CY39" i="66"/>
  <c r="IE39" i="66" s="1"/>
  <c r="ID44" i="66"/>
  <c r="IR44" i="66"/>
  <c r="IU24" i="66"/>
  <c r="JC24" i="66"/>
  <c r="JS24" i="66"/>
  <c r="KA24" i="66"/>
  <c r="KI24" i="66"/>
  <c r="KQ24" i="66"/>
  <c r="KY24" i="66"/>
  <c r="HR25" i="66"/>
  <c r="CZ26" i="66"/>
  <c r="DP26" i="66"/>
  <c r="DO26" i="66" s="1"/>
  <c r="DN26" i="66" s="1"/>
  <c r="DM26" i="66" s="1"/>
  <c r="DL26" i="66" s="1"/>
  <c r="HU26" i="66"/>
  <c r="DC27" i="66"/>
  <c r="HP27" i="66"/>
  <c r="IF27" i="66"/>
  <c r="CX28" i="66"/>
  <c r="GD28" i="66"/>
  <c r="HS28" i="66"/>
  <c r="II28" i="66"/>
  <c r="IY28" i="66"/>
  <c r="JW28" i="66"/>
  <c r="KE28" i="66"/>
  <c r="KM28" i="66"/>
  <c r="KU28" i="66"/>
  <c r="ID29" i="66"/>
  <c r="IT29" i="66"/>
  <c r="JB29" i="66"/>
  <c r="JZ29" i="66"/>
  <c r="KH29" i="66"/>
  <c r="KP29" i="66"/>
  <c r="KX29" i="66"/>
  <c r="DD30" i="66"/>
  <c r="HQ30" i="66"/>
  <c r="IG30" i="66"/>
  <c r="KU31" i="66"/>
  <c r="KM31" i="66"/>
  <c r="KE31" i="66"/>
  <c r="JW31" i="66"/>
  <c r="IY31" i="66"/>
  <c r="CY31" i="66"/>
  <c r="GE31" i="66"/>
  <c r="IE31" i="66"/>
  <c r="IW31" i="66"/>
  <c r="JF31" i="66"/>
  <c r="JX31" i="66"/>
  <c r="KG31" i="66"/>
  <c r="KP31" i="66"/>
  <c r="KY31" i="66"/>
  <c r="ML31" i="66"/>
  <c r="HT32" i="66"/>
  <c r="IE32" i="66"/>
  <c r="IZ32" i="66"/>
  <c r="KB32" i="66"/>
  <c r="KM32" i="66"/>
  <c r="KW32" i="66"/>
  <c r="CY33" i="66"/>
  <c r="GE33" i="66"/>
  <c r="IR33" i="66"/>
  <c r="KD33" i="66"/>
  <c r="KT33" i="66"/>
  <c r="KW41" i="66"/>
  <c r="KO41" i="66"/>
  <c r="KG41" i="66"/>
  <c r="JY41" i="66"/>
  <c r="DP41" i="66"/>
  <c r="DO41" i="66" s="1"/>
  <c r="DN41" i="66" s="1"/>
  <c r="DM41" i="66" s="1"/>
  <c r="DL41" i="66" s="1"/>
  <c r="IR41" i="66" s="1"/>
  <c r="KV41" i="66"/>
  <c r="KN41" i="66"/>
  <c r="KF41" i="66"/>
  <c r="GE41" i="66"/>
  <c r="KU41" i="66"/>
  <c r="KM41" i="66"/>
  <c r="KE41" i="66"/>
  <c r="JW41" i="66"/>
  <c r="ML41" i="66"/>
  <c r="KT41" i="66"/>
  <c r="KL41" i="66"/>
  <c r="KD41" i="66"/>
  <c r="JV41" i="66"/>
  <c r="GC41" i="66"/>
  <c r="GD41" i="66" s="1"/>
  <c r="MK41" i="66"/>
  <c r="LA41" i="66"/>
  <c r="KS41" i="66"/>
  <c r="KK41" i="66"/>
  <c r="KC41" i="66"/>
  <c r="JU41" i="66"/>
  <c r="KZ41" i="66"/>
  <c r="KR41" i="66"/>
  <c r="KJ41" i="66"/>
  <c r="KB41" i="66"/>
  <c r="JT41" i="66"/>
  <c r="ER41" i="66"/>
  <c r="JX41" i="66" s="1"/>
  <c r="DC41" i="66"/>
  <c r="II41" i="66" s="1"/>
  <c r="KY41" i="66"/>
  <c r="KQ41" i="66"/>
  <c r="KI41" i="66"/>
  <c r="KA41" i="66"/>
  <c r="JS41" i="66"/>
  <c r="DA34" i="66"/>
  <c r="IG34" i="66" s="1"/>
  <c r="IW35" i="66"/>
  <c r="JE35" i="66"/>
  <c r="JU35" i="66"/>
  <c r="KC35" i="66"/>
  <c r="KK35" i="66"/>
  <c r="KS35" i="66"/>
  <c r="LA35" i="66"/>
  <c r="MK35" i="66"/>
  <c r="DA36" i="66"/>
  <c r="IG36" i="66" s="1"/>
  <c r="JZ36" i="66"/>
  <c r="KH36" i="66"/>
  <c r="KP36" i="66"/>
  <c r="KX36" i="66"/>
  <c r="CX37" i="66"/>
  <c r="ID37" i="66" s="1"/>
  <c r="HS37" i="66"/>
  <c r="JW37" i="66"/>
  <c r="KE37" i="66"/>
  <c r="KM37" i="66"/>
  <c r="KU37" i="66"/>
  <c r="DC38" i="66"/>
  <c r="II38" i="66" s="1"/>
  <c r="DP39" i="66"/>
  <c r="DO39" i="66" s="1"/>
  <c r="DN39" i="66" s="1"/>
  <c r="DM39" i="66" s="1"/>
  <c r="DL39" i="66" s="1"/>
  <c r="IR39" i="66" s="1"/>
  <c r="JY39" i="66"/>
  <c r="KG39" i="66"/>
  <c r="KO39" i="66"/>
  <c r="KW39" i="66"/>
  <c r="GC40" i="66"/>
  <c r="GD40" i="66" s="1"/>
  <c r="HR40" i="66"/>
  <c r="JV40" i="66"/>
  <c r="KD40" i="66"/>
  <c r="KL40" i="66"/>
  <c r="KT40" i="66"/>
  <c r="ML40" i="66"/>
  <c r="DB41" i="66"/>
  <c r="IH41" i="66" s="1"/>
  <c r="DZ41" i="66"/>
  <c r="JF41" i="66" s="1"/>
  <c r="CY42" i="66"/>
  <c r="HT42" i="66"/>
  <c r="IJ42" i="66"/>
  <c r="DB43" i="66"/>
  <c r="DR43" i="66"/>
  <c r="IE43" i="66"/>
  <c r="DS46" i="66"/>
  <c r="CY37" i="66"/>
  <c r="IE37" i="66" s="1"/>
  <c r="HT37" i="66"/>
  <c r="JZ39" i="66"/>
  <c r="KH39" i="66"/>
  <c r="KP39" i="66"/>
  <c r="KX39" i="66"/>
  <c r="HR32" i="66"/>
  <c r="IH32" i="66"/>
  <c r="DC34" i="66"/>
  <c r="II34" i="66" s="1"/>
  <c r="ER34" i="66"/>
  <c r="JX34" i="66" s="1"/>
  <c r="JT34" i="66"/>
  <c r="KB34" i="66"/>
  <c r="KJ34" i="66"/>
  <c r="KR34" i="66"/>
  <c r="KZ34" i="66"/>
  <c r="GD35" i="66"/>
  <c r="IY35" i="66"/>
  <c r="JW35" i="66"/>
  <c r="KE35" i="66"/>
  <c r="KM35" i="66"/>
  <c r="KU35" i="66"/>
  <c r="DC36" i="66"/>
  <c r="II36" i="66" s="1"/>
  <c r="ER36" i="66"/>
  <c r="JX36" i="66" s="1"/>
  <c r="JT36" i="66"/>
  <c r="KB36" i="66"/>
  <c r="KJ36" i="66"/>
  <c r="KR36" i="66"/>
  <c r="KZ36" i="66"/>
  <c r="CZ37" i="66"/>
  <c r="IF37" i="66" s="1"/>
  <c r="HU37" i="66"/>
  <c r="JY37" i="66"/>
  <c r="KG37" i="66"/>
  <c r="KO37" i="66"/>
  <c r="KW37" i="66"/>
  <c r="GC38" i="66"/>
  <c r="HR38" i="66"/>
  <c r="JV38" i="66"/>
  <c r="KD38" i="66"/>
  <c r="KL38" i="66"/>
  <c r="KT38" i="66"/>
  <c r="ML38" i="66"/>
  <c r="JS39" i="66"/>
  <c r="KA39" i="66"/>
  <c r="KI39" i="66"/>
  <c r="KQ39" i="66"/>
  <c r="KY39" i="66"/>
  <c r="CY40" i="66"/>
  <c r="IE40" i="66" s="1"/>
  <c r="GE40" i="66"/>
  <c r="KF40" i="66"/>
  <c r="KN40" i="66"/>
  <c r="KV40" i="66"/>
  <c r="DD41" i="66"/>
  <c r="IJ41" i="66" s="1"/>
  <c r="KX42" i="66"/>
  <c r="KP42" i="66"/>
  <c r="KH42" i="66"/>
  <c r="JZ42" i="66"/>
  <c r="JB42" i="66"/>
  <c r="IT42" i="66"/>
  <c r="KU42" i="66"/>
  <c r="KM42" i="66"/>
  <c r="KE42" i="66"/>
  <c r="JW42" i="66"/>
  <c r="MK42" i="66"/>
  <c r="DA42" i="66"/>
  <c r="ID42" i="66"/>
  <c r="IU42" i="66"/>
  <c r="JD42" i="66"/>
  <c r="JT42" i="66"/>
  <c r="KD42" i="66"/>
  <c r="KO42" i="66"/>
  <c r="KZ42" i="66"/>
  <c r="DW43" i="66"/>
  <c r="HT43" i="66"/>
  <c r="DQ44" i="66"/>
  <c r="GE35" i="66"/>
  <c r="IR35" i="66"/>
  <c r="IZ35" i="66"/>
  <c r="JX35" i="66"/>
  <c r="KF35" i="66"/>
  <c r="KN35" i="66"/>
  <c r="KV35" i="66"/>
  <c r="DA37" i="66"/>
  <c r="IG37" i="66" s="1"/>
  <c r="JZ37" i="66"/>
  <c r="KH37" i="66"/>
  <c r="KP37" i="66"/>
  <c r="KX37" i="66"/>
  <c r="ER39" i="66"/>
  <c r="JX39" i="66" s="1"/>
  <c r="JT39" i="66"/>
  <c r="KB39" i="66"/>
  <c r="KJ39" i="66"/>
  <c r="KR39" i="66"/>
  <c r="KZ39" i="66"/>
  <c r="HR41" i="66"/>
  <c r="DP35" i="66"/>
  <c r="DO35" i="66" s="1"/>
  <c r="DN35" i="66" s="1"/>
  <c r="DM35" i="66" s="1"/>
  <c r="DL35" i="66" s="1"/>
  <c r="IS35" i="66"/>
  <c r="JA35" i="66"/>
  <c r="JY35" i="66"/>
  <c r="KG35" i="66"/>
  <c r="KO35" i="66"/>
  <c r="KW35" i="66"/>
  <c r="GC36" i="66"/>
  <c r="GD36" i="66" s="1"/>
  <c r="HR36" i="66"/>
  <c r="JV36" i="66"/>
  <c r="KD36" i="66"/>
  <c r="KL36" i="66"/>
  <c r="KT36" i="66"/>
  <c r="ML36" i="66"/>
  <c r="DB37" i="66"/>
  <c r="IH37" i="66" s="1"/>
  <c r="DZ37" i="66"/>
  <c r="JF37" i="66" s="1"/>
  <c r="JS37" i="66"/>
  <c r="KA37" i="66"/>
  <c r="KI37" i="66"/>
  <c r="KQ37" i="66"/>
  <c r="KY37" i="66"/>
  <c r="CY38" i="66"/>
  <c r="IE38" i="66" s="1"/>
  <c r="JU39" i="66"/>
  <c r="KC39" i="66"/>
  <c r="KK39" i="66"/>
  <c r="KS39" i="66"/>
  <c r="LA39" i="66"/>
  <c r="MK39" i="66"/>
  <c r="DA40" i="66"/>
  <c r="IG40" i="66" s="1"/>
  <c r="JZ40" i="66"/>
  <c r="KH40" i="66"/>
  <c r="KP40" i="66"/>
  <c r="KX40" i="66"/>
  <c r="CX41" i="66"/>
  <c r="ID41" i="66" s="1"/>
  <c r="DC42" i="66"/>
  <c r="HP42" i="66"/>
  <c r="IF42" i="66"/>
  <c r="IG44" i="66"/>
  <c r="HQ44" i="66"/>
  <c r="DT44" i="66"/>
  <c r="DD44" i="66"/>
  <c r="IF44" i="66"/>
  <c r="HP44" i="66"/>
  <c r="DS44" i="66"/>
  <c r="DC44" i="66"/>
  <c r="IE44" i="66"/>
  <c r="DZ44" i="66"/>
  <c r="DR44" i="66"/>
  <c r="DB44" i="66"/>
  <c r="HU44" i="66"/>
  <c r="DX44" i="66"/>
  <c r="CZ44" i="66"/>
  <c r="II44" i="66"/>
  <c r="HS44" i="66"/>
  <c r="DV44" i="66"/>
  <c r="CX44" i="66"/>
  <c r="DA44" i="66"/>
  <c r="DW44" i="66"/>
  <c r="IJ44" i="66"/>
  <c r="DC37" i="66"/>
  <c r="II37" i="66" s="1"/>
  <c r="HP37" i="66"/>
  <c r="GC39" i="66"/>
  <c r="GD39" i="66" s="1"/>
  <c r="JV39" i="66"/>
  <c r="KD39" i="66"/>
  <c r="KL39" i="66"/>
  <c r="KT39" i="66"/>
  <c r="ML39" i="66"/>
  <c r="CY41" i="66"/>
  <c r="IE41" i="66" s="1"/>
  <c r="IJ46" i="66"/>
  <c r="HT46" i="66"/>
  <c r="DW46" i="66"/>
  <c r="CY46" i="66"/>
  <c r="II46" i="66"/>
  <c r="HS46" i="66"/>
  <c r="DV46" i="66"/>
  <c r="CX46" i="66"/>
  <c r="IH46" i="66"/>
  <c r="HR46" i="66"/>
  <c r="DU46" i="66"/>
  <c r="IG46" i="66"/>
  <c r="HQ46" i="66"/>
  <c r="DT46" i="66"/>
  <c r="DD46" i="66"/>
  <c r="IE46" i="66"/>
  <c r="DZ46" i="66"/>
  <c r="DR46" i="66"/>
  <c r="DB46" i="66"/>
  <c r="AX46" i="66"/>
  <c r="ME46" i="66" s="1"/>
  <c r="ID46" i="66"/>
  <c r="DY46" i="66"/>
  <c r="DQ46" i="66"/>
  <c r="DA46" i="66"/>
  <c r="HU46" i="66"/>
  <c r="DX46" i="66"/>
  <c r="CZ46" i="66"/>
  <c r="DA32" i="66"/>
  <c r="ID32" i="66"/>
  <c r="CY34" i="66"/>
  <c r="IE34" i="66" s="1"/>
  <c r="GE34" i="66"/>
  <c r="KF34" i="66"/>
  <c r="KN34" i="66"/>
  <c r="KV34" i="66"/>
  <c r="IU35" i="66"/>
  <c r="JC35" i="66"/>
  <c r="JS35" i="66"/>
  <c r="KA35" i="66"/>
  <c r="KI35" i="66"/>
  <c r="KQ35" i="66"/>
  <c r="KY35" i="66"/>
  <c r="CY36" i="66"/>
  <c r="IE36" i="66" s="1"/>
  <c r="GE36" i="66"/>
  <c r="HT36" i="66"/>
  <c r="KF36" i="66"/>
  <c r="KN36" i="66"/>
  <c r="KV36" i="66"/>
  <c r="DD37" i="66"/>
  <c r="IJ37" i="66" s="1"/>
  <c r="HQ37" i="66"/>
  <c r="JU37" i="66"/>
  <c r="KC37" i="66"/>
  <c r="KK37" i="66"/>
  <c r="KS37" i="66"/>
  <c r="LA37" i="66"/>
  <c r="DA38" i="66"/>
  <c r="IG38" i="66" s="1"/>
  <c r="IT38" i="66"/>
  <c r="JZ38" i="66"/>
  <c r="KH38" i="66"/>
  <c r="KP38" i="66"/>
  <c r="KX38" i="66"/>
  <c r="JW39" i="66"/>
  <c r="KE39" i="66"/>
  <c r="KM39" i="66"/>
  <c r="KU39" i="66"/>
  <c r="DC40" i="66"/>
  <c r="II40" i="66" s="1"/>
  <c r="ER40" i="66"/>
  <c r="JX40" i="66" s="1"/>
  <c r="JT40" i="66"/>
  <c r="KB40" i="66"/>
  <c r="KJ40" i="66"/>
  <c r="KR40" i="66"/>
  <c r="KZ40" i="66"/>
  <c r="CZ41" i="66"/>
  <c r="IF41" i="66" s="1"/>
  <c r="HR42" i="66"/>
  <c r="IH42" i="66"/>
  <c r="II43" i="66"/>
  <c r="HS43" i="66"/>
  <c r="DV43" i="66"/>
  <c r="CX43" i="66"/>
  <c r="IH43" i="66"/>
  <c r="HR43" i="66"/>
  <c r="DU43" i="66"/>
  <c r="IF43" i="66"/>
  <c r="HP43" i="66"/>
  <c r="DS43" i="66"/>
  <c r="DC43" i="66"/>
  <c r="ID43" i="66"/>
  <c r="DY43" i="66"/>
  <c r="DQ43" i="66"/>
  <c r="DA43" i="66"/>
  <c r="CY43" i="66"/>
  <c r="HT44" i="66"/>
  <c r="DC46" i="66"/>
  <c r="IT43" i="66"/>
  <c r="JB43" i="66"/>
  <c r="JZ43" i="66"/>
  <c r="KH43" i="66"/>
  <c r="KP43" i="66"/>
  <c r="KX43" i="66"/>
  <c r="DC45" i="66"/>
  <c r="DS45" i="66"/>
  <c r="ER45" i="66"/>
  <c r="HP45" i="66"/>
  <c r="IF45" i="66"/>
  <c r="IV45" i="66"/>
  <c r="JD45" i="66"/>
  <c r="JT45" i="66"/>
  <c r="KB45" i="66"/>
  <c r="KJ45" i="66"/>
  <c r="KR45" i="66"/>
  <c r="KZ45" i="66"/>
  <c r="DP46" i="66"/>
  <c r="DO46" i="66" s="1"/>
  <c r="DN46" i="66" s="1"/>
  <c r="DM46" i="66" s="1"/>
  <c r="DL46" i="66" s="1"/>
  <c r="IS46" i="66"/>
  <c r="JA46" i="66"/>
  <c r="JY46" i="66"/>
  <c r="KG46" i="66"/>
  <c r="KO46" i="66"/>
  <c r="KW46" i="66"/>
  <c r="DU47" i="66"/>
  <c r="GC47" i="66"/>
  <c r="HR47" i="66"/>
  <c r="IH47" i="66"/>
  <c r="IX47" i="66"/>
  <c r="JF47" i="66"/>
  <c r="JV47" i="66"/>
  <c r="KD47" i="66"/>
  <c r="KL47" i="66"/>
  <c r="KT47" i="66"/>
  <c r="ML47" i="66"/>
  <c r="DB48" i="66"/>
  <c r="DR48" i="66"/>
  <c r="DZ48" i="66"/>
  <c r="IE48" i="66"/>
  <c r="IU48" i="66"/>
  <c r="JC48" i="66"/>
  <c r="JS48" i="66"/>
  <c r="KA48" i="66"/>
  <c r="KI48" i="66"/>
  <c r="KQ48" i="66"/>
  <c r="KY48" i="66"/>
  <c r="CY49" i="66"/>
  <c r="DW49" i="66"/>
  <c r="GE49" i="66"/>
  <c r="HT49" i="66"/>
  <c r="IJ49" i="66"/>
  <c r="IR49" i="66"/>
  <c r="IZ49" i="66"/>
  <c r="JX49" i="66"/>
  <c r="KF49" i="66"/>
  <c r="KN49" i="66"/>
  <c r="KV49" i="66"/>
  <c r="DD50" i="66"/>
  <c r="DT50" i="66"/>
  <c r="HQ50" i="66"/>
  <c r="IG50" i="66"/>
  <c r="IW50" i="66"/>
  <c r="JE50" i="66"/>
  <c r="JU50" i="66"/>
  <c r="KC50" i="66"/>
  <c r="KK50" i="66"/>
  <c r="KS50" i="66"/>
  <c r="LA50" i="66"/>
  <c r="MK50" i="66"/>
  <c r="DA51" i="66"/>
  <c r="DQ51" i="66"/>
  <c r="DY51" i="66"/>
  <c r="ID51" i="66"/>
  <c r="IT51" i="66"/>
  <c r="JB51" i="66"/>
  <c r="JZ51" i="66"/>
  <c r="KH51" i="66"/>
  <c r="KP51" i="66"/>
  <c r="KX51" i="66"/>
  <c r="CX52" i="66"/>
  <c r="DV52" i="66"/>
  <c r="GD52" i="66"/>
  <c r="HS52" i="66"/>
  <c r="II52" i="66"/>
  <c r="IY52" i="66"/>
  <c r="JW52" i="66"/>
  <c r="KE52" i="66"/>
  <c r="KM52" i="66"/>
  <c r="KU52" i="66"/>
  <c r="DD53" i="66"/>
  <c r="DV53" i="66"/>
  <c r="GE53" i="66"/>
  <c r="IH53" i="66"/>
  <c r="IR53" i="66"/>
  <c r="JC53" i="66"/>
  <c r="JT53" i="66"/>
  <c r="KE53" i="66"/>
  <c r="KP53" i="66"/>
  <c r="KZ53" i="66"/>
  <c r="IH54" i="66"/>
  <c r="HR54" i="66"/>
  <c r="DU54" i="66"/>
  <c r="AX54" i="66"/>
  <c r="ME54" i="66" s="1"/>
  <c r="ID54" i="66"/>
  <c r="DY54" i="66"/>
  <c r="DQ54" i="66"/>
  <c r="DA54" i="66"/>
  <c r="DD54" i="66"/>
  <c r="DZ54" i="66"/>
  <c r="HQ54" i="66"/>
  <c r="GC55" i="66"/>
  <c r="JV55" i="66"/>
  <c r="MK45" i="66"/>
  <c r="IT46" i="66"/>
  <c r="JB46" i="66"/>
  <c r="JZ46" i="66"/>
  <c r="KH46" i="66"/>
  <c r="KP46" i="66"/>
  <c r="KX46" i="66"/>
  <c r="DC48" i="66"/>
  <c r="ER48" i="66"/>
  <c r="HP48" i="66"/>
  <c r="IF48" i="66"/>
  <c r="IV48" i="66"/>
  <c r="JD48" i="66"/>
  <c r="JT48" i="66"/>
  <c r="KB48" i="66"/>
  <c r="KJ48" i="66"/>
  <c r="KR48" i="66"/>
  <c r="KZ48" i="66"/>
  <c r="DU50" i="66"/>
  <c r="HR50" i="66"/>
  <c r="IH50" i="66"/>
  <c r="CY52" i="66"/>
  <c r="DW52" i="66"/>
  <c r="GE52" i="66"/>
  <c r="HT52" i="66"/>
  <c r="IJ52" i="66"/>
  <c r="IR52" i="66"/>
  <c r="IZ52" i="66"/>
  <c r="JX52" i="66"/>
  <c r="KF52" i="66"/>
  <c r="KN52" i="66"/>
  <c r="KV52" i="66"/>
  <c r="JD53" i="66"/>
  <c r="JV53" i="66"/>
  <c r="KF53" i="66"/>
  <c r="KQ53" i="66"/>
  <c r="DA55" i="66"/>
  <c r="IT55" i="66"/>
  <c r="JZ55" i="66"/>
  <c r="CY57" i="66"/>
  <c r="ER43" i="66"/>
  <c r="IV43" i="66"/>
  <c r="JD43" i="66"/>
  <c r="JT43" i="66"/>
  <c r="KB43" i="66"/>
  <c r="KJ43" i="66"/>
  <c r="KR43" i="66"/>
  <c r="KZ43" i="66"/>
  <c r="DU45" i="66"/>
  <c r="GC45" i="66"/>
  <c r="HR45" i="66"/>
  <c r="IH45" i="66"/>
  <c r="IX45" i="66"/>
  <c r="JF45" i="66"/>
  <c r="JV45" i="66"/>
  <c r="KD45" i="66"/>
  <c r="KL45" i="66"/>
  <c r="KT45" i="66"/>
  <c r="ML45" i="66"/>
  <c r="IU46" i="66"/>
  <c r="JC46" i="66"/>
  <c r="JS46" i="66"/>
  <c r="KA46" i="66"/>
  <c r="KI46" i="66"/>
  <c r="KQ46" i="66"/>
  <c r="KY46" i="66"/>
  <c r="CY47" i="66"/>
  <c r="DW47" i="66"/>
  <c r="GE47" i="66"/>
  <c r="HT47" i="66"/>
  <c r="IJ47" i="66"/>
  <c r="IR47" i="66"/>
  <c r="IZ47" i="66"/>
  <c r="JX47" i="66"/>
  <c r="KF47" i="66"/>
  <c r="KN47" i="66"/>
  <c r="KV47" i="66"/>
  <c r="DD48" i="66"/>
  <c r="DT48" i="66"/>
  <c r="HQ48" i="66"/>
  <c r="IG48" i="66"/>
  <c r="IW48" i="66"/>
  <c r="JE48" i="66"/>
  <c r="JU48" i="66"/>
  <c r="KC48" i="66"/>
  <c r="KK48" i="66"/>
  <c r="KS48" i="66"/>
  <c r="LA48" i="66"/>
  <c r="MK48" i="66"/>
  <c r="DA49" i="66"/>
  <c r="DQ49" i="66"/>
  <c r="DY49" i="66"/>
  <c r="ID49" i="66"/>
  <c r="IT49" i="66"/>
  <c r="JB49" i="66"/>
  <c r="JZ49" i="66"/>
  <c r="KH49" i="66"/>
  <c r="KP49" i="66"/>
  <c r="KX49" i="66"/>
  <c r="CX50" i="66"/>
  <c r="DV50" i="66"/>
  <c r="GD50" i="66"/>
  <c r="HS50" i="66"/>
  <c r="II50" i="66"/>
  <c r="IY50" i="66"/>
  <c r="JW50" i="66"/>
  <c r="KE50" i="66"/>
  <c r="KM50" i="66"/>
  <c r="KU50" i="66"/>
  <c r="DC51" i="66"/>
  <c r="DS51" i="66"/>
  <c r="ER51" i="66"/>
  <c r="HP51" i="66"/>
  <c r="IF51" i="66"/>
  <c r="IV51" i="66"/>
  <c r="JD51" i="66"/>
  <c r="JT51" i="66"/>
  <c r="KB51" i="66"/>
  <c r="KJ51" i="66"/>
  <c r="KR51" i="66"/>
  <c r="KZ51" i="66"/>
  <c r="CZ52" i="66"/>
  <c r="DP52" i="66"/>
  <c r="DO52" i="66" s="1"/>
  <c r="DN52" i="66" s="1"/>
  <c r="DM52" i="66" s="1"/>
  <c r="DL52" i="66" s="1"/>
  <c r="DX52" i="66"/>
  <c r="HU52" i="66"/>
  <c r="IS52" i="66"/>
  <c r="JA52" i="66"/>
  <c r="JY52" i="66"/>
  <c r="KG52" i="66"/>
  <c r="KO52" i="66"/>
  <c r="KW52" i="66"/>
  <c r="DY53" i="66"/>
  <c r="IU53" i="66"/>
  <c r="JF53" i="66"/>
  <c r="JW53" i="66"/>
  <c r="KH53" i="66"/>
  <c r="KR53" i="66"/>
  <c r="HT54" i="66"/>
  <c r="IE54" i="66"/>
  <c r="IX55" i="66"/>
  <c r="KD55" i="66"/>
  <c r="A56" i="66"/>
  <c r="IX48" i="66"/>
  <c r="JF48" i="66"/>
  <c r="JV48" i="66"/>
  <c r="KD48" i="66"/>
  <c r="KL48" i="66"/>
  <c r="KT48" i="66"/>
  <c r="ML48" i="66"/>
  <c r="CY50" i="66"/>
  <c r="DW50" i="66"/>
  <c r="HT50" i="66"/>
  <c r="IJ50" i="66"/>
  <c r="DA52" i="66"/>
  <c r="ID52" i="66"/>
  <c r="IT52" i="66"/>
  <c r="JB52" i="66"/>
  <c r="JZ52" i="66"/>
  <c r="KH52" i="66"/>
  <c r="KP52" i="66"/>
  <c r="KX52" i="66"/>
  <c r="JB55" i="66"/>
  <c r="KH55" i="66"/>
  <c r="HT57" i="66"/>
  <c r="GC43" i="66"/>
  <c r="IX43" i="66"/>
  <c r="JF43" i="66"/>
  <c r="JV43" i="66"/>
  <c r="KD43" i="66"/>
  <c r="KL43" i="66"/>
  <c r="KT43" i="66"/>
  <c r="ML43" i="66"/>
  <c r="CY45" i="66"/>
  <c r="DW45" i="66"/>
  <c r="GE45" i="66"/>
  <c r="HT45" i="66"/>
  <c r="IJ45" i="66"/>
  <c r="IR45" i="66"/>
  <c r="IZ45" i="66"/>
  <c r="JX45" i="66"/>
  <c r="KF45" i="66"/>
  <c r="KN45" i="66"/>
  <c r="KV45" i="66"/>
  <c r="IW46" i="66"/>
  <c r="JE46" i="66"/>
  <c r="JU46" i="66"/>
  <c r="KC46" i="66"/>
  <c r="KK46" i="66"/>
  <c r="KS46" i="66"/>
  <c r="LA46" i="66"/>
  <c r="MK46" i="66"/>
  <c r="DA47" i="66"/>
  <c r="ID47" i="66"/>
  <c r="IT47" i="66"/>
  <c r="JB47" i="66"/>
  <c r="JZ47" i="66"/>
  <c r="KH47" i="66"/>
  <c r="KP47" i="66"/>
  <c r="KX47" i="66"/>
  <c r="CX48" i="66"/>
  <c r="GD48" i="66"/>
  <c r="HS48" i="66"/>
  <c r="II48" i="66"/>
  <c r="IY48" i="66"/>
  <c r="JW48" i="66"/>
  <c r="KE48" i="66"/>
  <c r="KM48" i="66"/>
  <c r="KU48" i="66"/>
  <c r="DC49" i="66"/>
  <c r="CZ50" i="66"/>
  <c r="DP50" i="66"/>
  <c r="DO50" i="66" s="1"/>
  <c r="DN50" i="66" s="1"/>
  <c r="DM50" i="66" s="1"/>
  <c r="DL50" i="66" s="1"/>
  <c r="DX50" i="66"/>
  <c r="HU50" i="66"/>
  <c r="DU51" i="66"/>
  <c r="HR51" i="66"/>
  <c r="IH51" i="66"/>
  <c r="DB52" i="66"/>
  <c r="DR52" i="66"/>
  <c r="DZ52" i="66"/>
  <c r="IE52" i="66"/>
  <c r="IU52" i="66"/>
  <c r="JC52" i="66"/>
  <c r="JS52" i="66"/>
  <c r="KA52" i="66"/>
  <c r="KI52" i="66"/>
  <c r="KQ52" i="66"/>
  <c r="KY52" i="66"/>
  <c r="HU53" i="66"/>
  <c r="DX53" i="66"/>
  <c r="CZ53" i="66"/>
  <c r="IG53" i="66"/>
  <c r="HQ53" i="66"/>
  <c r="CY53" i="66"/>
  <c r="DR53" i="66"/>
  <c r="ER53" i="66"/>
  <c r="HR53" i="66"/>
  <c r="IX53" i="66"/>
  <c r="JZ53" i="66"/>
  <c r="KJ53" i="66"/>
  <c r="KU53" i="66"/>
  <c r="IG55" i="66"/>
  <c r="HQ55" i="66"/>
  <c r="DT55" i="66"/>
  <c r="DD55" i="66"/>
  <c r="IF55" i="66"/>
  <c r="HP55" i="66"/>
  <c r="DS55" i="66"/>
  <c r="DC55" i="66"/>
  <c r="IE55" i="66"/>
  <c r="DZ55" i="66"/>
  <c r="DR55" i="66"/>
  <c r="DB55" i="66"/>
  <c r="HU55" i="66"/>
  <c r="DX55" i="66"/>
  <c r="CZ55" i="66"/>
  <c r="IJ55" i="66"/>
  <c r="HT55" i="66"/>
  <c r="DW55" i="66"/>
  <c r="CY55" i="66"/>
  <c r="II55" i="66"/>
  <c r="HS55" i="66"/>
  <c r="DV55" i="66"/>
  <c r="CX55" i="66"/>
  <c r="JF55" i="66"/>
  <c r="KL55" i="66"/>
  <c r="ML55" i="66"/>
  <c r="A57" i="66"/>
  <c r="DW57" i="66"/>
  <c r="GD43" i="66"/>
  <c r="IY43" i="66"/>
  <c r="JW43" i="66"/>
  <c r="KE43" i="66"/>
  <c r="KM43" i="66"/>
  <c r="KU43" i="66"/>
  <c r="CZ45" i="66"/>
  <c r="DP45" i="66"/>
  <c r="DO45" i="66" s="1"/>
  <c r="DN45" i="66" s="1"/>
  <c r="DM45" i="66" s="1"/>
  <c r="DL45" i="66" s="1"/>
  <c r="DX45" i="66"/>
  <c r="IS45" i="66"/>
  <c r="JA45" i="66"/>
  <c r="JY45" i="66"/>
  <c r="KG45" i="66"/>
  <c r="KO45" i="66"/>
  <c r="KW45" i="66"/>
  <c r="GC46" i="66"/>
  <c r="IX46" i="66"/>
  <c r="JF46" i="66"/>
  <c r="JV46" i="66"/>
  <c r="KD46" i="66"/>
  <c r="KL46" i="66"/>
  <c r="KT46" i="66"/>
  <c r="ML46" i="66"/>
  <c r="DB47" i="66"/>
  <c r="DR47" i="66"/>
  <c r="DZ47" i="66"/>
  <c r="IE47" i="66"/>
  <c r="IU47" i="66"/>
  <c r="JC47" i="66"/>
  <c r="JS47" i="66"/>
  <c r="KA47" i="66"/>
  <c r="KI47" i="66"/>
  <c r="KQ47" i="66"/>
  <c r="KY47" i="66"/>
  <c r="CY48" i="66"/>
  <c r="DW48" i="66"/>
  <c r="GE48" i="66"/>
  <c r="HT48" i="66"/>
  <c r="IJ48" i="66"/>
  <c r="IR48" i="66"/>
  <c r="IZ48" i="66"/>
  <c r="JX48" i="66"/>
  <c r="KF48" i="66"/>
  <c r="KN48" i="66"/>
  <c r="KV48" i="66"/>
  <c r="DD49" i="66"/>
  <c r="DT49" i="66"/>
  <c r="HQ49" i="66"/>
  <c r="IG49" i="66"/>
  <c r="IW49" i="66"/>
  <c r="JE49" i="66"/>
  <c r="JU49" i="66"/>
  <c r="KC49" i="66"/>
  <c r="KK49" i="66"/>
  <c r="KS49" i="66"/>
  <c r="LA49" i="66"/>
  <c r="DA50" i="66"/>
  <c r="DQ50" i="66"/>
  <c r="DY50" i="66"/>
  <c r="ID50" i="66"/>
  <c r="IT50" i="66"/>
  <c r="JB50" i="66"/>
  <c r="JZ50" i="66"/>
  <c r="KH50" i="66"/>
  <c r="KP50" i="66"/>
  <c r="KX50" i="66"/>
  <c r="CX51" i="66"/>
  <c r="DV51" i="66"/>
  <c r="GD51" i="66"/>
  <c r="HS51" i="66"/>
  <c r="II51" i="66"/>
  <c r="IY51" i="66"/>
  <c r="JW51" i="66"/>
  <c r="KE51" i="66"/>
  <c r="KM51" i="66"/>
  <c r="KU51" i="66"/>
  <c r="DC52" i="66"/>
  <c r="DS52" i="66"/>
  <c r="ER52" i="66"/>
  <c r="HP52" i="66"/>
  <c r="IF52" i="66"/>
  <c r="IV52" i="66"/>
  <c r="JD52" i="66"/>
  <c r="JT52" i="66"/>
  <c r="KB52" i="66"/>
  <c r="KJ52" i="66"/>
  <c r="KR52" i="66"/>
  <c r="KZ52" i="66"/>
  <c r="DA53" i="66"/>
  <c r="DS53" i="66"/>
  <c r="HS53" i="66"/>
  <c r="ID53" i="66"/>
  <c r="IY53" i="66"/>
  <c r="KA53" i="66"/>
  <c r="KL53" i="66"/>
  <c r="KV53" i="66"/>
  <c r="DV54" i="66"/>
  <c r="II54" i="66"/>
  <c r="DQ55" i="66"/>
  <c r="ID55" i="66"/>
  <c r="KP55" i="66"/>
  <c r="DA45" i="66"/>
  <c r="ID45" i="66"/>
  <c r="IT45" i="66"/>
  <c r="JB45" i="66"/>
  <c r="JZ45" i="66"/>
  <c r="KH45" i="66"/>
  <c r="KP45" i="66"/>
  <c r="KX45" i="66"/>
  <c r="GD46" i="66"/>
  <c r="IY46" i="66"/>
  <c r="JW46" i="66"/>
  <c r="KE46" i="66"/>
  <c r="KM46" i="66"/>
  <c r="KU46" i="66"/>
  <c r="DC47" i="66"/>
  <c r="CZ48" i="66"/>
  <c r="DP48" i="66"/>
  <c r="DO48" i="66" s="1"/>
  <c r="DN48" i="66" s="1"/>
  <c r="DM48" i="66" s="1"/>
  <c r="DL48" i="66" s="1"/>
  <c r="HU48" i="66"/>
  <c r="IS48" i="66"/>
  <c r="JA48" i="66"/>
  <c r="JY48" i="66"/>
  <c r="KG48" i="66"/>
  <c r="KO48" i="66"/>
  <c r="KW48" i="66"/>
  <c r="DB50" i="66"/>
  <c r="DR50" i="66"/>
  <c r="DZ50" i="66"/>
  <c r="IE50" i="66"/>
  <c r="CY51" i="66"/>
  <c r="DW51" i="66"/>
  <c r="HT51" i="66"/>
  <c r="IJ51" i="66"/>
  <c r="DD52" i="66"/>
  <c r="DT52" i="66"/>
  <c r="HQ52" i="66"/>
  <c r="IG52" i="66"/>
  <c r="IW52" i="66"/>
  <c r="JE52" i="66"/>
  <c r="JU52" i="66"/>
  <c r="KC52" i="66"/>
  <c r="KK52" i="66"/>
  <c r="KS52" i="66"/>
  <c r="LA52" i="66"/>
  <c r="MK52" i="66"/>
  <c r="KW53" i="66"/>
  <c r="KO53" i="66"/>
  <c r="KG53" i="66"/>
  <c r="JY53" i="66"/>
  <c r="JA53" i="66"/>
  <c r="IS53" i="66"/>
  <c r="DP53" i="66"/>
  <c r="DO53" i="66" s="1"/>
  <c r="DN53" i="66" s="1"/>
  <c r="DM53" i="66" s="1"/>
  <c r="DL53" i="66" s="1"/>
  <c r="MK53" i="66"/>
  <c r="LA53" i="66"/>
  <c r="KS53" i="66"/>
  <c r="KK53" i="66"/>
  <c r="KC53" i="66"/>
  <c r="JU53" i="66"/>
  <c r="JE53" i="66"/>
  <c r="IW53" i="66"/>
  <c r="DB53" i="66"/>
  <c r="GC53" i="66"/>
  <c r="HT53" i="66"/>
  <c r="IE53" i="66"/>
  <c r="IZ53" i="66"/>
  <c r="KB53" i="66"/>
  <c r="KM53" i="66"/>
  <c r="KX53" i="66"/>
  <c r="A54" i="66"/>
  <c r="DU55" i="66"/>
  <c r="IH55" i="66"/>
  <c r="DA48" i="66"/>
  <c r="ID48" i="66"/>
  <c r="IT48" i="66"/>
  <c r="JB48" i="66"/>
  <c r="JZ48" i="66"/>
  <c r="KH48" i="66"/>
  <c r="KP48" i="66"/>
  <c r="KX48" i="66"/>
  <c r="DC50" i="66"/>
  <c r="DS50" i="66"/>
  <c r="HP50" i="66"/>
  <c r="IF50" i="66"/>
  <c r="GC52" i="66"/>
  <c r="HR52" i="66"/>
  <c r="IH52" i="66"/>
  <c r="IX52" i="66"/>
  <c r="JF52" i="66"/>
  <c r="JV52" i="66"/>
  <c r="KD52" i="66"/>
  <c r="KL52" i="66"/>
  <c r="KT52" i="66"/>
  <c r="MK55" i="66"/>
  <c r="LA55" i="66"/>
  <c r="KS55" i="66"/>
  <c r="KK55" i="66"/>
  <c r="KC55" i="66"/>
  <c r="JU55" i="66"/>
  <c r="JE55" i="66"/>
  <c r="IW55" i="66"/>
  <c r="KZ55" i="66"/>
  <c r="KR55" i="66"/>
  <c r="KJ55" i="66"/>
  <c r="KB55" i="66"/>
  <c r="JT55" i="66"/>
  <c r="JD55" i="66"/>
  <c r="IV55" i="66"/>
  <c r="ER55" i="66"/>
  <c r="KY55" i="66"/>
  <c r="KQ55" i="66"/>
  <c r="KI55" i="66"/>
  <c r="KA55" i="66"/>
  <c r="JS55" i="66"/>
  <c r="JC55" i="66"/>
  <c r="IU55" i="66"/>
  <c r="KW55" i="66"/>
  <c r="KO55" i="66"/>
  <c r="KG55" i="66"/>
  <c r="JY55" i="66"/>
  <c r="JA55" i="66"/>
  <c r="IS55" i="66"/>
  <c r="DP55" i="66"/>
  <c r="DO55" i="66" s="1"/>
  <c r="DN55" i="66" s="1"/>
  <c r="DM55" i="66" s="1"/>
  <c r="DL55" i="66" s="1"/>
  <c r="KV55" i="66"/>
  <c r="KN55" i="66"/>
  <c r="KF55" i="66"/>
  <c r="JX55" i="66"/>
  <c r="IZ55" i="66"/>
  <c r="IR55" i="66"/>
  <c r="GE55" i="66"/>
  <c r="KU55" i="66"/>
  <c r="KM55" i="66"/>
  <c r="KE55" i="66"/>
  <c r="JW55" i="66"/>
  <c r="IY55" i="66"/>
  <c r="GD55" i="66"/>
  <c r="KX55" i="66"/>
  <c r="II57" i="66"/>
  <c r="HS57" i="66"/>
  <c r="DV57" i="66"/>
  <c r="CX57" i="66"/>
  <c r="IH57" i="66"/>
  <c r="HR57" i="66"/>
  <c r="DU57" i="66"/>
  <c r="IG57" i="66"/>
  <c r="HQ57" i="66"/>
  <c r="DT57" i="66"/>
  <c r="DD57" i="66"/>
  <c r="IF57" i="66"/>
  <c r="HP57" i="66"/>
  <c r="DS57" i="66"/>
  <c r="DC57" i="66"/>
  <c r="IE57" i="66"/>
  <c r="DZ57" i="66"/>
  <c r="DR57" i="66"/>
  <c r="DB57" i="66"/>
  <c r="ID57" i="66"/>
  <c r="DY57" i="66"/>
  <c r="DQ57" i="66"/>
  <c r="DA57" i="66"/>
  <c r="HU57" i="66"/>
  <c r="DX57" i="66"/>
  <c r="CZ57" i="66"/>
  <c r="IT54" i="66"/>
  <c r="JB54" i="66"/>
  <c r="JZ54" i="66"/>
  <c r="KH54" i="66"/>
  <c r="KP54" i="66"/>
  <c r="KX54" i="66"/>
  <c r="DC56" i="66"/>
  <c r="DS56" i="66"/>
  <c r="ER56" i="66"/>
  <c r="HP56" i="66"/>
  <c r="IF56" i="66"/>
  <c r="IV56" i="66"/>
  <c r="JD56" i="66"/>
  <c r="JT56" i="66"/>
  <c r="KB56" i="66"/>
  <c r="KJ56" i="66"/>
  <c r="KR56" i="66"/>
  <c r="KZ56" i="66"/>
  <c r="DP57" i="66"/>
  <c r="DO57" i="66" s="1"/>
  <c r="DN57" i="66" s="1"/>
  <c r="DM57" i="66" s="1"/>
  <c r="DL57" i="66" s="1"/>
  <c r="IS57" i="66"/>
  <c r="JA57" i="66"/>
  <c r="JY57" i="66"/>
  <c r="KG57" i="66"/>
  <c r="KO57" i="66"/>
  <c r="KW57" i="66"/>
  <c r="DU58" i="66"/>
  <c r="GC58" i="66"/>
  <c r="HR58" i="66"/>
  <c r="IH58" i="66"/>
  <c r="IX58" i="66"/>
  <c r="JF58" i="66"/>
  <c r="JV58" i="66"/>
  <c r="KD58" i="66"/>
  <c r="KL58" i="66"/>
  <c r="KT58" i="66"/>
  <c r="ML58" i="66"/>
  <c r="DB59" i="66"/>
  <c r="DR59" i="66"/>
  <c r="DZ59" i="66"/>
  <c r="IE59" i="66"/>
  <c r="IU59" i="66"/>
  <c r="JC59" i="66"/>
  <c r="JS59" i="66"/>
  <c r="KC59" i="66"/>
  <c r="KL59" i="66"/>
  <c r="KU59" i="66"/>
  <c r="KW60" i="66"/>
  <c r="KO60" i="66"/>
  <c r="KG60" i="66"/>
  <c r="JY60" i="66"/>
  <c r="JA60" i="66"/>
  <c r="IS60" i="66"/>
  <c r="DP60" i="66"/>
  <c r="DO60" i="66" s="1"/>
  <c r="DN60" i="66" s="1"/>
  <c r="DM60" i="66" s="1"/>
  <c r="DL60" i="66" s="1"/>
  <c r="MK60" i="66"/>
  <c r="LA60" i="66"/>
  <c r="KS60" i="66"/>
  <c r="KK60" i="66"/>
  <c r="KC60" i="66"/>
  <c r="JU60" i="66"/>
  <c r="JE60" i="66"/>
  <c r="IW60" i="66"/>
  <c r="CX60" i="66"/>
  <c r="DS60" i="66"/>
  <c r="GD60" i="66"/>
  <c r="IF60" i="66"/>
  <c r="JB60" i="66"/>
  <c r="JS60" i="66"/>
  <c r="KD60" i="66"/>
  <c r="KN60" i="66"/>
  <c r="KY60" i="66"/>
  <c r="DC61" i="66"/>
  <c r="DX61" i="66"/>
  <c r="HP61" i="66"/>
  <c r="DC62" i="66"/>
  <c r="DS62" i="66"/>
  <c r="HP62" i="66"/>
  <c r="IF62" i="66"/>
  <c r="IV62" i="66"/>
  <c r="KH62" i="66"/>
  <c r="KX62" i="66"/>
  <c r="DW64" i="66"/>
  <c r="HQ56" i="66"/>
  <c r="IG56" i="66"/>
  <c r="IW56" i="66"/>
  <c r="JE56" i="66"/>
  <c r="JU56" i="66"/>
  <c r="KC56" i="66"/>
  <c r="KK56" i="66"/>
  <c r="KS56" i="66"/>
  <c r="LA56" i="66"/>
  <c r="MK56" i="66"/>
  <c r="IT57" i="66"/>
  <c r="JB57" i="66"/>
  <c r="JZ57" i="66"/>
  <c r="KH57" i="66"/>
  <c r="KP57" i="66"/>
  <c r="KX57" i="66"/>
  <c r="DV58" i="66"/>
  <c r="HS58" i="66"/>
  <c r="II58" i="66"/>
  <c r="DC59" i="66"/>
  <c r="DS59" i="66"/>
  <c r="ER59" i="66"/>
  <c r="HP59" i="66"/>
  <c r="IF59" i="66"/>
  <c r="IV59" i="66"/>
  <c r="JD59" i="66"/>
  <c r="JU59" i="66"/>
  <c r="KD59" i="66"/>
  <c r="KM59" i="66"/>
  <c r="KV59" i="66"/>
  <c r="MK59" i="66"/>
  <c r="CY60" i="66"/>
  <c r="DU60" i="66"/>
  <c r="IH60" i="66"/>
  <c r="IH61" i="66"/>
  <c r="HR61" i="66"/>
  <c r="DU61" i="66"/>
  <c r="ID61" i="66"/>
  <c r="DY61" i="66"/>
  <c r="DQ61" i="66"/>
  <c r="DA61" i="66"/>
  <c r="DD61" i="66"/>
  <c r="DZ61" i="66"/>
  <c r="HQ61" i="66"/>
  <c r="DU62" i="66"/>
  <c r="HR62" i="66"/>
  <c r="IH62" i="66"/>
  <c r="IX62" i="66"/>
  <c r="JT62" i="66"/>
  <c r="KJ62" i="66"/>
  <c r="KZ62" i="66"/>
  <c r="AX62" i="66"/>
  <c r="ME62" i="66" s="1"/>
  <c r="A63" i="66"/>
  <c r="KV64" i="66"/>
  <c r="KN64" i="66"/>
  <c r="KF64" i="66"/>
  <c r="JX64" i="66"/>
  <c r="IZ64" i="66"/>
  <c r="IR64" i="66"/>
  <c r="KU64" i="66"/>
  <c r="KM64" i="66"/>
  <c r="KE64" i="66"/>
  <c r="JW64" i="66"/>
  <c r="IY64" i="66"/>
  <c r="GD64" i="66"/>
  <c r="ML64" i="66"/>
  <c r="KT64" i="66"/>
  <c r="KL64" i="66"/>
  <c r="KD64" i="66"/>
  <c r="JV64" i="66"/>
  <c r="JF64" i="66"/>
  <c r="IX64" i="66"/>
  <c r="GC64" i="66"/>
  <c r="MK64" i="66"/>
  <c r="LA64" i="66"/>
  <c r="KS64" i="66"/>
  <c r="KK64" i="66"/>
  <c r="KC64" i="66"/>
  <c r="JU64" i="66"/>
  <c r="JE64" i="66"/>
  <c r="IW64" i="66"/>
  <c r="KZ64" i="66"/>
  <c r="KR64" i="66"/>
  <c r="KJ64" i="66"/>
  <c r="KB64" i="66"/>
  <c r="JT64" i="66"/>
  <c r="JD64" i="66"/>
  <c r="IV64" i="66"/>
  <c r="ER64" i="66"/>
  <c r="KY64" i="66"/>
  <c r="KQ64" i="66"/>
  <c r="KI64" i="66"/>
  <c r="KA64" i="66"/>
  <c r="JS64" i="66"/>
  <c r="JC64" i="66"/>
  <c r="IU64" i="66"/>
  <c r="KX64" i="66"/>
  <c r="KP64" i="66"/>
  <c r="KH64" i="66"/>
  <c r="JZ64" i="66"/>
  <c r="JB64" i="66"/>
  <c r="IT64" i="66"/>
  <c r="KW64" i="66"/>
  <c r="KO64" i="66"/>
  <c r="KG64" i="66"/>
  <c r="JY64" i="66"/>
  <c r="JA64" i="66"/>
  <c r="IS64" i="66"/>
  <c r="DP64" i="66"/>
  <c r="DO64" i="66" s="1"/>
  <c r="DN64" i="66" s="1"/>
  <c r="DM64" i="66" s="1"/>
  <c r="DL64" i="66" s="1"/>
  <c r="DY64" i="66"/>
  <c r="HT64" i="66"/>
  <c r="GC56" i="66"/>
  <c r="HR56" i="66"/>
  <c r="IH56" i="66"/>
  <c r="IX56" i="66"/>
  <c r="JF56" i="66"/>
  <c r="JV56" i="66"/>
  <c r="KD56" i="66"/>
  <c r="KL56" i="66"/>
  <c r="KT56" i="66"/>
  <c r="ML56" i="66"/>
  <c r="IU57" i="66"/>
  <c r="JC57" i="66"/>
  <c r="JS57" i="66"/>
  <c r="KA57" i="66"/>
  <c r="KI57" i="66"/>
  <c r="KQ57" i="66"/>
  <c r="KY57" i="66"/>
  <c r="CY58" i="66"/>
  <c r="DW58" i="66"/>
  <c r="HT58" i="66"/>
  <c r="IJ58" i="66"/>
  <c r="DD59" i="66"/>
  <c r="DT59" i="66"/>
  <c r="HQ59" i="66"/>
  <c r="IG59" i="66"/>
  <c r="IW59" i="66"/>
  <c r="JE59" i="66"/>
  <c r="JV59" i="66"/>
  <c r="KE59" i="66"/>
  <c r="KN59" i="66"/>
  <c r="KW59" i="66"/>
  <c r="ML59" i="66"/>
  <c r="DA60" i="66"/>
  <c r="DV60" i="66"/>
  <c r="II60" i="66"/>
  <c r="DP61" i="66"/>
  <c r="DO61" i="66" s="1"/>
  <c r="DN61" i="66" s="1"/>
  <c r="DM61" i="66" s="1"/>
  <c r="DL61" i="66" s="1"/>
  <c r="HS61" i="66"/>
  <c r="DW62" i="66"/>
  <c r="HT62" i="66"/>
  <c r="IZ62" i="66"/>
  <c r="JV62" i="66"/>
  <c r="KL62" i="66"/>
  <c r="ML62" i="66"/>
  <c r="CY64" i="66"/>
  <c r="GE64" i="66"/>
  <c r="GC59" i="66"/>
  <c r="HR59" i="66"/>
  <c r="IH59" i="66"/>
  <c r="IX59" i="66"/>
  <c r="JF59" i="66"/>
  <c r="JW59" i="66"/>
  <c r="KF59" i="66"/>
  <c r="KO59" i="66"/>
  <c r="KX59" i="66"/>
  <c r="IG62" i="66"/>
  <c r="HQ62" i="66"/>
  <c r="DT62" i="66"/>
  <c r="DD62" i="66"/>
  <c r="IE62" i="66"/>
  <c r="DZ62" i="66"/>
  <c r="DR62" i="66"/>
  <c r="DB62" i="66"/>
  <c r="HU62" i="66"/>
  <c r="DX62" i="66"/>
  <c r="CZ62" i="66"/>
  <c r="II62" i="66"/>
  <c r="HS62" i="66"/>
  <c r="DV62" i="66"/>
  <c r="CX62" i="66"/>
  <c r="DY62" i="66"/>
  <c r="GC54" i="66"/>
  <c r="IX54" i="66"/>
  <c r="JF54" i="66"/>
  <c r="JV54" i="66"/>
  <c r="KD54" i="66"/>
  <c r="KL54" i="66"/>
  <c r="KT54" i="66"/>
  <c r="CY56" i="66"/>
  <c r="DW56" i="66"/>
  <c r="GE56" i="66"/>
  <c r="HT56" i="66"/>
  <c r="IJ56" i="66"/>
  <c r="IR56" i="66"/>
  <c r="IZ56" i="66"/>
  <c r="JX56" i="66"/>
  <c r="KF56" i="66"/>
  <c r="KN56" i="66"/>
  <c r="KV56" i="66"/>
  <c r="IW57" i="66"/>
  <c r="JE57" i="66"/>
  <c r="JU57" i="66"/>
  <c r="KC57" i="66"/>
  <c r="KK57" i="66"/>
  <c r="KS57" i="66"/>
  <c r="LA57" i="66"/>
  <c r="MK57" i="66"/>
  <c r="DA58" i="66"/>
  <c r="DQ58" i="66"/>
  <c r="DY58" i="66"/>
  <c r="ID58" i="66"/>
  <c r="IT58" i="66"/>
  <c r="JB58" i="66"/>
  <c r="JZ58" i="66"/>
  <c r="KH58" i="66"/>
  <c r="KP58" i="66"/>
  <c r="KX58" i="66"/>
  <c r="CX59" i="66"/>
  <c r="DV59" i="66"/>
  <c r="GD59" i="66"/>
  <c r="HS59" i="66"/>
  <c r="IY59" i="66"/>
  <c r="JX59" i="66"/>
  <c r="KG59" i="66"/>
  <c r="KP59" i="66"/>
  <c r="KY59" i="66"/>
  <c r="DC60" i="66"/>
  <c r="DY60" i="66"/>
  <c r="HP60" i="66"/>
  <c r="IV60" i="66"/>
  <c r="JX60" i="66"/>
  <c r="KI60" i="66"/>
  <c r="KT60" i="66"/>
  <c r="CX61" i="66"/>
  <c r="DS61" i="66"/>
  <c r="HU61" i="66"/>
  <c r="IF61" i="66"/>
  <c r="ER62" i="66"/>
  <c r="JD62" i="66"/>
  <c r="JZ62" i="66"/>
  <c r="KP62" i="66"/>
  <c r="CZ56" i="66"/>
  <c r="DP56" i="66"/>
  <c r="DO56" i="66" s="1"/>
  <c r="DN56" i="66" s="1"/>
  <c r="DM56" i="66" s="1"/>
  <c r="DL56" i="66" s="1"/>
  <c r="HU56" i="66"/>
  <c r="IS56" i="66"/>
  <c r="JA56" i="66"/>
  <c r="JY56" i="66"/>
  <c r="KG56" i="66"/>
  <c r="KO56" i="66"/>
  <c r="KW56" i="66"/>
  <c r="GC57" i="66"/>
  <c r="IX57" i="66"/>
  <c r="JF57" i="66"/>
  <c r="JV57" i="66"/>
  <c r="KD57" i="66"/>
  <c r="KL57" i="66"/>
  <c r="KT57" i="66"/>
  <c r="ML57" i="66"/>
  <c r="CY59" i="66"/>
  <c r="DW59" i="66"/>
  <c r="GE59" i="66"/>
  <c r="HT59" i="66"/>
  <c r="IJ59" i="66"/>
  <c r="IR59" i="66"/>
  <c r="IZ59" i="66"/>
  <c r="JY59" i="66"/>
  <c r="KH59" i="66"/>
  <c r="KQ59" i="66"/>
  <c r="LA59" i="66"/>
  <c r="DZ60" i="66"/>
  <c r="HR60" i="66"/>
  <c r="CY61" i="66"/>
  <c r="DT61" i="66"/>
  <c r="IG61" i="66"/>
  <c r="GC62" i="66"/>
  <c r="JF62" i="66"/>
  <c r="KB62" i="66"/>
  <c r="KR62" i="66"/>
  <c r="DA56" i="66"/>
  <c r="ID56" i="66"/>
  <c r="IT56" i="66"/>
  <c r="JB56" i="66"/>
  <c r="JZ56" i="66"/>
  <c r="KH56" i="66"/>
  <c r="KP56" i="66"/>
  <c r="KX56" i="66"/>
  <c r="GD57" i="66"/>
  <c r="IY57" i="66"/>
  <c r="JW57" i="66"/>
  <c r="KE57" i="66"/>
  <c r="KM57" i="66"/>
  <c r="KU57" i="66"/>
  <c r="DC58" i="66"/>
  <c r="DS58" i="66"/>
  <c r="HP58" i="66"/>
  <c r="IF58" i="66"/>
  <c r="CZ59" i="66"/>
  <c r="DP59" i="66"/>
  <c r="DO59" i="66" s="1"/>
  <c r="DN59" i="66" s="1"/>
  <c r="DM59" i="66" s="1"/>
  <c r="DL59" i="66" s="1"/>
  <c r="DX59" i="66"/>
  <c r="HU59" i="66"/>
  <c r="IS59" i="66"/>
  <c r="JA59" i="66"/>
  <c r="JZ59" i="66"/>
  <c r="KI59" i="66"/>
  <c r="KS59" i="66"/>
  <c r="HU60" i="66"/>
  <c r="DX60" i="66"/>
  <c r="CZ60" i="66"/>
  <c r="IG60" i="66"/>
  <c r="HQ60" i="66"/>
  <c r="DT60" i="66"/>
  <c r="DD60" i="66"/>
  <c r="DQ60" i="66"/>
  <c r="HS60" i="66"/>
  <c r="ID60" i="66"/>
  <c r="II61" i="66"/>
  <c r="MK62" i="66"/>
  <c r="LA62" i="66"/>
  <c r="KS62" i="66"/>
  <c r="KK62" i="66"/>
  <c r="KC62" i="66"/>
  <c r="JU62" i="66"/>
  <c r="JE62" i="66"/>
  <c r="IW62" i="66"/>
  <c r="KY62" i="66"/>
  <c r="KQ62" i="66"/>
  <c r="KI62" i="66"/>
  <c r="KA62" i="66"/>
  <c r="JS62" i="66"/>
  <c r="JC62" i="66"/>
  <c r="IU62" i="66"/>
  <c r="KW62" i="66"/>
  <c r="KO62" i="66"/>
  <c r="KG62" i="66"/>
  <c r="JY62" i="66"/>
  <c r="JA62" i="66"/>
  <c r="IS62" i="66"/>
  <c r="DP62" i="66"/>
  <c r="DO62" i="66" s="1"/>
  <c r="DN62" i="66" s="1"/>
  <c r="DM62" i="66" s="1"/>
  <c r="DL62" i="66" s="1"/>
  <c r="KU62" i="66"/>
  <c r="KM62" i="66"/>
  <c r="KE62" i="66"/>
  <c r="JW62" i="66"/>
  <c r="IY62" i="66"/>
  <c r="GD62" i="66"/>
  <c r="CY62" i="66"/>
  <c r="GE62" i="66"/>
  <c r="IR62" i="66"/>
  <c r="KD62" i="66"/>
  <c r="KT62" i="66"/>
  <c r="IJ64" i="66"/>
  <c r="II64" i="66"/>
  <c r="HS64" i="66"/>
  <c r="DV64" i="66"/>
  <c r="CX64" i="66"/>
  <c r="IH64" i="66"/>
  <c r="HR64" i="66"/>
  <c r="DU64" i="66"/>
  <c r="IG64" i="66"/>
  <c r="HQ64" i="66"/>
  <c r="DT64" i="66"/>
  <c r="DD64" i="66"/>
  <c r="IF64" i="66"/>
  <c r="HP64" i="66"/>
  <c r="DS64" i="66"/>
  <c r="DC64" i="66"/>
  <c r="IE64" i="66"/>
  <c r="DZ64" i="66"/>
  <c r="DR64" i="66"/>
  <c r="DB64" i="66"/>
  <c r="ID64" i="66"/>
  <c r="HU64" i="66"/>
  <c r="DX64" i="66"/>
  <c r="CZ64" i="66"/>
  <c r="KZ59" i="66"/>
  <c r="KR59" i="66"/>
  <c r="KJ59" i="66"/>
  <c r="KB59" i="66"/>
  <c r="JT59" i="66"/>
  <c r="DA59" i="66"/>
  <c r="ID59" i="66"/>
  <c r="IT59" i="66"/>
  <c r="JB59" i="66"/>
  <c r="KA59" i="66"/>
  <c r="KK59" i="66"/>
  <c r="KT59" i="66"/>
  <c r="IT61" i="66"/>
  <c r="JB61" i="66"/>
  <c r="JZ61" i="66"/>
  <c r="KH61" i="66"/>
  <c r="KP61" i="66"/>
  <c r="KX61" i="66"/>
  <c r="DC63" i="66"/>
  <c r="ER63" i="66"/>
  <c r="HP63" i="66"/>
  <c r="IF63" i="66"/>
  <c r="IV63" i="66"/>
  <c r="JD63" i="66"/>
  <c r="JT63" i="66"/>
  <c r="KB63" i="66"/>
  <c r="KJ63" i="66"/>
  <c r="KR63" i="66"/>
  <c r="KZ63" i="66"/>
  <c r="DU65" i="66"/>
  <c r="HR65" i="66"/>
  <c r="IH65" i="66"/>
  <c r="DZ66" i="66"/>
  <c r="HR66" i="66"/>
  <c r="IX66" i="66"/>
  <c r="JZ66" i="66"/>
  <c r="KJ66" i="66"/>
  <c r="KU66" i="66"/>
  <c r="DS68" i="66"/>
  <c r="GC68" i="66"/>
  <c r="HU68" i="66"/>
  <c r="IF68" i="66"/>
  <c r="JA68" i="66"/>
  <c r="JT68" i="66"/>
  <c r="KD68" i="66"/>
  <c r="KO68" i="66"/>
  <c r="KZ68" i="66"/>
  <c r="DD69" i="66"/>
  <c r="HQ69" i="66"/>
  <c r="IW69" i="66"/>
  <c r="JY69" i="66"/>
  <c r="KI69" i="66"/>
  <c r="KT69" i="66"/>
  <c r="ER66" i="66"/>
  <c r="HS66" i="66"/>
  <c r="ID66" i="66"/>
  <c r="IY66" i="66"/>
  <c r="KA66" i="66"/>
  <c r="KL66" i="66"/>
  <c r="KV66" i="66"/>
  <c r="ML66" i="66"/>
  <c r="KY68" i="66"/>
  <c r="KQ68" i="66"/>
  <c r="KI68" i="66"/>
  <c r="KA68" i="66"/>
  <c r="JS68" i="66"/>
  <c r="JC68" i="66"/>
  <c r="IU68" i="66"/>
  <c r="KU68" i="66"/>
  <c r="KM68" i="66"/>
  <c r="KE68" i="66"/>
  <c r="JW68" i="66"/>
  <c r="IY68" i="66"/>
  <c r="GD68" i="66"/>
  <c r="CY68" i="66"/>
  <c r="GE68" i="66"/>
  <c r="IG68" i="66"/>
  <c r="IR68" i="66"/>
  <c r="JB68" i="66"/>
  <c r="JU68" i="66"/>
  <c r="KF68" i="66"/>
  <c r="KP68" i="66"/>
  <c r="LA68" i="66"/>
  <c r="ML69" i="66"/>
  <c r="GC63" i="66"/>
  <c r="HR63" i="66"/>
  <c r="IH63" i="66"/>
  <c r="IX63" i="66"/>
  <c r="JF63" i="66"/>
  <c r="JV63" i="66"/>
  <c r="KD63" i="66"/>
  <c r="KL63" i="66"/>
  <c r="KT63" i="66"/>
  <c r="ML63" i="66"/>
  <c r="CY65" i="66"/>
  <c r="DW65" i="66"/>
  <c r="HT65" i="66"/>
  <c r="IJ65" i="66"/>
  <c r="DR66" i="66"/>
  <c r="GC66" i="66"/>
  <c r="HT66" i="66"/>
  <c r="IE66" i="66"/>
  <c r="IZ66" i="66"/>
  <c r="KB66" i="66"/>
  <c r="KM66" i="66"/>
  <c r="KX66" i="66"/>
  <c r="A67" i="66"/>
  <c r="CZ68" i="66"/>
  <c r="DU68" i="66"/>
  <c r="IH68" i="66"/>
  <c r="IS68" i="66"/>
  <c r="JD68" i="66"/>
  <c r="JV68" i="66"/>
  <c r="KG68" i="66"/>
  <c r="KR68" i="66"/>
  <c r="HS69" i="66"/>
  <c r="ID69" i="66"/>
  <c r="IY69" i="66"/>
  <c r="KA69" i="66"/>
  <c r="KL69" i="66"/>
  <c r="KW69" i="66"/>
  <c r="A71" i="66"/>
  <c r="CX66" i="66"/>
  <c r="DS66" i="66"/>
  <c r="GD66" i="66"/>
  <c r="IF66" i="66"/>
  <c r="JB66" i="66"/>
  <c r="JS66" i="66"/>
  <c r="KD66" i="66"/>
  <c r="KN66" i="66"/>
  <c r="KY66" i="66"/>
  <c r="DA68" i="66"/>
  <c r="IJ68" i="66"/>
  <c r="IT68" i="66"/>
  <c r="JE68" i="66"/>
  <c r="JX68" i="66"/>
  <c r="KH68" i="66"/>
  <c r="KS68" i="66"/>
  <c r="KV69" i="66"/>
  <c r="KN69" i="66"/>
  <c r="KF69" i="66"/>
  <c r="JX69" i="66"/>
  <c r="IZ69" i="66"/>
  <c r="IR69" i="66"/>
  <c r="GE69" i="66"/>
  <c r="MK69" i="66"/>
  <c r="KZ69" i="66"/>
  <c r="KR69" i="66"/>
  <c r="KJ69" i="66"/>
  <c r="KB69" i="66"/>
  <c r="JT69" i="66"/>
  <c r="JD69" i="66"/>
  <c r="IV69" i="66"/>
  <c r="ER69" i="66"/>
  <c r="GC69" i="66"/>
  <c r="HU69" i="66"/>
  <c r="IE69" i="66"/>
  <c r="JA69" i="66"/>
  <c r="KC69" i="66"/>
  <c r="KM69" i="66"/>
  <c r="KX69" i="66"/>
  <c r="IG71" i="66"/>
  <c r="HQ71" i="66"/>
  <c r="DT71" i="66"/>
  <c r="DD71" i="66"/>
  <c r="IF71" i="66"/>
  <c r="HP71" i="66"/>
  <c r="DS71" i="66"/>
  <c r="DC71" i="66"/>
  <c r="IE71" i="66"/>
  <c r="DZ71" i="66"/>
  <c r="DR71" i="66"/>
  <c r="DB71" i="66"/>
  <c r="ID71" i="66"/>
  <c r="DY71" i="66"/>
  <c r="DQ71" i="66"/>
  <c r="DA71" i="66"/>
  <c r="HU71" i="66"/>
  <c r="DX71" i="66"/>
  <c r="DP71" i="66"/>
  <c r="DO71" i="66" s="1"/>
  <c r="DN71" i="66" s="1"/>
  <c r="DM71" i="66" s="1"/>
  <c r="DL71" i="66" s="1"/>
  <c r="CZ71" i="66"/>
  <c r="II71" i="66"/>
  <c r="HS71" i="66"/>
  <c r="DV71" i="66"/>
  <c r="CX71" i="66"/>
  <c r="IH71" i="66"/>
  <c r="HR71" i="66"/>
  <c r="DU71" i="66"/>
  <c r="IJ71" i="66"/>
  <c r="GC61" i="66"/>
  <c r="IX61" i="66"/>
  <c r="JF61" i="66"/>
  <c r="JV61" i="66"/>
  <c r="KD61" i="66"/>
  <c r="KL61" i="66"/>
  <c r="KT61" i="66"/>
  <c r="CY63" i="66"/>
  <c r="DW63" i="66"/>
  <c r="GE63" i="66"/>
  <c r="HT63" i="66"/>
  <c r="IJ63" i="66"/>
  <c r="IR63" i="66"/>
  <c r="IZ63" i="66"/>
  <c r="JX63" i="66"/>
  <c r="KF63" i="66"/>
  <c r="KN63" i="66"/>
  <c r="KV63" i="66"/>
  <c r="DA65" i="66"/>
  <c r="DQ65" i="66"/>
  <c r="DY65" i="66"/>
  <c r="ID65" i="66"/>
  <c r="IT65" i="66"/>
  <c r="JB65" i="66"/>
  <c r="JZ65" i="66"/>
  <c r="KH65" i="66"/>
  <c r="KP65" i="66"/>
  <c r="KX65" i="66"/>
  <c r="CY66" i="66"/>
  <c r="DU66" i="66"/>
  <c r="GE66" i="66"/>
  <c r="IR66" i="66"/>
  <c r="JC66" i="66"/>
  <c r="JT66" i="66"/>
  <c r="KE66" i="66"/>
  <c r="KP66" i="66"/>
  <c r="KZ66" i="66"/>
  <c r="IH67" i="66"/>
  <c r="HR67" i="66"/>
  <c r="DU67" i="66"/>
  <c r="ID67" i="66"/>
  <c r="DY67" i="66"/>
  <c r="DQ67" i="66"/>
  <c r="DA67" i="66"/>
  <c r="DD67" i="66"/>
  <c r="DZ67" i="66"/>
  <c r="HQ67" i="66"/>
  <c r="DC68" i="66"/>
  <c r="DX68" i="66"/>
  <c r="HP68" i="66"/>
  <c r="IV68" i="66"/>
  <c r="JF68" i="66"/>
  <c r="JY68" i="66"/>
  <c r="KJ68" i="66"/>
  <c r="KT68" i="66"/>
  <c r="CX69" i="66"/>
  <c r="GD69" i="66"/>
  <c r="IG69" i="66"/>
  <c r="JB69" i="66"/>
  <c r="JS69" i="66"/>
  <c r="KD69" i="66"/>
  <c r="KO69" i="66"/>
  <c r="KY69" i="66"/>
  <c r="HU66" i="66"/>
  <c r="DX66" i="66"/>
  <c r="CZ66" i="66"/>
  <c r="IG66" i="66"/>
  <c r="HQ66" i="66"/>
  <c r="DT66" i="66"/>
  <c r="DD66" i="66"/>
  <c r="DA66" i="66"/>
  <c r="DV66" i="66"/>
  <c r="II66" i="66"/>
  <c r="IT66" i="66"/>
  <c r="JD66" i="66"/>
  <c r="JV66" i="66"/>
  <c r="KF66" i="66"/>
  <c r="KQ66" i="66"/>
  <c r="DD68" i="66"/>
  <c r="HQ68" i="66"/>
  <c r="IW68" i="66"/>
  <c r="JZ68" i="66"/>
  <c r="KK68" i="66"/>
  <c r="KV68" i="66"/>
  <c r="MK68" i="66"/>
  <c r="IH69" i="66"/>
  <c r="IS69" i="66"/>
  <c r="JC69" i="66"/>
  <c r="JU69" i="66"/>
  <c r="KE69" i="66"/>
  <c r="KP69" i="66"/>
  <c r="LA69" i="66"/>
  <c r="DA63" i="66"/>
  <c r="ID63" i="66"/>
  <c r="IT63" i="66"/>
  <c r="JB63" i="66"/>
  <c r="JZ63" i="66"/>
  <c r="KH63" i="66"/>
  <c r="KP63" i="66"/>
  <c r="KX63" i="66"/>
  <c r="DC65" i="66"/>
  <c r="DS65" i="66"/>
  <c r="HP65" i="66"/>
  <c r="IF65" i="66"/>
  <c r="DB66" i="66"/>
  <c r="DW66" i="66"/>
  <c r="IJ66" i="66"/>
  <c r="IU66" i="66"/>
  <c r="JF66" i="66"/>
  <c r="JW66" i="66"/>
  <c r="KH66" i="66"/>
  <c r="KR66" i="66"/>
  <c r="IE68" i="66"/>
  <c r="DZ68" i="66"/>
  <c r="DR68" i="66"/>
  <c r="DB68" i="66"/>
  <c r="II68" i="66"/>
  <c r="HS68" i="66"/>
  <c r="DV68" i="66"/>
  <c r="CX68" i="66"/>
  <c r="DP68" i="66"/>
  <c r="DO68" i="66" s="1"/>
  <c r="DN68" i="66" s="1"/>
  <c r="DM68" i="66" s="1"/>
  <c r="DL68" i="66" s="1"/>
  <c r="ER68" i="66"/>
  <c r="HR68" i="66"/>
  <c r="IX68" i="66"/>
  <c r="KB68" i="66"/>
  <c r="KL68" i="66"/>
  <c r="KW68" i="66"/>
  <c r="ML68" i="66"/>
  <c r="DA69" i="66"/>
  <c r="II69" i="66"/>
  <c r="IT69" i="66"/>
  <c r="JE69" i="66"/>
  <c r="JV69" i="66"/>
  <c r="KG69" i="66"/>
  <c r="KQ69" i="66"/>
  <c r="CY71" i="66"/>
  <c r="KW66" i="66"/>
  <c r="KO66" i="66"/>
  <c r="KG66" i="66"/>
  <c r="JY66" i="66"/>
  <c r="JA66" i="66"/>
  <c r="IS66" i="66"/>
  <c r="DP66" i="66"/>
  <c r="DO66" i="66" s="1"/>
  <c r="DN66" i="66" s="1"/>
  <c r="DM66" i="66" s="1"/>
  <c r="DL66" i="66" s="1"/>
  <c r="MK66" i="66"/>
  <c r="LA66" i="66"/>
  <c r="KS66" i="66"/>
  <c r="KK66" i="66"/>
  <c r="KC66" i="66"/>
  <c r="JU66" i="66"/>
  <c r="JE66" i="66"/>
  <c r="IW66" i="66"/>
  <c r="DC66" i="66"/>
  <c r="HP66" i="66"/>
  <c r="IV66" i="66"/>
  <c r="JX66" i="66"/>
  <c r="KI66" i="66"/>
  <c r="KT66" i="66"/>
  <c r="HT68" i="66"/>
  <c r="ID68" i="66"/>
  <c r="IZ68" i="66"/>
  <c r="KC68" i="66"/>
  <c r="KN68" i="66"/>
  <c r="KX68" i="66"/>
  <c r="IT67" i="66"/>
  <c r="JB67" i="66"/>
  <c r="JZ67" i="66"/>
  <c r="KH67" i="66"/>
  <c r="KP67" i="66"/>
  <c r="KX67" i="66"/>
  <c r="DC69" i="66"/>
  <c r="DS69" i="66"/>
  <c r="HP69" i="66"/>
  <c r="IF69" i="66"/>
  <c r="CZ70" i="66"/>
  <c r="DP70" i="66"/>
  <c r="DO70" i="66" s="1"/>
  <c r="DN70" i="66" s="1"/>
  <c r="DM70" i="66" s="1"/>
  <c r="DL70" i="66" s="1"/>
  <c r="DX70" i="66"/>
  <c r="HU70" i="66"/>
  <c r="IS70" i="66"/>
  <c r="JA70" i="66"/>
  <c r="JY70" i="66"/>
  <c r="KG70" i="66"/>
  <c r="KO70" i="66"/>
  <c r="KW70" i="66"/>
  <c r="GC71" i="66"/>
  <c r="IX71" i="66"/>
  <c r="JF71" i="66"/>
  <c r="JV71" i="66"/>
  <c r="KD71" i="66"/>
  <c r="KL71" i="66"/>
  <c r="KT71" i="66"/>
  <c r="ML71" i="66"/>
  <c r="DB72" i="66"/>
  <c r="DR72" i="66"/>
  <c r="DZ72" i="66"/>
  <c r="IE72" i="66"/>
  <c r="IU72" i="66"/>
  <c r="JC72" i="66"/>
  <c r="JS72" i="66"/>
  <c r="KA72" i="66"/>
  <c r="KI72" i="66"/>
  <c r="KQ72" i="66"/>
  <c r="KY72" i="66"/>
  <c r="CY73" i="66"/>
  <c r="DW73" i="66"/>
  <c r="GE73" i="66"/>
  <c r="HT73" i="66"/>
  <c r="IJ73" i="66"/>
  <c r="IR73" i="66"/>
  <c r="IZ73" i="66"/>
  <c r="JX73" i="66"/>
  <c r="KF73" i="66"/>
  <c r="KN73" i="66"/>
  <c r="KV73" i="66"/>
  <c r="A74" i="66"/>
  <c r="DB74" i="66"/>
  <c r="DW74" i="66"/>
  <c r="IJ74" i="66"/>
  <c r="CZ75" i="66"/>
  <c r="DU75" i="66"/>
  <c r="IS75" i="66"/>
  <c r="JD75" i="66"/>
  <c r="JV75" i="66"/>
  <c r="KG75" i="66"/>
  <c r="KR75" i="66"/>
  <c r="HS76" i="66"/>
  <c r="ID76" i="66"/>
  <c r="IY76" i="66"/>
  <c r="KA76" i="66"/>
  <c r="KL76" i="66"/>
  <c r="KW76" i="66"/>
  <c r="DB77" i="66"/>
  <c r="DW77" i="66"/>
  <c r="IJ77" i="66"/>
  <c r="IU77" i="66"/>
  <c r="KA77" i="66"/>
  <c r="KN77" i="66"/>
  <c r="DA70" i="66"/>
  <c r="DQ70" i="66"/>
  <c r="DY70" i="66"/>
  <c r="ID70" i="66"/>
  <c r="IT70" i="66"/>
  <c r="JB70" i="66"/>
  <c r="JZ70" i="66"/>
  <c r="KH70" i="66"/>
  <c r="KP70" i="66"/>
  <c r="KX70" i="66"/>
  <c r="DC72" i="66"/>
  <c r="DS72" i="66"/>
  <c r="ER72" i="66"/>
  <c r="HP72" i="66"/>
  <c r="IF72" i="66"/>
  <c r="IV72" i="66"/>
  <c r="JD72" i="66"/>
  <c r="JT72" i="66"/>
  <c r="KB72" i="66"/>
  <c r="KJ72" i="66"/>
  <c r="KR72" i="66"/>
  <c r="KZ72" i="66"/>
  <c r="CZ73" i="66"/>
  <c r="DP73" i="66"/>
  <c r="DO73" i="66" s="1"/>
  <c r="DN73" i="66" s="1"/>
  <c r="DM73" i="66" s="1"/>
  <c r="DL73" i="66" s="1"/>
  <c r="HU73" i="66"/>
  <c r="IS73" i="66"/>
  <c r="JA73" i="66"/>
  <c r="JY73" i="66"/>
  <c r="KG73" i="66"/>
  <c r="KO73" i="66"/>
  <c r="KW73" i="66"/>
  <c r="DC74" i="66"/>
  <c r="DX74" i="66"/>
  <c r="HP74" i="66"/>
  <c r="DA75" i="66"/>
  <c r="IJ75" i="66"/>
  <c r="IT75" i="66"/>
  <c r="JE75" i="66"/>
  <c r="JX75" i="66"/>
  <c r="KH75" i="66"/>
  <c r="KS75" i="66"/>
  <c r="KZ76" i="66"/>
  <c r="KR76" i="66"/>
  <c r="KJ76" i="66"/>
  <c r="KB76" i="66"/>
  <c r="JT76" i="66"/>
  <c r="JD76" i="66"/>
  <c r="IV76" i="66"/>
  <c r="ER76" i="66"/>
  <c r="KV76" i="66"/>
  <c r="KN76" i="66"/>
  <c r="KF76" i="66"/>
  <c r="JX76" i="66"/>
  <c r="IZ76" i="66"/>
  <c r="IR76" i="66"/>
  <c r="GE76" i="66"/>
  <c r="GC76" i="66"/>
  <c r="HU76" i="66"/>
  <c r="IE76" i="66"/>
  <c r="JA76" i="66"/>
  <c r="KC76" i="66"/>
  <c r="KM76" i="66"/>
  <c r="KX76" i="66"/>
  <c r="DC77" i="66"/>
  <c r="DY77" i="66"/>
  <c r="HP77" i="66"/>
  <c r="IX77" i="66"/>
  <c r="KD77" i="66"/>
  <c r="KP77" i="66"/>
  <c r="MK73" i="66"/>
  <c r="DA73" i="66"/>
  <c r="ID73" i="66"/>
  <c r="IT73" i="66"/>
  <c r="JB73" i="66"/>
  <c r="JZ73" i="66"/>
  <c r="KH73" i="66"/>
  <c r="KP73" i="66"/>
  <c r="KX73" i="66"/>
  <c r="ID74" i="66"/>
  <c r="DY74" i="66"/>
  <c r="DQ74" i="66"/>
  <c r="DA74" i="66"/>
  <c r="IH74" i="66"/>
  <c r="HR74" i="66"/>
  <c r="DU74" i="66"/>
  <c r="DD74" i="66"/>
  <c r="DZ74" i="66"/>
  <c r="HQ74" i="66"/>
  <c r="HR77" i="66"/>
  <c r="IY77" i="66"/>
  <c r="KE77" i="66"/>
  <c r="KQ77" i="66"/>
  <c r="DC70" i="66"/>
  <c r="DS70" i="66"/>
  <c r="ER70" i="66"/>
  <c r="HP70" i="66"/>
  <c r="IF70" i="66"/>
  <c r="IV70" i="66"/>
  <c r="JD70" i="66"/>
  <c r="JT70" i="66"/>
  <c r="KB70" i="66"/>
  <c r="KJ70" i="66"/>
  <c r="KR70" i="66"/>
  <c r="KZ70" i="66"/>
  <c r="DU72" i="66"/>
  <c r="GC72" i="66"/>
  <c r="HR72" i="66"/>
  <c r="IH72" i="66"/>
  <c r="IX72" i="66"/>
  <c r="JF72" i="66"/>
  <c r="JV72" i="66"/>
  <c r="KD72" i="66"/>
  <c r="KL72" i="66"/>
  <c r="KT72" i="66"/>
  <c r="ML72" i="66"/>
  <c r="DB73" i="66"/>
  <c r="IE73" i="66"/>
  <c r="IU73" i="66"/>
  <c r="JC73" i="66"/>
  <c r="JS73" i="66"/>
  <c r="KA73" i="66"/>
  <c r="KI73" i="66"/>
  <c r="KQ73" i="66"/>
  <c r="KY73" i="66"/>
  <c r="DP74" i="66"/>
  <c r="DO74" i="66" s="1"/>
  <c r="DN74" i="66" s="1"/>
  <c r="DM74" i="66" s="1"/>
  <c r="DL74" i="66" s="1"/>
  <c r="HS74" i="66"/>
  <c r="DD75" i="66"/>
  <c r="HQ75" i="66"/>
  <c r="IW75" i="66"/>
  <c r="JZ75" i="66"/>
  <c r="KK75" i="66"/>
  <c r="KV75" i="66"/>
  <c r="MK75" i="66"/>
  <c r="CZ76" i="66"/>
  <c r="IH76" i="66"/>
  <c r="IS76" i="66"/>
  <c r="JC76" i="66"/>
  <c r="JU76" i="66"/>
  <c r="KE76" i="66"/>
  <c r="KP76" i="66"/>
  <c r="LA76" i="66"/>
  <c r="HU77" i="66"/>
  <c r="DX77" i="66"/>
  <c r="CZ77" i="66"/>
  <c r="IG77" i="66"/>
  <c r="HQ77" i="66"/>
  <c r="DT77" i="66"/>
  <c r="DD77" i="66"/>
  <c r="DQ77" i="66"/>
  <c r="ER77" i="66"/>
  <c r="HS77" i="66"/>
  <c r="ID77" i="66"/>
  <c r="IZ77" i="66"/>
  <c r="JS77" i="66"/>
  <c r="KF77" i="66"/>
  <c r="KT77" i="66"/>
  <c r="GC67" i="66"/>
  <c r="HN67" i="66" s="1"/>
  <c r="IX67" i="66"/>
  <c r="JF67" i="66"/>
  <c r="JV67" i="66"/>
  <c r="KD67" i="66"/>
  <c r="KL67" i="66"/>
  <c r="KT67" i="66"/>
  <c r="CY69" i="66"/>
  <c r="DW69" i="66"/>
  <c r="HT69" i="66"/>
  <c r="IJ69" i="66"/>
  <c r="DD70" i="66"/>
  <c r="DT70" i="66"/>
  <c r="HQ70" i="66"/>
  <c r="IG70" i="66"/>
  <c r="IW70" i="66"/>
  <c r="JE70" i="66"/>
  <c r="JU70" i="66"/>
  <c r="KC70" i="66"/>
  <c r="KK70" i="66"/>
  <c r="KS70" i="66"/>
  <c r="LA70" i="66"/>
  <c r="MK70" i="66"/>
  <c r="IT71" i="66"/>
  <c r="JB71" i="66"/>
  <c r="JZ71" i="66"/>
  <c r="KH71" i="66"/>
  <c r="KP71" i="66"/>
  <c r="KX71" i="66"/>
  <c r="CX72" i="66"/>
  <c r="DV72" i="66"/>
  <c r="GD72" i="66"/>
  <c r="HS72" i="66"/>
  <c r="II72" i="66"/>
  <c r="IY72" i="66"/>
  <c r="JW72" i="66"/>
  <c r="KE72" i="66"/>
  <c r="KM72" i="66"/>
  <c r="KU72" i="66"/>
  <c r="DC73" i="66"/>
  <c r="DS73" i="66"/>
  <c r="ER73" i="66"/>
  <c r="HP73" i="66"/>
  <c r="IV73" i="66"/>
  <c r="JD73" i="66"/>
  <c r="JT73" i="66"/>
  <c r="KB73" i="66"/>
  <c r="KJ73" i="66"/>
  <c r="KR73" i="66"/>
  <c r="KZ73" i="66"/>
  <c r="DR74" i="66"/>
  <c r="HT74" i="66"/>
  <c r="IE74" i="66"/>
  <c r="II75" i="66"/>
  <c r="HS75" i="66"/>
  <c r="DV75" i="66"/>
  <c r="CX75" i="66"/>
  <c r="IE75" i="66"/>
  <c r="DZ75" i="66"/>
  <c r="DR75" i="66"/>
  <c r="DB75" i="66"/>
  <c r="DP75" i="66"/>
  <c r="DO75" i="66" s="1"/>
  <c r="DN75" i="66" s="1"/>
  <c r="DM75" i="66" s="1"/>
  <c r="DL75" i="66" s="1"/>
  <c r="ER75" i="66"/>
  <c r="HR75" i="66"/>
  <c r="IX75" i="66"/>
  <c r="KB75" i="66"/>
  <c r="KL75" i="66"/>
  <c r="KW75" i="66"/>
  <c r="DA76" i="66"/>
  <c r="II76" i="66"/>
  <c r="IT76" i="66"/>
  <c r="JE76" i="66"/>
  <c r="JV76" i="66"/>
  <c r="KG76" i="66"/>
  <c r="KQ76" i="66"/>
  <c r="DR77" i="66"/>
  <c r="GC77" i="66"/>
  <c r="HT77" i="66"/>
  <c r="IE77" i="66"/>
  <c r="JB77" i="66"/>
  <c r="JV77" i="66"/>
  <c r="KH77" i="66"/>
  <c r="KU77" i="66"/>
  <c r="HU78" i="66"/>
  <c r="DX78" i="66"/>
  <c r="DP78" i="66"/>
  <c r="DO78" i="66" s="1"/>
  <c r="DN78" i="66" s="1"/>
  <c r="DM78" i="66" s="1"/>
  <c r="DL78" i="66" s="1"/>
  <c r="CZ78" i="66"/>
  <c r="IJ78" i="66"/>
  <c r="HT78" i="66"/>
  <c r="IH78" i="66"/>
  <c r="HR78" i="66"/>
  <c r="DU78" i="66"/>
  <c r="IG78" i="66"/>
  <c r="HQ78" i="66"/>
  <c r="DT78" i="66"/>
  <c r="DD78" i="66"/>
  <c r="IF78" i="66"/>
  <c r="HP78" i="66"/>
  <c r="DS78" i="66"/>
  <c r="DC78" i="66"/>
  <c r="IE78" i="66"/>
  <c r="DZ78" i="66"/>
  <c r="DR78" i="66"/>
  <c r="DB78" i="66"/>
  <c r="AX78" i="66"/>
  <c r="ME78" i="66" s="1"/>
  <c r="ID78" i="66"/>
  <c r="DY78" i="66"/>
  <c r="DQ78" i="66"/>
  <c r="DA78" i="66"/>
  <c r="CY78" i="66"/>
  <c r="CY72" i="66"/>
  <c r="DW72" i="66"/>
  <c r="HT72" i="66"/>
  <c r="IJ72" i="66"/>
  <c r="DD73" i="66"/>
  <c r="HQ73" i="66"/>
  <c r="IG73" i="66"/>
  <c r="IW73" i="66"/>
  <c r="JE73" i="66"/>
  <c r="JU73" i="66"/>
  <c r="KC73" i="66"/>
  <c r="KK73" i="66"/>
  <c r="KS73" i="66"/>
  <c r="LA73" i="66"/>
  <c r="CX74" i="66"/>
  <c r="DS74" i="66"/>
  <c r="HU74" i="66"/>
  <c r="IF74" i="66"/>
  <c r="DB76" i="66"/>
  <c r="IU76" i="66"/>
  <c r="JF76" i="66"/>
  <c r="JW76" i="66"/>
  <c r="KH76" i="66"/>
  <c r="KS76" i="66"/>
  <c r="KZ77" i="66"/>
  <c r="KR77" i="66"/>
  <c r="KJ77" i="66"/>
  <c r="KB77" i="66"/>
  <c r="JT77" i="66"/>
  <c r="JD77" i="66"/>
  <c r="IV77" i="66"/>
  <c r="KW77" i="66"/>
  <c r="KO77" i="66"/>
  <c r="KG77" i="66"/>
  <c r="JY77" i="66"/>
  <c r="JA77" i="66"/>
  <c r="IS77" i="66"/>
  <c r="DP77" i="66"/>
  <c r="DO77" i="66" s="1"/>
  <c r="DN77" i="66" s="1"/>
  <c r="DM77" i="66" s="1"/>
  <c r="DL77" i="66" s="1"/>
  <c r="ML77" i="66"/>
  <c r="MK77" i="66"/>
  <c r="LA77" i="66"/>
  <c r="KS77" i="66"/>
  <c r="KK77" i="66"/>
  <c r="KC77" i="66"/>
  <c r="JU77" i="66"/>
  <c r="JE77" i="66"/>
  <c r="IW77" i="66"/>
  <c r="CX77" i="66"/>
  <c r="DS77" i="66"/>
  <c r="GD77" i="66"/>
  <c r="IF77" i="66"/>
  <c r="JC77" i="66"/>
  <c r="JW77" i="66"/>
  <c r="KI77" i="66"/>
  <c r="KV77" i="66"/>
  <c r="GC73" i="66"/>
  <c r="HR73" i="66"/>
  <c r="IH73" i="66"/>
  <c r="IX73" i="66"/>
  <c r="JF73" i="66"/>
  <c r="JV73" i="66"/>
  <c r="KD73" i="66"/>
  <c r="KL73" i="66"/>
  <c r="KT73" i="66"/>
  <c r="CY74" i="66"/>
  <c r="DT74" i="66"/>
  <c r="IG74" i="66"/>
  <c r="HQ76" i="66"/>
  <c r="IW76" i="66"/>
  <c r="JY76" i="66"/>
  <c r="KI76" i="66"/>
  <c r="KT76" i="66"/>
  <c r="MK76" i="66"/>
  <c r="CY77" i="66"/>
  <c r="DU77" i="66"/>
  <c r="GE77" i="66"/>
  <c r="IH77" i="66"/>
  <c r="IR77" i="66"/>
  <c r="JF77" i="66"/>
  <c r="JX77" i="66"/>
  <c r="KL77" i="66"/>
  <c r="KX77" i="66"/>
  <c r="CY70" i="66"/>
  <c r="DW70" i="66"/>
  <c r="GE70" i="66"/>
  <c r="HT70" i="66"/>
  <c r="IJ70" i="66"/>
  <c r="IR70" i="66"/>
  <c r="IZ70" i="66"/>
  <c r="JX70" i="66"/>
  <c r="KF70" i="66"/>
  <c r="KN70" i="66"/>
  <c r="KV70" i="66"/>
  <c r="DA72" i="66"/>
  <c r="DQ72" i="66"/>
  <c r="DY72" i="66"/>
  <c r="ID72" i="66"/>
  <c r="IT72" i="66"/>
  <c r="JB72" i="66"/>
  <c r="JZ72" i="66"/>
  <c r="KH72" i="66"/>
  <c r="KP72" i="66"/>
  <c r="KX72" i="66"/>
  <c r="CX73" i="66"/>
  <c r="GD73" i="66"/>
  <c r="HS73" i="66"/>
  <c r="II73" i="66"/>
  <c r="IY73" i="66"/>
  <c r="JW73" i="66"/>
  <c r="KE73" i="66"/>
  <c r="KM73" i="66"/>
  <c r="KU73" i="66"/>
  <c r="ML73" i="66"/>
  <c r="CZ74" i="66"/>
  <c r="DV74" i="66"/>
  <c r="II74" i="66"/>
  <c r="KU75" i="66"/>
  <c r="KM75" i="66"/>
  <c r="KE75" i="66"/>
  <c r="JW75" i="66"/>
  <c r="IY75" i="66"/>
  <c r="GD75" i="66"/>
  <c r="KY75" i="66"/>
  <c r="KQ75" i="66"/>
  <c r="KI75" i="66"/>
  <c r="KA75" i="66"/>
  <c r="JS75" i="66"/>
  <c r="JC75" i="66"/>
  <c r="IU75" i="66"/>
  <c r="CY75" i="66"/>
  <c r="GE75" i="66"/>
  <c r="IG75" i="66"/>
  <c r="IR75" i="66"/>
  <c r="JB75" i="66"/>
  <c r="JU75" i="66"/>
  <c r="KF75" i="66"/>
  <c r="KP75" i="66"/>
  <c r="LA75" i="66"/>
  <c r="IF76" i="66"/>
  <c r="DP76" i="66"/>
  <c r="DO76" i="66" s="1"/>
  <c r="DN76" i="66" s="1"/>
  <c r="DM76" i="66" s="1"/>
  <c r="DL76" i="66" s="1"/>
  <c r="HR76" i="66"/>
  <c r="IX76" i="66"/>
  <c r="JZ76" i="66"/>
  <c r="KK76" i="66"/>
  <c r="KU76" i="66"/>
  <c r="ML76" i="66"/>
  <c r="DA77" i="66"/>
  <c r="DV77" i="66"/>
  <c r="II77" i="66"/>
  <c r="IT77" i="66"/>
  <c r="JZ77" i="66"/>
  <c r="KM77" i="66"/>
  <c r="KY77" i="66"/>
  <c r="GC74" i="66"/>
  <c r="IX74" i="66"/>
  <c r="JF74" i="66"/>
  <c r="JV74" i="66"/>
  <c r="KD74" i="66"/>
  <c r="KL74" i="66"/>
  <c r="KT74" i="66"/>
  <c r="ML74" i="66"/>
  <c r="CY76" i="66"/>
  <c r="DW76" i="66"/>
  <c r="HT76" i="66"/>
  <c r="IJ76" i="66"/>
  <c r="IT78" i="66"/>
  <c r="JB78" i="66"/>
  <c r="JZ78" i="66"/>
  <c r="KH78" i="66"/>
  <c r="KP78" i="66"/>
  <c r="KX78" i="66"/>
  <c r="CX79" i="66"/>
  <c r="DV79" i="66"/>
  <c r="GD79" i="66"/>
  <c r="HS79" i="66"/>
  <c r="II79" i="66"/>
  <c r="IY79" i="66"/>
  <c r="JW79" i="66"/>
  <c r="KE79" i="66"/>
  <c r="KM79" i="66"/>
  <c r="KU79" i="66"/>
  <c r="DC80" i="66"/>
  <c r="DS80" i="66"/>
  <c r="ER80" i="66"/>
  <c r="HP80" i="66"/>
  <c r="IF80" i="66"/>
  <c r="IV80" i="66"/>
  <c r="JD80" i="66"/>
  <c r="JT80" i="66"/>
  <c r="KB80" i="66"/>
  <c r="KJ80" i="66"/>
  <c r="KR80" i="66"/>
  <c r="KZ80" i="66"/>
  <c r="CZ81" i="66"/>
  <c r="DP81" i="66"/>
  <c r="DO81" i="66" s="1"/>
  <c r="DN81" i="66" s="1"/>
  <c r="DM81" i="66" s="1"/>
  <c r="DL81" i="66" s="1"/>
  <c r="DX81" i="66"/>
  <c r="IG81" i="66"/>
  <c r="JB81" i="66"/>
  <c r="JS81" i="66"/>
  <c r="KD81" i="66"/>
  <c r="KN81" i="66"/>
  <c r="KY81" i="66"/>
  <c r="DC82" i="66"/>
  <c r="DX82" i="66"/>
  <c r="HP82" i="66"/>
  <c r="DA83" i="66"/>
  <c r="DW83" i="66"/>
  <c r="IJ83" i="66"/>
  <c r="IT83" i="66"/>
  <c r="JE83" i="66"/>
  <c r="JX83" i="66"/>
  <c r="KH83" i="66"/>
  <c r="KS83" i="66"/>
  <c r="KZ84" i="66"/>
  <c r="KR84" i="66"/>
  <c r="KJ84" i="66"/>
  <c r="KB84" i="66"/>
  <c r="JT84" i="66"/>
  <c r="JD84" i="66"/>
  <c r="IV84" i="66"/>
  <c r="ER84" i="66"/>
  <c r="KV84" i="66"/>
  <c r="KN84" i="66"/>
  <c r="KF84" i="66"/>
  <c r="JX84" i="66"/>
  <c r="IZ84" i="66"/>
  <c r="IR84" i="66"/>
  <c r="GE84" i="66"/>
  <c r="GC84" i="66"/>
  <c r="HU84" i="66"/>
  <c r="IE84" i="66"/>
  <c r="JA84" i="66"/>
  <c r="KC84" i="66"/>
  <c r="KM84" i="66"/>
  <c r="KX84" i="66"/>
  <c r="DS85" i="66"/>
  <c r="GE85" i="66"/>
  <c r="HS85" i="66"/>
  <c r="IF85" i="66"/>
  <c r="IR85" i="66"/>
  <c r="JF85" i="66"/>
  <c r="JX85" i="66"/>
  <c r="CY79" i="66"/>
  <c r="DW79" i="66"/>
  <c r="GE79" i="66"/>
  <c r="HT79" i="66"/>
  <c r="IJ79" i="66"/>
  <c r="IR79" i="66"/>
  <c r="IZ79" i="66"/>
  <c r="JX79" i="66"/>
  <c r="KF79" i="66"/>
  <c r="KN79" i="66"/>
  <c r="KV79" i="66"/>
  <c r="DD80" i="66"/>
  <c r="HQ80" i="66"/>
  <c r="IG80" i="66"/>
  <c r="IW80" i="66"/>
  <c r="JE80" i="66"/>
  <c r="JU80" i="66"/>
  <c r="KC80" i="66"/>
  <c r="KK80" i="66"/>
  <c r="KS80" i="66"/>
  <c r="LA80" i="66"/>
  <c r="MK80" i="66"/>
  <c r="MK81" i="66"/>
  <c r="LA81" i="66"/>
  <c r="KS81" i="66"/>
  <c r="KK81" i="66"/>
  <c r="KC81" i="66"/>
  <c r="JU81" i="66"/>
  <c r="JE81" i="66"/>
  <c r="IW81" i="66"/>
  <c r="KW81" i="66"/>
  <c r="KO81" i="66"/>
  <c r="KG81" i="66"/>
  <c r="JY81" i="66"/>
  <c r="JA81" i="66"/>
  <c r="IS81" i="66"/>
  <c r="DA81" i="66"/>
  <c r="DQ81" i="66"/>
  <c r="DY81" i="66"/>
  <c r="HP81" i="66"/>
  <c r="IH81" i="66"/>
  <c r="IR81" i="66"/>
  <c r="JC81" i="66"/>
  <c r="JT81" i="66"/>
  <c r="KE81" i="66"/>
  <c r="KP81" i="66"/>
  <c r="KZ81" i="66"/>
  <c r="ID82" i="66"/>
  <c r="DY82" i="66"/>
  <c r="DQ82" i="66"/>
  <c r="DA82" i="66"/>
  <c r="IH82" i="66"/>
  <c r="HR82" i="66"/>
  <c r="DU82" i="66"/>
  <c r="DD82" i="66"/>
  <c r="DZ82" i="66"/>
  <c r="HQ82" i="66"/>
  <c r="DC83" i="66"/>
  <c r="DX83" i="66"/>
  <c r="HP83" i="66"/>
  <c r="IV83" i="66"/>
  <c r="JF83" i="66"/>
  <c r="JY83" i="66"/>
  <c r="KJ83" i="66"/>
  <c r="KT83" i="66"/>
  <c r="DU85" i="66"/>
  <c r="HT85" i="66"/>
  <c r="CZ79" i="66"/>
  <c r="DP79" i="66"/>
  <c r="DO79" i="66" s="1"/>
  <c r="DN79" i="66" s="1"/>
  <c r="DM79" i="66" s="1"/>
  <c r="DL79" i="66" s="1"/>
  <c r="DX79" i="66"/>
  <c r="HU79" i="66"/>
  <c r="IS79" i="66"/>
  <c r="JA79" i="66"/>
  <c r="JY79" i="66"/>
  <c r="KG79" i="66"/>
  <c r="KO79" i="66"/>
  <c r="KW79" i="66"/>
  <c r="GC80" i="66"/>
  <c r="HR80" i="66"/>
  <c r="IH80" i="66"/>
  <c r="IX80" i="66"/>
  <c r="JF80" i="66"/>
  <c r="JV80" i="66"/>
  <c r="KD80" i="66"/>
  <c r="KL80" i="66"/>
  <c r="KT80" i="66"/>
  <c r="ML80" i="66"/>
  <c r="DZ81" i="66"/>
  <c r="HQ81" i="66"/>
  <c r="II81" i="66"/>
  <c r="IT81" i="66"/>
  <c r="JD81" i="66"/>
  <c r="JV81" i="66"/>
  <c r="KF81" i="66"/>
  <c r="KQ81" i="66"/>
  <c r="DP82" i="66"/>
  <c r="DO82" i="66" s="1"/>
  <c r="DN82" i="66" s="1"/>
  <c r="DM82" i="66" s="1"/>
  <c r="DL82" i="66" s="1"/>
  <c r="HS82" i="66"/>
  <c r="DD83" i="66"/>
  <c r="DY83" i="66"/>
  <c r="HQ83" i="66"/>
  <c r="IW83" i="66"/>
  <c r="JZ83" i="66"/>
  <c r="KK83" i="66"/>
  <c r="KV83" i="66"/>
  <c r="MK83" i="66"/>
  <c r="ID85" i="66"/>
  <c r="DY85" i="66"/>
  <c r="DQ85" i="66"/>
  <c r="DA85" i="66"/>
  <c r="HU85" i="66"/>
  <c r="DX85" i="66"/>
  <c r="CZ85" i="66"/>
  <c r="IG85" i="66"/>
  <c r="HQ85" i="66"/>
  <c r="DT85" i="66"/>
  <c r="DD85" i="66"/>
  <c r="DV85" i="66"/>
  <c r="II85" i="66"/>
  <c r="DA79" i="66"/>
  <c r="DQ79" i="66"/>
  <c r="DY79" i="66"/>
  <c r="ID79" i="66"/>
  <c r="IT79" i="66"/>
  <c r="JB79" i="66"/>
  <c r="JZ79" i="66"/>
  <c r="KH79" i="66"/>
  <c r="KP79" i="66"/>
  <c r="KX79" i="66"/>
  <c r="CX80" i="66"/>
  <c r="GD80" i="66"/>
  <c r="HS80" i="66"/>
  <c r="II80" i="66"/>
  <c r="IY80" i="66"/>
  <c r="JW80" i="66"/>
  <c r="KE80" i="66"/>
  <c r="KM80" i="66"/>
  <c r="KU80" i="66"/>
  <c r="DC81" i="66"/>
  <c r="DS81" i="66"/>
  <c r="ER81" i="66"/>
  <c r="HR81" i="66"/>
  <c r="IJ81" i="66"/>
  <c r="IU81" i="66"/>
  <c r="JF81" i="66"/>
  <c r="JW81" i="66"/>
  <c r="KH81" i="66"/>
  <c r="KR81" i="66"/>
  <c r="DR82" i="66"/>
  <c r="HT82" i="66"/>
  <c r="IE82" i="66"/>
  <c r="II83" i="66"/>
  <c r="HS83" i="66"/>
  <c r="DV83" i="66"/>
  <c r="CX83" i="66"/>
  <c r="IE83" i="66"/>
  <c r="DZ83" i="66"/>
  <c r="DR83" i="66"/>
  <c r="DB83" i="66"/>
  <c r="DP83" i="66"/>
  <c r="DO83" i="66" s="1"/>
  <c r="DN83" i="66" s="1"/>
  <c r="DM83" i="66" s="1"/>
  <c r="DL83" i="66" s="1"/>
  <c r="ER83" i="66"/>
  <c r="HR83" i="66"/>
  <c r="IX83" i="66"/>
  <c r="KB83" i="66"/>
  <c r="KL83" i="66"/>
  <c r="KW83" i="66"/>
  <c r="ML83" i="66"/>
  <c r="CX85" i="66"/>
  <c r="DW85" i="66"/>
  <c r="IJ85" i="66"/>
  <c r="IT74" i="66"/>
  <c r="JB74" i="66"/>
  <c r="JZ74" i="66"/>
  <c r="KH74" i="66"/>
  <c r="KP74" i="66"/>
  <c r="KX74" i="66"/>
  <c r="DC76" i="66"/>
  <c r="DS76" i="66"/>
  <c r="HP76" i="66"/>
  <c r="GC78" i="66"/>
  <c r="IX78" i="66"/>
  <c r="JF78" i="66"/>
  <c r="JV78" i="66"/>
  <c r="KD78" i="66"/>
  <c r="KL78" i="66"/>
  <c r="KT78" i="66"/>
  <c r="DB79" i="66"/>
  <c r="DR79" i="66"/>
  <c r="DZ79" i="66"/>
  <c r="IE79" i="66"/>
  <c r="IU79" i="66"/>
  <c r="JC79" i="66"/>
  <c r="JS79" i="66"/>
  <c r="KA79" i="66"/>
  <c r="KI79" i="66"/>
  <c r="KQ79" i="66"/>
  <c r="KY79" i="66"/>
  <c r="CY80" i="66"/>
  <c r="DW80" i="66"/>
  <c r="GE80" i="66"/>
  <c r="HT80" i="66"/>
  <c r="IJ80" i="66"/>
  <c r="IR80" i="66"/>
  <c r="IZ80" i="66"/>
  <c r="JX80" i="66"/>
  <c r="KF80" i="66"/>
  <c r="KN80" i="66"/>
  <c r="KV80" i="66"/>
  <c r="DD81" i="66"/>
  <c r="DT81" i="66"/>
  <c r="HS81" i="66"/>
  <c r="IV81" i="66"/>
  <c r="JX81" i="66"/>
  <c r="KI81" i="66"/>
  <c r="KT81" i="66"/>
  <c r="CX82" i="66"/>
  <c r="DS82" i="66"/>
  <c r="HU82" i="66"/>
  <c r="IF82" i="66"/>
  <c r="DQ83" i="66"/>
  <c r="HT83" i="66"/>
  <c r="ID83" i="66"/>
  <c r="IZ83" i="66"/>
  <c r="KC83" i="66"/>
  <c r="KN83" i="66"/>
  <c r="KX83" i="66"/>
  <c r="DB84" i="66"/>
  <c r="IU84" i="66"/>
  <c r="JF84" i="66"/>
  <c r="JW84" i="66"/>
  <c r="KH84" i="66"/>
  <c r="KS84" i="66"/>
  <c r="KX85" i="66"/>
  <c r="KP85" i="66"/>
  <c r="KH85" i="66"/>
  <c r="JZ85" i="66"/>
  <c r="JB85" i="66"/>
  <c r="IT85" i="66"/>
  <c r="KW85" i="66"/>
  <c r="KO85" i="66"/>
  <c r="KG85" i="66"/>
  <c r="JY85" i="66"/>
  <c r="JA85" i="66"/>
  <c r="IS85" i="66"/>
  <c r="DP85" i="66"/>
  <c r="DO85" i="66" s="1"/>
  <c r="DN85" i="66" s="1"/>
  <c r="DM85" i="66" s="1"/>
  <c r="DL85" i="66" s="1"/>
  <c r="KV85" i="66"/>
  <c r="KU85" i="66"/>
  <c r="KM85" i="66"/>
  <c r="KE85" i="66"/>
  <c r="JW85" i="66"/>
  <c r="MK85" i="66"/>
  <c r="LA85" i="66"/>
  <c r="KS85" i="66"/>
  <c r="KK85" i="66"/>
  <c r="KC85" i="66"/>
  <c r="JU85" i="66"/>
  <c r="JE85" i="66"/>
  <c r="IW85" i="66"/>
  <c r="CY85" i="66"/>
  <c r="DZ85" i="66"/>
  <c r="IY85" i="66"/>
  <c r="KF85" i="66"/>
  <c r="KY85" i="66"/>
  <c r="DZ87" i="66"/>
  <c r="DB85" i="66"/>
  <c r="MK79" i="66"/>
  <c r="DA80" i="66"/>
  <c r="ID80" i="66"/>
  <c r="IT80" i="66"/>
  <c r="JB80" i="66"/>
  <c r="JZ80" i="66"/>
  <c r="KH80" i="66"/>
  <c r="KP80" i="66"/>
  <c r="KX80" i="66"/>
  <c r="ML81" i="66"/>
  <c r="KU83" i="66"/>
  <c r="KM83" i="66"/>
  <c r="KE83" i="66"/>
  <c r="JW83" i="66"/>
  <c r="IY83" i="66"/>
  <c r="GD83" i="66"/>
  <c r="KY83" i="66"/>
  <c r="KQ83" i="66"/>
  <c r="KI83" i="66"/>
  <c r="KA83" i="66"/>
  <c r="JS83" i="66"/>
  <c r="JC83" i="66"/>
  <c r="IU83" i="66"/>
  <c r="CY83" i="66"/>
  <c r="DT83" i="66"/>
  <c r="GE83" i="66"/>
  <c r="IG83" i="66"/>
  <c r="IR83" i="66"/>
  <c r="JB83" i="66"/>
  <c r="JU83" i="66"/>
  <c r="KF83" i="66"/>
  <c r="KP83" i="66"/>
  <c r="LA83" i="66"/>
  <c r="DC85" i="66"/>
  <c r="HP85" i="66"/>
  <c r="DU79" i="66"/>
  <c r="GC79" i="66"/>
  <c r="HR79" i="66"/>
  <c r="IH79" i="66"/>
  <c r="IX79" i="66"/>
  <c r="JF79" i="66"/>
  <c r="JV79" i="66"/>
  <c r="KD79" i="66"/>
  <c r="KL79" i="66"/>
  <c r="KT79" i="66"/>
  <c r="DB80" i="66"/>
  <c r="IE80" i="66"/>
  <c r="IU80" i="66"/>
  <c r="JC80" i="66"/>
  <c r="JS80" i="66"/>
  <c r="KA80" i="66"/>
  <c r="KI80" i="66"/>
  <c r="KQ80" i="66"/>
  <c r="KY80" i="66"/>
  <c r="HU81" i="66"/>
  <c r="CY81" i="66"/>
  <c r="DW81" i="66"/>
  <c r="GE81" i="66"/>
  <c r="IF81" i="66"/>
  <c r="IZ81" i="66"/>
  <c r="KB81" i="66"/>
  <c r="KM81" i="66"/>
  <c r="KX81" i="66"/>
  <c r="A82" i="66"/>
  <c r="DB82" i="66"/>
  <c r="DW82" i="66"/>
  <c r="IJ82" i="66"/>
  <c r="CZ83" i="66"/>
  <c r="DU83" i="66"/>
  <c r="IH83" i="66"/>
  <c r="IS83" i="66"/>
  <c r="JD83" i="66"/>
  <c r="JV83" i="66"/>
  <c r="KG83" i="66"/>
  <c r="KR83" i="66"/>
  <c r="DR85" i="66"/>
  <c r="HR85" i="66"/>
  <c r="IE85" i="66"/>
  <c r="ID87" i="66"/>
  <c r="DY87" i="66"/>
  <c r="DQ87" i="66"/>
  <c r="DA87" i="66"/>
  <c r="IH87" i="66"/>
  <c r="HR87" i="66"/>
  <c r="DU87" i="66"/>
  <c r="IJ87" i="66"/>
  <c r="DW87" i="66"/>
  <c r="DB87" i="66"/>
  <c r="II87" i="66"/>
  <c r="DV87" i="66"/>
  <c r="CZ87" i="66"/>
  <c r="IG87" i="66"/>
  <c r="DT87" i="66"/>
  <c r="CY87" i="66"/>
  <c r="IF87" i="66"/>
  <c r="HU87" i="66"/>
  <c r="DS87" i="66"/>
  <c r="CX87" i="66"/>
  <c r="IE87" i="66"/>
  <c r="HT87" i="66"/>
  <c r="DR87" i="66"/>
  <c r="HS87" i="66"/>
  <c r="DP87" i="66"/>
  <c r="DO87" i="66" s="1"/>
  <c r="DN87" i="66" s="1"/>
  <c r="DM87" i="66" s="1"/>
  <c r="DL87" i="66" s="1"/>
  <c r="HP87" i="66"/>
  <c r="DX87" i="66"/>
  <c r="DC87" i="66"/>
  <c r="GC82" i="66"/>
  <c r="IX82" i="66"/>
  <c r="JF82" i="66"/>
  <c r="JV82" i="66"/>
  <c r="KD82" i="66"/>
  <c r="KL82" i="66"/>
  <c r="KT82" i="66"/>
  <c r="ML82" i="66"/>
  <c r="CY84" i="66"/>
  <c r="DW84" i="66"/>
  <c r="HT84" i="66"/>
  <c r="IJ84" i="66"/>
  <c r="MK86" i="66"/>
  <c r="LA86" i="66"/>
  <c r="KS86" i="66"/>
  <c r="KK86" i="66"/>
  <c r="KC86" i="66"/>
  <c r="JU86" i="66"/>
  <c r="KW86" i="66"/>
  <c r="KO86" i="66"/>
  <c r="KG86" i="66"/>
  <c r="JY86" i="66"/>
  <c r="JA86" i="66"/>
  <c r="IS86" i="66"/>
  <c r="DA86" i="66"/>
  <c r="DQ86" i="66"/>
  <c r="DY86" i="66"/>
  <c r="HR86" i="66"/>
  <c r="IJ86" i="66"/>
  <c r="IT86" i="66"/>
  <c r="JC86" i="66"/>
  <c r="JS86" i="66"/>
  <c r="KD86" i="66"/>
  <c r="KN86" i="66"/>
  <c r="KY86" i="66"/>
  <c r="KU89" i="66"/>
  <c r="KM89" i="66"/>
  <c r="KE89" i="66"/>
  <c r="JW89" i="66"/>
  <c r="IY89" i="66"/>
  <c r="II89" i="66"/>
  <c r="HS89" i="66"/>
  <c r="GD89" i="66"/>
  <c r="CX89" i="66"/>
  <c r="ML89" i="66"/>
  <c r="KT89" i="66"/>
  <c r="KL89" i="66"/>
  <c r="KD89" i="66"/>
  <c r="JV89" i="66"/>
  <c r="JF89" i="66"/>
  <c r="IX89" i="66"/>
  <c r="IH89" i="66"/>
  <c r="HR89" i="66"/>
  <c r="GC89" i="66"/>
  <c r="MK89" i="66"/>
  <c r="LA89" i="66"/>
  <c r="KS89" i="66"/>
  <c r="KK89" i="66"/>
  <c r="KC89" i="66"/>
  <c r="JU89" i="66"/>
  <c r="JE89" i="66"/>
  <c r="IW89" i="66"/>
  <c r="IG89" i="66"/>
  <c r="HQ89" i="66"/>
  <c r="DD89" i="66"/>
  <c r="KZ89" i="66"/>
  <c r="KR89" i="66"/>
  <c r="KJ89" i="66"/>
  <c r="KB89" i="66"/>
  <c r="JT89" i="66"/>
  <c r="JD89" i="66"/>
  <c r="IV89" i="66"/>
  <c r="IF89" i="66"/>
  <c r="HP89" i="66"/>
  <c r="ER89" i="66"/>
  <c r="DC89" i="66"/>
  <c r="KY89" i="66"/>
  <c r="KQ89" i="66"/>
  <c r="KI89" i="66"/>
  <c r="KA89" i="66"/>
  <c r="JS89" i="66"/>
  <c r="JC89" i="66"/>
  <c r="IU89" i="66"/>
  <c r="IE89" i="66"/>
  <c r="DB89" i="66"/>
  <c r="KX89" i="66"/>
  <c r="KW89" i="66"/>
  <c r="KO89" i="66"/>
  <c r="KG89" i="66"/>
  <c r="JY89" i="66"/>
  <c r="JA89" i="66"/>
  <c r="IS89" i="66"/>
  <c r="HU89" i="66"/>
  <c r="DP89" i="66"/>
  <c r="DO89" i="66" s="1"/>
  <c r="DN89" i="66" s="1"/>
  <c r="DM89" i="66" s="1"/>
  <c r="DL89" i="66" s="1"/>
  <c r="CZ89" i="66"/>
  <c r="KV89" i="66"/>
  <c r="KN89" i="66"/>
  <c r="KF89" i="66"/>
  <c r="JX89" i="66"/>
  <c r="IZ89" i="66"/>
  <c r="IR89" i="66"/>
  <c r="GE89" i="66"/>
  <c r="JB89" i="66"/>
  <c r="DC86" i="66"/>
  <c r="DS86" i="66"/>
  <c r="HT86" i="66"/>
  <c r="ID86" i="66"/>
  <c r="DD86" i="66"/>
  <c r="DT86" i="66"/>
  <c r="IE86" i="66"/>
  <c r="IT82" i="66"/>
  <c r="JB82" i="66"/>
  <c r="JZ82" i="66"/>
  <c r="KH82" i="66"/>
  <c r="KP82" i="66"/>
  <c r="KX82" i="66"/>
  <c r="DC84" i="66"/>
  <c r="DS84" i="66"/>
  <c r="HP84" i="66"/>
  <c r="DU86" i="66"/>
  <c r="GC86" i="66"/>
  <c r="IF86" i="66"/>
  <c r="IX86" i="66"/>
  <c r="JX86" i="66"/>
  <c r="KI86" i="66"/>
  <c r="KT86" i="66"/>
  <c r="AX86" i="66"/>
  <c r="ME86" i="66" s="1"/>
  <c r="CX86" i="66"/>
  <c r="DV86" i="66"/>
  <c r="IG86" i="66"/>
  <c r="DA89" i="66"/>
  <c r="JZ89" i="66"/>
  <c r="HU86" i="66"/>
  <c r="CY86" i="66"/>
  <c r="DW86" i="66"/>
  <c r="HP86" i="66"/>
  <c r="IH86" i="66"/>
  <c r="ID89" i="66"/>
  <c r="KH89" i="66"/>
  <c r="CZ86" i="66"/>
  <c r="DP86" i="66"/>
  <c r="DO86" i="66" s="1"/>
  <c r="DN86" i="66" s="1"/>
  <c r="DM86" i="66" s="1"/>
  <c r="DL86" i="66" s="1"/>
  <c r="DX86" i="66"/>
  <c r="HQ86" i="66"/>
  <c r="II86" i="66"/>
  <c r="A87" i="66"/>
  <c r="KP89" i="66"/>
  <c r="GC87" i="66"/>
  <c r="IX87" i="66"/>
  <c r="JF87" i="66"/>
  <c r="JV87" i="66"/>
  <c r="KD87" i="66"/>
  <c r="KL87" i="66"/>
  <c r="KT87" i="66"/>
  <c r="ML87" i="66"/>
  <c r="DB88" i="66"/>
  <c r="DR88" i="66"/>
  <c r="DZ88" i="66"/>
  <c r="IE88" i="66"/>
  <c r="IU88" i="66"/>
  <c r="JC88" i="66"/>
  <c r="JS88" i="66"/>
  <c r="KA88" i="66"/>
  <c r="KI88" i="66"/>
  <c r="KQ88" i="66"/>
  <c r="KY88" i="66"/>
  <c r="CY89" i="66"/>
  <c r="DW89" i="66"/>
  <c r="HT89" i="66"/>
  <c r="IJ89" i="66"/>
  <c r="DD90" i="66"/>
  <c r="DT90" i="66"/>
  <c r="HQ90" i="66"/>
  <c r="IG90" i="66"/>
  <c r="IW90" i="66"/>
  <c r="JE90" i="66"/>
  <c r="JU90" i="66"/>
  <c r="KC90" i="66"/>
  <c r="KK90" i="66"/>
  <c r="KS90" i="66"/>
  <c r="LA90" i="66"/>
  <c r="MK90" i="66"/>
  <c r="MK91" i="66"/>
  <c r="LA91" i="66"/>
  <c r="KS91" i="66"/>
  <c r="KK91" i="66"/>
  <c r="KC91" i="66"/>
  <c r="JU91" i="66"/>
  <c r="JE91" i="66"/>
  <c r="IW91" i="66"/>
  <c r="KW91" i="66"/>
  <c r="KO91" i="66"/>
  <c r="KG91" i="66"/>
  <c r="JY91" i="66"/>
  <c r="JA91" i="66"/>
  <c r="IS91" i="66"/>
  <c r="DP91" i="66"/>
  <c r="DO91" i="66" s="1"/>
  <c r="DN91" i="66" s="1"/>
  <c r="DM91" i="66" s="1"/>
  <c r="DL91" i="66" s="1"/>
  <c r="DC91" i="66"/>
  <c r="DW91" i="66"/>
  <c r="IJ91" i="66"/>
  <c r="IU91" i="66"/>
  <c r="JF91" i="66"/>
  <c r="JW91" i="66"/>
  <c r="KH91" i="66"/>
  <c r="KR91" i="66"/>
  <c r="CX92" i="66"/>
  <c r="DW92" i="66"/>
  <c r="HP92" i="66"/>
  <c r="IG92" i="66"/>
  <c r="DC88" i="66"/>
  <c r="DS88" i="66"/>
  <c r="ER88" i="66"/>
  <c r="HP88" i="66"/>
  <c r="IF88" i="66"/>
  <c r="IV88" i="66"/>
  <c r="JD88" i="66"/>
  <c r="JT88" i="66"/>
  <c r="KB88" i="66"/>
  <c r="KJ88" i="66"/>
  <c r="KR88" i="66"/>
  <c r="KZ88" i="66"/>
  <c r="DU90" i="66"/>
  <c r="GC90" i="66"/>
  <c r="HR90" i="66"/>
  <c r="IH90" i="66"/>
  <c r="IX90" i="66"/>
  <c r="JF90" i="66"/>
  <c r="JV90" i="66"/>
  <c r="KD90" i="66"/>
  <c r="KL90" i="66"/>
  <c r="KT90" i="66"/>
  <c r="ML90" i="66"/>
  <c r="DY91" i="66"/>
  <c r="HP91" i="66"/>
  <c r="CY92" i="66"/>
  <c r="DX92" i="66"/>
  <c r="HR92" i="66"/>
  <c r="IH92" i="66"/>
  <c r="CY90" i="66"/>
  <c r="DW90" i="66"/>
  <c r="HT90" i="66"/>
  <c r="IJ90" i="66"/>
  <c r="IT87" i="66"/>
  <c r="JB87" i="66"/>
  <c r="JZ87" i="66"/>
  <c r="KH87" i="66"/>
  <c r="KP87" i="66"/>
  <c r="KX87" i="66"/>
  <c r="CX88" i="66"/>
  <c r="DV88" i="66"/>
  <c r="GD88" i="66"/>
  <c r="HS88" i="66"/>
  <c r="II88" i="66"/>
  <c r="IY88" i="66"/>
  <c r="JW88" i="66"/>
  <c r="KE88" i="66"/>
  <c r="KM88" i="66"/>
  <c r="KU88" i="66"/>
  <c r="CZ90" i="66"/>
  <c r="DP90" i="66"/>
  <c r="DO90" i="66" s="1"/>
  <c r="DN90" i="66" s="1"/>
  <c r="DM90" i="66" s="1"/>
  <c r="DL90" i="66" s="1"/>
  <c r="DX90" i="66"/>
  <c r="HU90" i="66"/>
  <c r="IS90" i="66"/>
  <c r="JA90" i="66"/>
  <c r="JY90" i="66"/>
  <c r="KG90" i="66"/>
  <c r="KO90" i="66"/>
  <c r="KW90" i="66"/>
  <c r="CY91" i="66"/>
  <c r="DR91" i="66"/>
  <c r="HT91" i="66"/>
  <c r="IE91" i="66"/>
  <c r="A92" i="66"/>
  <c r="DD92" i="66"/>
  <c r="DP92" i="66"/>
  <c r="DO92" i="66" s="1"/>
  <c r="DN92" i="66" s="1"/>
  <c r="DM92" i="66" s="1"/>
  <c r="DL92" i="66" s="1"/>
  <c r="CY88" i="66"/>
  <c r="DW88" i="66"/>
  <c r="GE88" i="66"/>
  <c r="HT88" i="66"/>
  <c r="IJ88" i="66"/>
  <c r="IR88" i="66"/>
  <c r="IZ88" i="66"/>
  <c r="JX88" i="66"/>
  <c r="KF88" i="66"/>
  <c r="KN88" i="66"/>
  <c r="KV88" i="66"/>
  <c r="DA90" i="66"/>
  <c r="DQ90" i="66"/>
  <c r="DY90" i="66"/>
  <c r="ID90" i="66"/>
  <c r="IT90" i="66"/>
  <c r="JB90" i="66"/>
  <c r="JZ90" i="66"/>
  <c r="KH90" i="66"/>
  <c r="KP90" i="66"/>
  <c r="KX90" i="66"/>
  <c r="CZ91" i="66"/>
  <c r="DS91" i="66"/>
  <c r="IF91" i="66"/>
  <c r="DR92" i="66"/>
  <c r="DB90" i="66"/>
  <c r="DR90" i="66"/>
  <c r="DZ90" i="66"/>
  <c r="IE90" i="66"/>
  <c r="IG91" i="66"/>
  <c r="HQ91" i="66"/>
  <c r="DT91" i="66"/>
  <c r="DD91" i="66"/>
  <c r="HU91" i="66"/>
  <c r="DX91" i="66"/>
  <c r="DA91" i="66"/>
  <c r="DU91" i="66"/>
  <c r="IH91" i="66"/>
  <c r="ID92" i="66"/>
  <c r="HU92" i="66"/>
  <c r="HQ92" i="66"/>
  <c r="DS92" i="66"/>
  <c r="DC92" i="66"/>
  <c r="II92" i="66"/>
  <c r="DY92" i="66"/>
  <c r="DQ92" i="66"/>
  <c r="DA92" i="66"/>
  <c r="IE92" i="66"/>
  <c r="HS92" i="66"/>
  <c r="DU92" i="66"/>
  <c r="DT92" i="66"/>
  <c r="DD95" i="66"/>
  <c r="DC95" i="66"/>
  <c r="DB95" i="66"/>
  <c r="CX95" i="66"/>
  <c r="DA88" i="66"/>
  <c r="DQ88" i="66"/>
  <c r="DY88" i="66"/>
  <c r="ID88" i="66"/>
  <c r="IT88" i="66"/>
  <c r="JB88" i="66"/>
  <c r="JZ88" i="66"/>
  <c r="KH88" i="66"/>
  <c r="KP88" i="66"/>
  <c r="KX88" i="66"/>
  <c r="DC90" i="66"/>
  <c r="DS90" i="66"/>
  <c r="ER90" i="66"/>
  <c r="HP90" i="66"/>
  <c r="IV90" i="66"/>
  <c r="JD90" i="66"/>
  <c r="JT90" i="66"/>
  <c r="KB90" i="66"/>
  <c r="KJ90" i="66"/>
  <c r="KR90" i="66"/>
  <c r="KZ90" i="66"/>
  <c r="DB91" i="66"/>
  <c r="DV91" i="66"/>
  <c r="II91" i="66"/>
  <c r="DV92" i="66"/>
  <c r="IF92" i="66"/>
  <c r="CZ93" i="66"/>
  <c r="JB93" i="66"/>
  <c r="JT93" i="66"/>
  <c r="KH93" i="66"/>
  <c r="KS93" i="66"/>
  <c r="DV94" i="66"/>
  <c r="HU94" i="66"/>
  <c r="II94" i="66"/>
  <c r="IT94" i="66"/>
  <c r="KD94" i="66"/>
  <c r="KO94" i="66"/>
  <c r="A95" i="66"/>
  <c r="HT96" i="66"/>
  <c r="DB93" i="66"/>
  <c r="HQ93" i="66"/>
  <c r="IE93" i="66"/>
  <c r="IS93" i="66"/>
  <c r="JD93" i="66"/>
  <c r="JY93" i="66"/>
  <c r="KJ93" i="66"/>
  <c r="KX93" i="66"/>
  <c r="MK94" i="66"/>
  <c r="LA94" i="66"/>
  <c r="KS94" i="66"/>
  <c r="KK94" i="66"/>
  <c r="KC94" i="66"/>
  <c r="JU94" i="66"/>
  <c r="JE94" i="66"/>
  <c r="IW94" i="66"/>
  <c r="KZ94" i="66"/>
  <c r="KR94" i="66"/>
  <c r="KJ94" i="66"/>
  <c r="KB94" i="66"/>
  <c r="JT94" i="66"/>
  <c r="JD94" i="66"/>
  <c r="IV94" i="66"/>
  <c r="ER94" i="66"/>
  <c r="KY94" i="66"/>
  <c r="KQ94" i="66"/>
  <c r="KI94" i="66"/>
  <c r="KA94" i="66"/>
  <c r="JS94" i="66"/>
  <c r="JC94" i="66"/>
  <c r="IU94" i="66"/>
  <c r="CY94" i="66"/>
  <c r="DX94" i="66"/>
  <c r="IY94" i="66"/>
  <c r="KF94" i="66"/>
  <c r="KT94" i="66"/>
  <c r="DC93" i="66"/>
  <c r="HU93" i="66"/>
  <c r="IF93" i="66"/>
  <c r="IT93" i="66"/>
  <c r="JE93" i="66"/>
  <c r="JZ93" i="66"/>
  <c r="KK93" i="66"/>
  <c r="KY93" i="66"/>
  <c r="CZ94" i="66"/>
  <c r="DY94" i="66"/>
  <c r="KX92" i="66"/>
  <c r="KP92" i="66"/>
  <c r="KH92" i="66"/>
  <c r="JZ92" i="66"/>
  <c r="JB92" i="66"/>
  <c r="IT92" i="66"/>
  <c r="KW92" i="66"/>
  <c r="KO92" i="66"/>
  <c r="KG92" i="66"/>
  <c r="JY92" i="66"/>
  <c r="JA92" i="66"/>
  <c r="IS92" i="66"/>
  <c r="IU92" i="66"/>
  <c r="JE92" i="66"/>
  <c r="JU92" i="66"/>
  <c r="KE92" i="66"/>
  <c r="KQ92" i="66"/>
  <c r="LA92" i="66"/>
  <c r="IJ93" i="66"/>
  <c r="HT93" i="66"/>
  <c r="II93" i="66"/>
  <c r="HS93" i="66"/>
  <c r="DV93" i="66"/>
  <c r="CX93" i="66"/>
  <c r="IH93" i="66"/>
  <c r="HR93" i="66"/>
  <c r="DU93" i="66"/>
  <c r="DD93" i="66"/>
  <c r="DP93" i="66"/>
  <c r="DO93" i="66" s="1"/>
  <c r="DN93" i="66" s="1"/>
  <c r="DM93" i="66" s="1"/>
  <c r="DL93" i="66" s="1"/>
  <c r="DZ93" i="66"/>
  <c r="IG93" i="66"/>
  <c r="IU93" i="66"/>
  <c r="KA93" i="66"/>
  <c r="KO93" i="66"/>
  <c r="KZ93" i="66"/>
  <c r="MK93" i="66"/>
  <c r="DA94" i="66"/>
  <c r="GC94" i="66"/>
  <c r="JA94" i="66"/>
  <c r="JW94" i="66"/>
  <c r="KH94" i="66"/>
  <c r="KV94" i="66"/>
  <c r="A96" i="66"/>
  <c r="IW93" i="66"/>
  <c r="KC93" i="66"/>
  <c r="KQ93" i="66"/>
  <c r="DQ94" i="66"/>
  <c r="GE94" i="66"/>
  <c r="HS94" i="66"/>
  <c r="ID94" i="66"/>
  <c r="IR94" i="66"/>
  <c r="JF94" i="66"/>
  <c r="JY94" i="66"/>
  <c r="KM94" i="66"/>
  <c r="KX94" i="66"/>
  <c r="ID96" i="66"/>
  <c r="DY96" i="66"/>
  <c r="DQ96" i="66"/>
  <c r="DA96" i="66"/>
  <c r="HU96" i="66"/>
  <c r="DX96" i="66"/>
  <c r="CZ96" i="66"/>
  <c r="II96" i="66"/>
  <c r="HS96" i="66"/>
  <c r="DV96" i="66"/>
  <c r="CX96" i="66"/>
  <c r="IF96" i="66"/>
  <c r="HR96" i="66"/>
  <c r="DS96" i="66"/>
  <c r="IE96" i="66"/>
  <c r="HQ96" i="66"/>
  <c r="DR96" i="66"/>
  <c r="DD96" i="66"/>
  <c r="HP96" i="66"/>
  <c r="DC96" i="66"/>
  <c r="DB96" i="66"/>
  <c r="DZ96" i="66"/>
  <c r="CY96" i="66"/>
  <c r="IJ96" i="66"/>
  <c r="DW96" i="66"/>
  <c r="DU96" i="66"/>
  <c r="KV93" i="66"/>
  <c r="KN93" i="66"/>
  <c r="KF93" i="66"/>
  <c r="JX93" i="66"/>
  <c r="IZ93" i="66"/>
  <c r="IR93" i="66"/>
  <c r="KU93" i="66"/>
  <c r="KM93" i="66"/>
  <c r="KE93" i="66"/>
  <c r="JW93" i="66"/>
  <c r="IY93" i="66"/>
  <c r="GD93" i="66"/>
  <c r="ML93" i="66"/>
  <c r="KT93" i="66"/>
  <c r="KL93" i="66"/>
  <c r="KD93" i="66"/>
  <c r="JV93" i="66"/>
  <c r="JF93" i="66"/>
  <c r="IX93" i="66"/>
  <c r="GC93" i="66"/>
  <c r="CY93" i="66"/>
  <c r="GE93" i="66"/>
  <c r="JA93" i="66"/>
  <c r="JS93" i="66"/>
  <c r="KG93" i="66"/>
  <c r="KR93" i="66"/>
  <c r="IG94" i="66"/>
  <c r="HQ94" i="66"/>
  <c r="DT94" i="66"/>
  <c r="DD94" i="66"/>
  <c r="IF94" i="66"/>
  <c r="HP94" i="66"/>
  <c r="DS94" i="66"/>
  <c r="DC94" i="66"/>
  <c r="IE94" i="66"/>
  <c r="DZ94" i="66"/>
  <c r="DR94" i="66"/>
  <c r="DB94" i="66"/>
  <c r="DU94" i="66"/>
  <c r="HT94" i="66"/>
  <c r="IH94" i="66"/>
  <c r="CY95" i="66"/>
  <c r="DW95" i="66"/>
  <c r="GE95" i="66"/>
  <c r="HT95" i="66"/>
  <c r="IJ95" i="66"/>
  <c r="IR95" i="66"/>
  <c r="IZ95" i="66"/>
  <c r="JX95" i="66"/>
  <c r="KF95" i="66"/>
  <c r="KN95" i="66"/>
  <c r="KV95" i="66"/>
  <c r="IW96" i="66"/>
  <c r="KB96" i="66"/>
  <c r="KN96" i="66"/>
  <c r="LA96" i="66"/>
  <c r="DD97" i="66"/>
  <c r="DQ97" i="66"/>
  <c r="GE97" i="66"/>
  <c r="HQ97" i="66"/>
  <c r="ID97" i="66"/>
  <c r="IR97" i="66"/>
  <c r="JC97" i="66"/>
  <c r="JY97" i="66"/>
  <c r="KK97" i="66"/>
  <c r="KX97" i="66"/>
  <c r="IF98" i="66"/>
  <c r="HP98" i="66"/>
  <c r="DS98" i="66"/>
  <c r="DC98" i="66"/>
  <c r="IE98" i="66"/>
  <c r="DZ98" i="66"/>
  <c r="DR98" i="66"/>
  <c r="DB98" i="66"/>
  <c r="HU98" i="66"/>
  <c r="DX98" i="66"/>
  <c r="CZ98" i="66"/>
  <c r="DT98" i="66"/>
  <c r="GE98" i="66"/>
  <c r="HS98" i="66"/>
  <c r="IG98" i="66"/>
  <c r="IR98" i="66"/>
  <c r="JF98" i="66"/>
  <c r="JX98" i="66"/>
  <c r="KL98" i="66"/>
  <c r="KX98" i="66"/>
  <c r="HU99" i="66"/>
  <c r="GD99" i="66"/>
  <c r="HS99" i="66"/>
  <c r="II99" i="66"/>
  <c r="IY99" i="66"/>
  <c r="JS99" i="66"/>
  <c r="KI99" i="66"/>
  <c r="KY99" i="66"/>
  <c r="IG100" i="66"/>
  <c r="KZ100" i="66"/>
  <c r="CZ95" i="66"/>
  <c r="DP95" i="66"/>
  <c r="DO95" i="66" s="1"/>
  <c r="DN95" i="66" s="1"/>
  <c r="DM95" i="66" s="1"/>
  <c r="DL95" i="66" s="1"/>
  <c r="HU95" i="66"/>
  <c r="IS95" i="66"/>
  <c r="JA95" i="66"/>
  <c r="JY95" i="66"/>
  <c r="KG95" i="66"/>
  <c r="KO95" i="66"/>
  <c r="KW95" i="66"/>
  <c r="KX96" i="66"/>
  <c r="KP96" i="66"/>
  <c r="KH96" i="66"/>
  <c r="JZ96" i="66"/>
  <c r="JB96" i="66"/>
  <c r="IT96" i="66"/>
  <c r="KW96" i="66"/>
  <c r="KO96" i="66"/>
  <c r="KG96" i="66"/>
  <c r="JY96" i="66"/>
  <c r="JA96" i="66"/>
  <c r="IS96" i="66"/>
  <c r="DP96" i="66"/>
  <c r="DO96" i="66" s="1"/>
  <c r="DN96" i="66" s="1"/>
  <c r="DM96" i="66" s="1"/>
  <c r="DL96" i="66" s="1"/>
  <c r="KU96" i="66"/>
  <c r="KM96" i="66"/>
  <c r="KE96" i="66"/>
  <c r="JW96" i="66"/>
  <c r="IY96" i="66"/>
  <c r="GD96" i="66"/>
  <c r="IX96" i="66"/>
  <c r="KC96" i="66"/>
  <c r="KQ96" i="66"/>
  <c r="DR97" i="66"/>
  <c r="HT97" i="66"/>
  <c r="IS97" i="66"/>
  <c r="JE97" i="66"/>
  <c r="JZ97" i="66"/>
  <c r="KN97" i="66"/>
  <c r="KY97" i="66"/>
  <c r="HT98" i="66"/>
  <c r="IH98" i="66"/>
  <c r="IT98" i="66"/>
  <c r="JZ98" i="66"/>
  <c r="KM98" i="66"/>
  <c r="LA98" i="66"/>
  <c r="JB99" i="66"/>
  <c r="JU99" i="66"/>
  <c r="KK99" i="66"/>
  <c r="LA99" i="66"/>
  <c r="IF100" i="66"/>
  <c r="IJ100" i="66"/>
  <c r="JS100" i="66"/>
  <c r="DA95" i="66"/>
  <c r="ID95" i="66"/>
  <c r="IT95" i="66"/>
  <c r="JB95" i="66"/>
  <c r="JZ95" i="66"/>
  <c r="KH95" i="66"/>
  <c r="KP95" i="66"/>
  <c r="KX95" i="66"/>
  <c r="MK95" i="66"/>
  <c r="II97" i="66"/>
  <c r="HS97" i="66"/>
  <c r="DV97" i="66"/>
  <c r="CX97" i="66"/>
  <c r="IH97" i="66"/>
  <c r="HR97" i="66"/>
  <c r="DU97" i="66"/>
  <c r="IF97" i="66"/>
  <c r="HP97" i="66"/>
  <c r="DS97" i="66"/>
  <c r="DC97" i="66"/>
  <c r="DT97" i="66"/>
  <c r="HU97" i="66"/>
  <c r="IG97" i="66"/>
  <c r="IT97" i="66"/>
  <c r="KA97" i="66"/>
  <c r="KO97" i="66"/>
  <c r="LA97" i="66"/>
  <c r="II98" i="66"/>
  <c r="IW98" i="66"/>
  <c r="KC98" i="66"/>
  <c r="KN98" i="66"/>
  <c r="JC99" i="66"/>
  <c r="JW99" i="66"/>
  <c r="KM99" i="66"/>
  <c r="JX100" i="66"/>
  <c r="IJ97" i="66"/>
  <c r="IU97" i="66"/>
  <c r="KC97" i="66"/>
  <c r="KP97" i="66"/>
  <c r="KZ98" i="66"/>
  <c r="KR98" i="66"/>
  <c r="KJ98" i="66"/>
  <c r="KB98" i="66"/>
  <c r="JT98" i="66"/>
  <c r="JD98" i="66"/>
  <c r="IV98" i="66"/>
  <c r="ER98" i="66"/>
  <c r="KY98" i="66"/>
  <c r="KQ98" i="66"/>
  <c r="KI98" i="66"/>
  <c r="KA98" i="66"/>
  <c r="JS98" i="66"/>
  <c r="JC98" i="66"/>
  <c r="IU98" i="66"/>
  <c r="KW98" i="66"/>
  <c r="KO98" i="66"/>
  <c r="KG98" i="66"/>
  <c r="JY98" i="66"/>
  <c r="JA98" i="66"/>
  <c r="IS98" i="66"/>
  <c r="DP98" i="66"/>
  <c r="DO98" i="66" s="1"/>
  <c r="DN98" i="66" s="1"/>
  <c r="DM98" i="66" s="1"/>
  <c r="DL98" i="66" s="1"/>
  <c r="CX98" i="66"/>
  <c r="IJ98" i="66"/>
  <c r="IX98" i="66"/>
  <c r="KD98" i="66"/>
  <c r="KP98" i="66"/>
  <c r="KZ99" i="66"/>
  <c r="KR99" i="66"/>
  <c r="KJ99" i="66"/>
  <c r="KB99" i="66"/>
  <c r="JT99" i="66"/>
  <c r="JD99" i="66"/>
  <c r="IV99" i="66"/>
  <c r="IF99" i="66"/>
  <c r="HP99" i="66"/>
  <c r="KW99" i="66"/>
  <c r="KO99" i="66"/>
  <c r="KG99" i="66"/>
  <c r="JY99" i="66"/>
  <c r="JA99" i="66"/>
  <c r="IS99" i="66"/>
  <c r="DP99" i="66"/>
  <c r="DO99" i="66" s="1"/>
  <c r="DN99" i="66" s="1"/>
  <c r="DM99" i="66" s="1"/>
  <c r="DL99" i="66" s="1"/>
  <c r="KV99" i="66"/>
  <c r="KN99" i="66"/>
  <c r="KF99" i="66"/>
  <c r="JX99" i="66"/>
  <c r="IZ99" i="66"/>
  <c r="IR99" i="66"/>
  <c r="GE99" i="66"/>
  <c r="ML99" i="66"/>
  <c r="KT99" i="66"/>
  <c r="KL99" i="66"/>
  <c r="KD99" i="66"/>
  <c r="JV99" i="66"/>
  <c r="JF99" i="66"/>
  <c r="IX99" i="66"/>
  <c r="IH99" i="66"/>
  <c r="HR99" i="66"/>
  <c r="GC99" i="66"/>
  <c r="CX99" i="66"/>
  <c r="JE99" i="66"/>
  <c r="JZ99" i="66"/>
  <c r="KP99" i="66"/>
  <c r="IT100" i="66"/>
  <c r="CY97" i="66"/>
  <c r="IW97" i="66"/>
  <c r="KF97" i="66"/>
  <c r="KQ97" i="66"/>
  <c r="CY98" i="66"/>
  <c r="IY98" i="66"/>
  <c r="KE98" i="66"/>
  <c r="KS98" i="66"/>
  <c r="DA99" i="66"/>
  <c r="KA99" i="66"/>
  <c r="KQ99" i="66"/>
  <c r="KW100" i="66"/>
  <c r="KO100" i="66"/>
  <c r="KG100" i="66"/>
  <c r="JY100" i="66"/>
  <c r="JA100" i="66"/>
  <c r="IS100" i="66"/>
  <c r="MK100" i="66"/>
  <c r="KS100" i="66"/>
  <c r="KJ100" i="66"/>
  <c r="KA100" i="66"/>
  <c r="JB100" i="66"/>
  <c r="IR100" i="66"/>
  <c r="DP100" i="66"/>
  <c r="DO100" i="66" s="1"/>
  <c r="DN100" i="66" s="1"/>
  <c r="DM100" i="66" s="1"/>
  <c r="DL100" i="66" s="1"/>
  <c r="LA100" i="66"/>
  <c r="KR100" i="66"/>
  <c r="KI100" i="66"/>
  <c r="JZ100" i="66"/>
  <c r="IZ100" i="66"/>
  <c r="GE100" i="66"/>
  <c r="KY100" i="66"/>
  <c r="KP100" i="66"/>
  <c r="KF100" i="66"/>
  <c r="JW100" i="66"/>
  <c r="IX100" i="66"/>
  <c r="GC100" i="66"/>
  <c r="KX100" i="66"/>
  <c r="KN100" i="66"/>
  <c r="KE100" i="66"/>
  <c r="JV100" i="66"/>
  <c r="JF100" i="66"/>
  <c r="IW100" i="66"/>
  <c r="KV100" i="66"/>
  <c r="KM100" i="66"/>
  <c r="KD100" i="66"/>
  <c r="JU100" i="66"/>
  <c r="JE100" i="66"/>
  <c r="IV100" i="66"/>
  <c r="ER100" i="66"/>
  <c r="KU100" i="66"/>
  <c r="KL100" i="66"/>
  <c r="KC100" i="66"/>
  <c r="JT100" i="66"/>
  <c r="JD100" i="66"/>
  <c r="IU100" i="66"/>
  <c r="CX100" i="66"/>
  <c r="GD100" i="66"/>
  <c r="IY100" i="66"/>
  <c r="KH100" i="66"/>
  <c r="KU97" i="66"/>
  <c r="KM97" i="66"/>
  <c r="KE97" i="66"/>
  <c r="JW97" i="66"/>
  <c r="IY97" i="66"/>
  <c r="GD97" i="66"/>
  <c r="ML97" i="66"/>
  <c r="KT97" i="66"/>
  <c r="KL97" i="66"/>
  <c r="KD97" i="66"/>
  <c r="JV97" i="66"/>
  <c r="JF97" i="66"/>
  <c r="IX97" i="66"/>
  <c r="GC97" i="66"/>
  <c r="KZ97" i="66"/>
  <c r="KR97" i="66"/>
  <c r="KJ97" i="66"/>
  <c r="KB97" i="66"/>
  <c r="JT97" i="66"/>
  <c r="JD97" i="66"/>
  <c r="IV97" i="66"/>
  <c r="ER97" i="66"/>
  <c r="CZ97" i="66"/>
  <c r="IZ97" i="66"/>
  <c r="JS97" i="66"/>
  <c r="KG97" i="66"/>
  <c r="KS97" i="66"/>
  <c r="DA98" i="66"/>
  <c r="IZ98" i="66"/>
  <c r="JU98" i="66"/>
  <c r="KF98" i="66"/>
  <c r="KT98" i="66"/>
  <c r="MK98" i="66"/>
  <c r="DA100" i="66"/>
  <c r="HR100" i="66"/>
  <c r="JC100" i="66"/>
  <c r="KK100" i="66"/>
  <c r="DB100" i="66"/>
  <c r="DR100" i="66"/>
  <c r="DZ100" i="66"/>
  <c r="HS100" i="66"/>
  <c r="DB101" i="66"/>
  <c r="ER101" i="66"/>
  <c r="IJ101" i="66"/>
  <c r="IV101" i="66"/>
  <c r="KA101" i="66"/>
  <c r="KL101" i="66"/>
  <c r="KY101" i="66"/>
  <c r="HT102" i="66"/>
  <c r="CY104" i="66"/>
  <c r="ID105" i="66"/>
  <c r="IJ105" i="66"/>
  <c r="HT105" i="66"/>
  <c r="IE105" i="66"/>
  <c r="HS105" i="66"/>
  <c r="DZ105" i="66"/>
  <c r="DR105" i="66"/>
  <c r="DB105" i="66"/>
  <c r="HR105" i="66"/>
  <c r="DY105" i="66"/>
  <c r="DQ105" i="66"/>
  <c r="DA105" i="66"/>
  <c r="HQ105" i="66"/>
  <c r="DX105" i="66"/>
  <c r="CZ105" i="66"/>
  <c r="II105" i="66"/>
  <c r="DV105" i="66"/>
  <c r="CX105" i="66"/>
  <c r="IH105" i="66"/>
  <c r="DU105" i="66"/>
  <c r="DS105" i="66"/>
  <c r="IG105" i="66"/>
  <c r="IF105" i="66"/>
  <c r="DD105" i="66"/>
  <c r="HU105" i="66"/>
  <c r="DW105" i="66"/>
  <c r="DC105" i="66"/>
  <c r="DC100" i="66"/>
  <c r="DS100" i="66"/>
  <c r="HT100" i="66"/>
  <c r="ID100" i="66"/>
  <c r="DC101" i="66"/>
  <c r="DP101" i="66"/>
  <c r="DO101" i="66" s="1"/>
  <c r="DN101" i="66" s="1"/>
  <c r="DM101" i="66" s="1"/>
  <c r="DL101" i="66" s="1"/>
  <c r="IX101" i="66"/>
  <c r="KB101" i="66"/>
  <c r="KN101" i="66"/>
  <c r="KZ101" i="66"/>
  <c r="HU102" i="66"/>
  <c r="CY99" i="66"/>
  <c r="DW99" i="66"/>
  <c r="HT99" i="66"/>
  <c r="IJ99" i="66"/>
  <c r="DD100" i="66"/>
  <c r="DT100" i="66"/>
  <c r="IE100" i="66"/>
  <c r="GC101" i="66"/>
  <c r="IZ101" i="66"/>
  <c r="KC101" i="66"/>
  <c r="KO101" i="66"/>
  <c r="LA101" i="66"/>
  <c r="KZ102" i="66"/>
  <c r="KR102" i="66"/>
  <c r="KJ102" i="66"/>
  <c r="KB102" i="66"/>
  <c r="JT102" i="66"/>
  <c r="JD102" i="66"/>
  <c r="IV102" i="66"/>
  <c r="ER102" i="66"/>
  <c r="KX102" i="66"/>
  <c r="KP102" i="66"/>
  <c r="KH102" i="66"/>
  <c r="JZ102" i="66"/>
  <c r="JB102" i="66"/>
  <c r="IT102" i="66"/>
  <c r="KU102" i="66"/>
  <c r="KM102" i="66"/>
  <c r="KE102" i="66"/>
  <c r="JW102" i="66"/>
  <c r="IY102" i="66"/>
  <c r="GD102" i="66"/>
  <c r="KV102" i="66"/>
  <c r="KI102" i="66"/>
  <c r="JV102" i="66"/>
  <c r="JC102" i="66"/>
  <c r="GC102" i="66"/>
  <c r="DP102" i="66"/>
  <c r="DO102" i="66" s="1"/>
  <c r="DN102" i="66" s="1"/>
  <c r="DM102" i="66" s="1"/>
  <c r="DL102" i="66" s="1"/>
  <c r="KS102" i="66"/>
  <c r="KF102" i="66"/>
  <c r="JS102" i="66"/>
  <c r="IZ102" i="66"/>
  <c r="KQ102" i="66"/>
  <c r="KD102" i="66"/>
  <c r="IX102" i="66"/>
  <c r="IS102" i="66"/>
  <c r="KL102" i="66"/>
  <c r="DV104" i="66"/>
  <c r="CZ99" i="66"/>
  <c r="DX99" i="66"/>
  <c r="DU100" i="66"/>
  <c r="GE101" i="66"/>
  <c r="HP101" i="66"/>
  <c r="JA101" i="66"/>
  <c r="JS101" i="66"/>
  <c r="KD101" i="66"/>
  <c r="KQ101" i="66"/>
  <c r="DR102" i="66"/>
  <c r="IH104" i="66"/>
  <c r="HR104" i="66"/>
  <c r="DU104" i="66"/>
  <c r="IG104" i="66"/>
  <c r="HQ104" i="66"/>
  <c r="DT104" i="66"/>
  <c r="DD104" i="66"/>
  <c r="IF104" i="66"/>
  <c r="HP104" i="66"/>
  <c r="DS104" i="66"/>
  <c r="DC104" i="66"/>
  <c r="ID104" i="66"/>
  <c r="DY104" i="66"/>
  <c r="DQ104" i="66"/>
  <c r="DA104" i="66"/>
  <c r="HU104" i="66"/>
  <c r="DX104" i="66"/>
  <c r="CZ104" i="66"/>
  <c r="IE104" i="66"/>
  <c r="DR104" i="66"/>
  <c r="CX104" i="66"/>
  <c r="HT104" i="66"/>
  <c r="IJ104" i="66"/>
  <c r="DW104" i="66"/>
  <c r="DB104" i="66"/>
  <c r="DZ104" i="66"/>
  <c r="II104" i="66"/>
  <c r="HU100" i="66"/>
  <c r="CY100" i="66"/>
  <c r="DW100" i="66"/>
  <c r="HP100" i="66"/>
  <c r="IH100" i="66"/>
  <c r="KU101" i="66"/>
  <c r="KM101" i="66"/>
  <c r="KE101" i="66"/>
  <c r="JW101" i="66"/>
  <c r="IY101" i="66"/>
  <c r="GD101" i="66"/>
  <c r="KX101" i="66"/>
  <c r="KP101" i="66"/>
  <c r="KH101" i="66"/>
  <c r="JZ101" i="66"/>
  <c r="JB101" i="66"/>
  <c r="IT101" i="66"/>
  <c r="ML101" i="66"/>
  <c r="MK101" i="66"/>
  <c r="KT101" i="66"/>
  <c r="KJ101" i="66"/>
  <c r="JY101" i="66"/>
  <c r="IW101" i="66"/>
  <c r="HT101" i="66"/>
  <c r="IF101" i="66"/>
  <c r="IR101" i="66"/>
  <c r="JD101" i="66"/>
  <c r="JU101" i="66"/>
  <c r="KG101" i="66"/>
  <c r="KS101" i="66"/>
  <c r="DB102" i="66"/>
  <c r="DU102" i="66"/>
  <c r="CZ100" i="66"/>
  <c r="DX100" i="66"/>
  <c r="HQ100" i="66"/>
  <c r="II100" i="66"/>
  <c r="CY101" i="66"/>
  <c r="HU101" i="66"/>
  <c r="IG101" i="66"/>
  <c r="IS101" i="66"/>
  <c r="JE101" i="66"/>
  <c r="JV101" i="66"/>
  <c r="KI101" i="66"/>
  <c r="KV101" i="66"/>
  <c r="IF102" i="66"/>
  <c r="HP102" i="66"/>
  <c r="DS102" i="66"/>
  <c r="DC102" i="66"/>
  <c r="AX102" i="66"/>
  <c r="ME102" i="66" s="1"/>
  <c r="ID102" i="66"/>
  <c r="DY102" i="66"/>
  <c r="DQ102" i="66"/>
  <c r="DA102" i="66"/>
  <c r="II102" i="66"/>
  <c r="HS102" i="66"/>
  <c r="DV102" i="66"/>
  <c r="CX102" i="66"/>
  <c r="HQ102" i="66"/>
  <c r="DD102" i="66"/>
  <c r="DZ102" i="66"/>
  <c r="CZ102" i="66"/>
  <c r="DX102" i="66"/>
  <c r="CY102" i="66"/>
  <c r="DW102" i="66"/>
  <c r="IH102" i="66"/>
  <c r="II101" i="66"/>
  <c r="HS101" i="66"/>
  <c r="DV101" i="66"/>
  <c r="CX101" i="66"/>
  <c r="ID101" i="66"/>
  <c r="DY101" i="66"/>
  <c r="DQ101" i="66"/>
  <c r="DA101" i="66"/>
  <c r="DD101" i="66"/>
  <c r="DZ101" i="66"/>
  <c r="HQ101" i="66"/>
  <c r="JF103" i="66"/>
  <c r="KD103" i="66"/>
  <c r="KY103" i="66"/>
  <c r="II106" i="66"/>
  <c r="HS106" i="66"/>
  <c r="DV106" i="66"/>
  <c r="CX106" i="66"/>
  <c r="IG106" i="66"/>
  <c r="HQ106" i="66"/>
  <c r="DT106" i="66"/>
  <c r="DD106" i="66"/>
  <c r="DX106" i="66"/>
  <c r="DB106" i="66"/>
  <c r="IJ106" i="66"/>
  <c r="DW106" i="66"/>
  <c r="DA106" i="66"/>
  <c r="IH106" i="66"/>
  <c r="DU106" i="66"/>
  <c r="CZ106" i="66"/>
  <c r="IF106" i="66"/>
  <c r="DS106" i="66"/>
  <c r="CY106" i="66"/>
  <c r="IE106" i="66"/>
  <c r="HU106" i="66"/>
  <c r="DR106" i="66"/>
  <c r="ID106" i="66"/>
  <c r="HT106" i="66"/>
  <c r="DQ106" i="66"/>
  <c r="HR106" i="66"/>
  <c r="DZ106" i="66"/>
  <c r="HU103" i="66"/>
  <c r="GC103" i="66"/>
  <c r="KH103" i="66"/>
  <c r="KW103" i="66"/>
  <c r="KO103" i="66"/>
  <c r="KG103" i="66"/>
  <c r="JY103" i="66"/>
  <c r="JA103" i="66"/>
  <c r="IS103" i="66"/>
  <c r="DP103" i="66"/>
  <c r="DO103" i="66" s="1"/>
  <c r="DN103" i="66" s="1"/>
  <c r="DM103" i="66" s="1"/>
  <c r="DL103" i="66" s="1"/>
  <c r="KV103" i="66"/>
  <c r="KN103" i="66"/>
  <c r="KF103" i="66"/>
  <c r="JX103" i="66"/>
  <c r="IZ103" i="66"/>
  <c r="IR103" i="66"/>
  <c r="GE103" i="66"/>
  <c r="KU103" i="66"/>
  <c r="KM103" i="66"/>
  <c r="KE103" i="66"/>
  <c r="JW103" i="66"/>
  <c r="IY103" i="66"/>
  <c r="GD103" i="66"/>
  <c r="MK103" i="66"/>
  <c r="LA103" i="66"/>
  <c r="KS103" i="66"/>
  <c r="KK103" i="66"/>
  <c r="KC103" i="66"/>
  <c r="JU103" i="66"/>
  <c r="JE103" i="66"/>
  <c r="KZ103" i="66"/>
  <c r="KR103" i="66"/>
  <c r="KJ103" i="66"/>
  <c r="KB103" i="66"/>
  <c r="JT103" i="66"/>
  <c r="JD103" i="66"/>
  <c r="IV103" i="66"/>
  <c r="ER103" i="66"/>
  <c r="DB103" i="66"/>
  <c r="IE103" i="66"/>
  <c r="IU103" i="66"/>
  <c r="KL103" i="66"/>
  <c r="A104" i="66"/>
  <c r="DC103" i="66"/>
  <c r="DS103" i="66"/>
  <c r="HP103" i="66"/>
  <c r="IF103" i="66"/>
  <c r="DP104" i="66"/>
  <c r="DO104" i="66" s="1"/>
  <c r="DN104" i="66" s="1"/>
  <c r="DM104" i="66" s="1"/>
  <c r="DL104" i="66" s="1"/>
  <c r="IS104" i="66"/>
  <c r="JA104" i="66"/>
  <c r="JY104" i="66"/>
  <c r="KG104" i="66"/>
  <c r="KO104" i="66"/>
  <c r="KW104" i="66"/>
  <c r="GC105" i="66"/>
  <c r="IS105" i="66"/>
  <c r="JD105" i="66"/>
  <c r="JT105" i="66"/>
  <c r="KD105" i="66"/>
  <c r="KO105" i="66"/>
  <c r="KZ105" i="66"/>
  <c r="DP106" i="66"/>
  <c r="DO106" i="66" s="1"/>
  <c r="DN106" i="66" s="1"/>
  <c r="DM106" i="66" s="1"/>
  <c r="DL106" i="66" s="1"/>
  <c r="IX106" i="66"/>
  <c r="KA106" i="66"/>
  <c r="KL106" i="66"/>
  <c r="KW106" i="66"/>
  <c r="IT104" i="66"/>
  <c r="JB104" i="66"/>
  <c r="JZ104" i="66"/>
  <c r="KH104" i="66"/>
  <c r="KP104" i="66"/>
  <c r="KX104" i="66"/>
  <c r="GD105" i="66"/>
  <c r="IU105" i="66"/>
  <c r="JE105" i="66"/>
  <c r="JU105" i="66"/>
  <c r="KE105" i="66"/>
  <c r="KQ105" i="66"/>
  <c r="LA105" i="66"/>
  <c r="DD110" i="66"/>
  <c r="CZ110" i="66"/>
  <c r="CX110" i="66"/>
  <c r="CX103" i="66"/>
  <c r="DV103" i="66"/>
  <c r="HS103" i="66"/>
  <c r="II103" i="66"/>
  <c r="ER104" i="66"/>
  <c r="IV104" i="66"/>
  <c r="JD104" i="66"/>
  <c r="JT104" i="66"/>
  <c r="KB104" i="66"/>
  <c r="KJ104" i="66"/>
  <c r="KR104" i="66"/>
  <c r="KZ104" i="66"/>
  <c r="DP105" i="66"/>
  <c r="DO105" i="66" s="1"/>
  <c r="DN105" i="66" s="1"/>
  <c r="DM105" i="66" s="1"/>
  <c r="DL105" i="66" s="1"/>
  <c r="IW105" i="66"/>
  <c r="JW105" i="66"/>
  <c r="KI105" i="66"/>
  <c r="KS105" i="66"/>
  <c r="GE106" i="66"/>
  <c r="IR106" i="66"/>
  <c r="JB106" i="66"/>
  <c r="JT106" i="66"/>
  <c r="KF106" i="66"/>
  <c r="KP106" i="66"/>
  <c r="KZ106" i="66"/>
  <c r="DC110" i="66"/>
  <c r="CY103" i="66"/>
  <c r="DW103" i="66"/>
  <c r="HT103" i="66"/>
  <c r="IJ103" i="66"/>
  <c r="IW104" i="66"/>
  <c r="JE104" i="66"/>
  <c r="JU104" i="66"/>
  <c r="KC104" i="66"/>
  <c r="KK104" i="66"/>
  <c r="KS104" i="66"/>
  <c r="LA104" i="66"/>
  <c r="MK104" i="66"/>
  <c r="KX105" i="66"/>
  <c r="KP105" i="66"/>
  <c r="KH105" i="66"/>
  <c r="JZ105" i="66"/>
  <c r="JB105" i="66"/>
  <c r="IT105" i="66"/>
  <c r="KV105" i="66"/>
  <c r="KN105" i="66"/>
  <c r="KF105" i="66"/>
  <c r="JX105" i="66"/>
  <c r="IZ105" i="66"/>
  <c r="IR105" i="66"/>
  <c r="IX105" i="66"/>
  <c r="JY105" i="66"/>
  <c r="KJ105" i="66"/>
  <c r="KT105" i="66"/>
  <c r="MK105" i="66"/>
  <c r="KU106" i="66"/>
  <c r="KM106" i="66"/>
  <c r="KE106" i="66"/>
  <c r="JW106" i="66"/>
  <c r="IY106" i="66"/>
  <c r="GD106" i="66"/>
  <c r="MK106" i="66"/>
  <c r="LA106" i="66"/>
  <c r="KS106" i="66"/>
  <c r="KK106" i="66"/>
  <c r="KC106" i="66"/>
  <c r="JU106" i="66"/>
  <c r="JE106" i="66"/>
  <c r="IW106" i="66"/>
  <c r="IS106" i="66"/>
  <c r="JC106" i="66"/>
  <c r="JV106" i="66"/>
  <c r="KG106" i="66"/>
  <c r="KQ106" i="66"/>
  <c r="CZ103" i="66"/>
  <c r="DX103" i="66"/>
  <c r="GC104" i="66"/>
  <c r="IX104" i="66"/>
  <c r="JF104" i="66"/>
  <c r="JV104" i="66"/>
  <c r="KD104" i="66"/>
  <c r="KL104" i="66"/>
  <c r="KT104" i="66"/>
  <c r="IY105" i="66"/>
  <c r="KA105" i="66"/>
  <c r="KK105" i="66"/>
  <c r="KU105" i="66"/>
  <c r="ML105" i="66"/>
  <c r="IT106" i="66"/>
  <c r="JD106" i="66"/>
  <c r="JX106" i="66"/>
  <c r="KH106" i="66"/>
  <c r="KR106" i="66"/>
  <c r="IF107" i="66"/>
  <c r="HP107" i="66"/>
  <c r="DS107" i="66"/>
  <c r="DC107" i="66"/>
  <c r="CY107" i="66"/>
  <c r="DQ107" i="66"/>
  <c r="DZ107" i="66"/>
  <c r="HU107" i="66"/>
  <c r="ID107" i="66"/>
  <c r="A108" i="66"/>
  <c r="KZ109" i="66"/>
  <c r="KR109" i="66"/>
  <c r="KJ109" i="66"/>
  <c r="KB109" i="66"/>
  <c r="JT109" i="66"/>
  <c r="JD109" i="66"/>
  <c r="IV109" i="66"/>
  <c r="ER109" i="66"/>
  <c r="KY109" i="66"/>
  <c r="KQ109" i="66"/>
  <c r="KI109" i="66"/>
  <c r="KA109" i="66"/>
  <c r="JS109" i="66"/>
  <c r="JC109" i="66"/>
  <c r="IU109" i="66"/>
  <c r="IE109" i="66"/>
  <c r="DB109" i="66"/>
  <c r="MK109" i="66"/>
  <c r="KV109" i="66"/>
  <c r="KN109" i="66"/>
  <c r="KF109" i="66"/>
  <c r="JX109" i="66"/>
  <c r="IZ109" i="66"/>
  <c r="IR109" i="66"/>
  <c r="GE109" i="66"/>
  <c r="LA109" i="66"/>
  <c r="KM109" i="66"/>
  <c r="JZ109" i="66"/>
  <c r="IT109" i="66"/>
  <c r="IH109" i="66"/>
  <c r="HU109" i="66"/>
  <c r="CX109" i="66"/>
  <c r="KX109" i="66"/>
  <c r="KL109" i="66"/>
  <c r="JY109" i="66"/>
  <c r="JF109" i="66"/>
  <c r="IS109" i="66"/>
  <c r="IG109" i="66"/>
  <c r="HS109" i="66"/>
  <c r="KW109" i="66"/>
  <c r="KK109" i="66"/>
  <c r="JW109" i="66"/>
  <c r="JE109" i="66"/>
  <c r="ID109" i="66"/>
  <c r="HR109" i="66"/>
  <c r="GD109" i="66"/>
  <c r="KT109" i="66"/>
  <c r="KG109" i="66"/>
  <c r="JU109" i="66"/>
  <c r="JA109" i="66"/>
  <c r="IW109" i="66"/>
  <c r="KC109" i="66"/>
  <c r="MK107" i="66"/>
  <c r="KZ107" i="66"/>
  <c r="KR107" i="66"/>
  <c r="KJ107" i="66"/>
  <c r="KB107" i="66"/>
  <c r="JT107" i="66"/>
  <c r="JD107" i="66"/>
  <c r="IV107" i="66"/>
  <c r="ER107" i="66"/>
  <c r="DA107" i="66"/>
  <c r="DT107" i="66"/>
  <c r="GC107" i="66"/>
  <c r="IG107" i="66"/>
  <c r="IY107" i="66"/>
  <c r="JY107" i="66"/>
  <c r="KH107" i="66"/>
  <c r="KQ107" i="66"/>
  <c r="LA107" i="66"/>
  <c r="II108" i="66"/>
  <c r="HS108" i="66"/>
  <c r="DV108" i="66"/>
  <c r="IE108" i="66"/>
  <c r="HQ108" i="66"/>
  <c r="DR108" i="66"/>
  <c r="DA108" i="66"/>
  <c r="HP108" i="66"/>
  <c r="DZ108" i="66"/>
  <c r="DQ108" i="66"/>
  <c r="CZ108" i="66"/>
  <c r="IG108" i="66"/>
  <c r="DW108" i="66"/>
  <c r="DX108" i="66"/>
  <c r="HU108" i="66"/>
  <c r="DP109" i="66"/>
  <c r="DO109" i="66" s="1"/>
  <c r="DN109" i="66" s="1"/>
  <c r="DM109" i="66" s="1"/>
  <c r="DL109" i="66" s="1"/>
  <c r="IY109" i="66"/>
  <c r="KE109" i="66"/>
  <c r="DD107" i="66"/>
  <c r="DV107" i="66"/>
  <c r="GE107" i="66"/>
  <c r="HQ107" i="66"/>
  <c r="II107" i="66"/>
  <c r="IR107" i="66"/>
  <c r="JA107" i="66"/>
  <c r="KA107" i="66"/>
  <c r="KK107" i="66"/>
  <c r="KT107" i="66"/>
  <c r="CY108" i="66"/>
  <c r="CZ109" i="66"/>
  <c r="II109" i="66"/>
  <c r="KO109" i="66"/>
  <c r="ML109" i="66"/>
  <c r="IR108" i="66"/>
  <c r="JB108" i="66"/>
  <c r="JU108" i="66"/>
  <c r="KF108" i="66"/>
  <c r="KP108" i="66"/>
  <c r="LA108" i="66"/>
  <c r="LA110" i="66"/>
  <c r="KZ111" i="66"/>
  <c r="KR111" i="66"/>
  <c r="KJ111" i="66"/>
  <c r="KB111" i="66"/>
  <c r="JT111" i="66"/>
  <c r="JD111" i="66"/>
  <c r="IV111" i="66"/>
  <c r="ER111" i="66"/>
  <c r="LA111" i="66"/>
  <c r="KQ111" i="66"/>
  <c r="KH111" i="66"/>
  <c r="JY111" i="66"/>
  <c r="IY111" i="66"/>
  <c r="GC111" i="66"/>
  <c r="KY111" i="66"/>
  <c r="KP111" i="66"/>
  <c r="KG111" i="66"/>
  <c r="JX111" i="66"/>
  <c r="IX111" i="66"/>
  <c r="ML111" i="66"/>
  <c r="KX111" i="66"/>
  <c r="KO111" i="66"/>
  <c r="KF111" i="66"/>
  <c r="JW111" i="66"/>
  <c r="JF111" i="66"/>
  <c r="IW111" i="66"/>
  <c r="KV111" i="66"/>
  <c r="KM111" i="66"/>
  <c r="KD111" i="66"/>
  <c r="JU111" i="66"/>
  <c r="JC111" i="66"/>
  <c r="IT111" i="66"/>
  <c r="KI111" i="66"/>
  <c r="IR111" i="66"/>
  <c r="DD111" i="66"/>
  <c r="KW111" i="66"/>
  <c r="KE111" i="66"/>
  <c r="DB111" i="66"/>
  <c r="KU111" i="66"/>
  <c r="KC111" i="66"/>
  <c r="JE111" i="66"/>
  <c r="DP111" i="66"/>
  <c r="DO111" i="66" s="1"/>
  <c r="DN111" i="66" s="1"/>
  <c r="DM111" i="66" s="1"/>
  <c r="DL111" i="66" s="1"/>
  <c r="KT111" i="66"/>
  <c r="KA111" i="66"/>
  <c r="JB111" i="66"/>
  <c r="IJ111" i="66"/>
  <c r="HR111" i="66"/>
  <c r="KS111" i="66"/>
  <c r="JZ111" i="66"/>
  <c r="JA111" i="66"/>
  <c r="II111" i="66"/>
  <c r="HQ111" i="66"/>
  <c r="GE111" i="66"/>
  <c r="KL111" i="66"/>
  <c r="JS111" i="66"/>
  <c r="IU111" i="66"/>
  <c r="IV108" i="66"/>
  <c r="JF108" i="66"/>
  <c r="JY108" i="66"/>
  <c r="KJ108" i="66"/>
  <c r="KT108" i="66"/>
  <c r="KV110" i="66"/>
  <c r="KN110" i="66"/>
  <c r="KF110" i="66"/>
  <c r="JX110" i="66"/>
  <c r="IZ110" i="66"/>
  <c r="IR110" i="66"/>
  <c r="GE110" i="66"/>
  <c r="KT110" i="66"/>
  <c r="KL110" i="66"/>
  <c r="KD110" i="66"/>
  <c r="JV110" i="66"/>
  <c r="JF110" i="66"/>
  <c r="IX110" i="66"/>
  <c r="IH110" i="66"/>
  <c r="HR110" i="66"/>
  <c r="GC110" i="66"/>
  <c r="KZ110" i="66"/>
  <c r="KR110" i="66"/>
  <c r="KJ110" i="66"/>
  <c r="KB110" i="66"/>
  <c r="JT110" i="66"/>
  <c r="JD110" i="66"/>
  <c r="IV110" i="66"/>
  <c r="IF110" i="66"/>
  <c r="HP110" i="66"/>
  <c r="ER110" i="66"/>
  <c r="KX110" i="66"/>
  <c r="KK110" i="66"/>
  <c r="JY110" i="66"/>
  <c r="JE110" i="66"/>
  <c r="IS110" i="66"/>
  <c r="IE110" i="66"/>
  <c r="HS110" i="66"/>
  <c r="DB110" i="66"/>
  <c r="KW110" i="66"/>
  <c r="KI110" i="66"/>
  <c r="JW110" i="66"/>
  <c r="JC110" i="66"/>
  <c r="ID110" i="66"/>
  <c r="HQ110" i="66"/>
  <c r="GD110" i="66"/>
  <c r="DA110" i="66"/>
  <c r="MK110" i="66"/>
  <c r="KQ110" i="66"/>
  <c r="KE110" i="66"/>
  <c r="IY110" i="66"/>
  <c r="DP110" i="66"/>
  <c r="DO110" i="66" s="1"/>
  <c r="DN110" i="66" s="1"/>
  <c r="DM110" i="66" s="1"/>
  <c r="DL110" i="66" s="1"/>
  <c r="KH110" i="66"/>
  <c r="KU108" i="66"/>
  <c r="KM108" i="66"/>
  <c r="KE108" i="66"/>
  <c r="JW108" i="66"/>
  <c r="IY108" i="66"/>
  <c r="GD108" i="66"/>
  <c r="KY108" i="66"/>
  <c r="KQ108" i="66"/>
  <c r="KI108" i="66"/>
  <c r="KA108" i="66"/>
  <c r="JS108" i="66"/>
  <c r="JC108" i="66"/>
  <c r="IU108" i="66"/>
  <c r="ER108" i="66"/>
  <c r="IW108" i="66"/>
  <c r="JZ108" i="66"/>
  <c r="KK108" i="66"/>
  <c r="KV108" i="66"/>
  <c r="MK108" i="66"/>
  <c r="IT110" i="66"/>
  <c r="KM110" i="66"/>
  <c r="JV111" i="66"/>
  <c r="CY109" i="66"/>
  <c r="DW109" i="66"/>
  <c r="HT109" i="66"/>
  <c r="IJ109" i="66"/>
  <c r="IW112" i="66"/>
  <c r="JX112" i="66"/>
  <c r="JF112" i="66"/>
  <c r="KH112" i="66"/>
  <c r="IF112" i="66"/>
  <c r="HP112" i="66"/>
  <c r="DS112" i="66"/>
  <c r="DC112" i="66"/>
  <c r="HU112" i="66"/>
  <c r="DX112" i="66"/>
  <c r="CZ112" i="66"/>
  <c r="II112" i="66"/>
  <c r="DV112" i="66"/>
  <c r="DA112" i="66"/>
  <c r="IH112" i="66"/>
  <c r="DU112" i="66"/>
  <c r="CY112" i="66"/>
  <c r="IG112" i="66"/>
  <c r="DT112" i="66"/>
  <c r="CX112" i="66"/>
  <c r="IE112" i="66"/>
  <c r="HT112" i="66"/>
  <c r="DR112" i="66"/>
  <c r="ID112" i="66"/>
  <c r="HS112" i="66"/>
  <c r="DQ112" i="66"/>
  <c r="DB112" i="66"/>
  <c r="DY112" i="66"/>
  <c r="KI112" i="66"/>
  <c r="DC109" i="66"/>
  <c r="DS109" i="66"/>
  <c r="HP109" i="66"/>
  <c r="IF109" i="66"/>
  <c r="IF111" i="66"/>
  <c r="HP111" i="66"/>
  <c r="DS111" i="66"/>
  <c r="DC111" i="66"/>
  <c r="IG111" i="66"/>
  <c r="DT111" i="66"/>
  <c r="DA111" i="66"/>
  <c r="IE111" i="66"/>
  <c r="DR111" i="66"/>
  <c r="CZ111" i="66"/>
  <c r="ID111" i="66"/>
  <c r="HU111" i="66"/>
  <c r="DZ111" i="66"/>
  <c r="DQ111" i="66"/>
  <c r="CY111" i="66"/>
  <c r="HS111" i="66"/>
  <c r="DX111" i="66"/>
  <c r="CX111" i="66"/>
  <c r="HT111" i="66"/>
  <c r="DD112" i="66"/>
  <c r="DZ112" i="66"/>
  <c r="IJ112" i="66"/>
  <c r="KK112" i="66"/>
  <c r="KS112" i="66"/>
  <c r="KZ112" i="66"/>
  <c r="KR112" i="66"/>
  <c r="KJ112" i="66"/>
  <c r="KB112" i="66"/>
  <c r="JT112" i="66"/>
  <c r="JD112" i="66"/>
  <c r="IV112" i="66"/>
  <c r="ER112" i="66"/>
  <c r="KW112" i="66"/>
  <c r="KO112" i="66"/>
  <c r="KG112" i="66"/>
  <c r="JY112" i="66"/>
  <c r="JA112" i="66"/>
  <c r="IS112" i="66"/>
  <c r="DP112" i="66"/>
  <c r="DO112" i="66" s="1"/>
  <c r="DN112" i="66" s="1"/>
  <c r="DM112" i="66" s="1"/>
  <c r="DL112" i="66" s="1"/>
  <c r="ML112" i="66"/>
  <c r="KQ112" i="66"/>
  <c r="KF112" i="66"/>
  <c r="JV112" i="66"/>
  <c r="JE112" i="66"/>
  <c r="IT112" i="66"/>
  <c r="MK112" i="66"/>
  <c r="LA112" i="66"/>
  <c r="KP112" i="66"/>
  <c r="KE112" i="66"/>
  <c r="JU112" i="66"/>
  <c r="JC112" i="66"/>
  <c r="IR112" i="66"/>
  <c r="GE112" i="66"/>
  <c r="KY112" i="66"/>
  <c r="KN112" i="66"/>
  <c r="KD112" i="66"/>
  <c r="JS112" i="66"/>
  <c r="JB112" i="66"/>
  <c r="GD112" i="66"/>
  <c r="KX112" i="66"/>
  <c r="KM112" i="66"/>
  <c r="KC112" i="66"/>
  <c r="IZ112" i="66"/>
  <c r="GC112" i="66"/>
  <c r="KV112" i="66"/>
  <c r="KL112" i="66"/>
  <c r="KA112" i="66"/>
  <c r="IY112" i="66"/>
  <c r="KT112" i="66"/>
  <c r="CX113" i="66"/>
  <c r="IW113" i="66"/>
  <c r="JS113" i="66"/>
  <c r="KM113" i="66"/>
  <c r="MK113" i="66"/>
  <c r="KZ113" i="66"/>
  <c r="KR113" i="66"/>
  <c r="KJ113" i="66"/>
  <c r="KB113" i="66"/>
  <c r="JT113" i="66"/>
  <c r="JD113" i="66"/>
  <c r="IV113" i="66"/>
  <c r="ER113" i="66"/>
  <c r="KX113" i="66"/>
  <c r="KP113" i="66"/>
  <c r="KH113" i="66"/>
  <c r="JZ113" i="66"/>
  <c r="JB113" i="66"/>
  <c r="IT113" i="66"/>
  <c r="DA113" i="66"/>
  <c r="KW113" i="66"/>
  <c r="KO113" i="66"/>
  <c r="KG113" i="66"/>
  <c r="JY113" i="66"/>
  <c r="JA113" i="66"/>
  <c r="IS113" i="66"/>
  <c r="DP113" i="66"/>
  <c r="DO113" i="66" s="1"/>
  <c r="DN113" i="66" s="1"/>
  <c r="DM113" i="66" s="1"/>
  <c r="DL113" i="66" s="1"/>
  <c r="KV113" i="66"/>
  <c r="KN113" i="66"/>
  <c r="KF113" i="66"/>
  <c r="JX113" i="66"/>
  <c r="IZ113" i="66"/>
  <c r="IR113" i="66"/>
  <c r="GE113" i="66"/>
  <c r="ML113" i="66"/>
  <c r="KT113" i="66"/>
  <c r="KL113" i="66"/>
  <c r="KD113" i="66"/>
  <c r="JV113" i="66"/>
  <c r="JF113" i="66"/>
  <c r="IX113" i="66"/>
  <c r="GC113" i="66"/>
  <c r="DD113" i="66"/>
  <c r="IG113" i="66"/>
  <c r="JC113" i="66"/>
  <c r="JW113" i="66"/>
  <c r="KS113" i="66"/>
  <c r="CY110" i="66"/>
  <c r="DW110" i="66"/>
  <c r="HT110" i="66"/>
  <c r="IJ110" i="66"/>
  <c r="HQ113" i="66"/>
  <c r="KC113" i="66"/>
  <c r="KY113" i="66"/>
  <c r="DU113" i="66"/>
  <c r="HR113" i="66"/>
  <c r="IH113" i="66"/>
  <c r="CY113" i="66"/>
  <c r="DW113" i="66"/>
  <c r="HT113" i="66"/>
  <c r="IJ113" i="66"/>
  <c r="CZ113" i="66"/>
  <c r="DX113" i="66"/>
  <c r="HU113" i="66"/>
  <c r="ID113" i="66"/>
  <c r="DC113" i="66"/>
  <c r="DS113" i="66"/>
  <c r="HP113" i="66"/>
  <c r="HN79" i="66" l="1"/>
  <c r="MI43" i="66"/>
  <c r="MM98" i="66"/>
  <c r="AC98" i="62" s="1"/>
  <c r="HN72" i="66"/>
  <c r="MI23" i="66"/>
  <c r="MI20" i="66"/>
  <c r="IU40" i="66"/>
  <c r="GG57" i="66"/>
  <c r="GF61" i="66"/>
  <c r="GI61" i="66"/>
  <c r="IT36" i="66"/>
  <c r="IU38" i="66"/>
  <c r="IS39" i="66"/>
  <c r="IU34" i="66"/>
  <c r="IS38" i="66"/>
  <c r="IT34" i="66"/>
  <c r="IV40" i="66"/>
  <c r="IV36" i="66"/>
  <c r="IV34" i="66"/>
  <c r="MI24" i="66"/>
  <c r="IS36" i="66"/>
  <c r="IT41" i="66"/>
  <c r="IS34" i="66"/>
  <c r="IU41" i="66"/>
  <c r="DM40" i="66"/>
  <c r="IT40" i="66"/>
  <c r="IU39" i="66"/>
  <c r="MI102" i="66"/>
  <c r="MI54" i="66"/>
  <c r="IT39" i="66"/>
  <c r="IV39" i="66"/>
  <c r="IV41" i="66"/>
  <c r="IS41" i="66"/>
  <c r="HN20" i="66"/>
  <c r="GK21" i="66"/>
  <c r="E16" i="66"/>
  <c r="IS16" i="66"/>
  <c r="IU16" i="66"/>
  <c r="IV16" i="66"/>
  <c r="IU36" i="66"/>
  <c r="IT16" i="66"/>
  <c r="GG60" i="66"/>
  <c r="MI98" i="66"/>
  <c r="MM53" i="66"/>
  <c r="AC53" i="62" s="1"/>
  <c r="MM111" i="66"/>
  <c r="GF105" i="66"/>
  <c r="GG37" i="66"/>
  <c r="GK58" i="66"/>
  <c r="GF37" i="66"/>
  <c r="GH37" i="66"/>
  <c r="MM54" i="66"/>
  <c r="AC54" i="62" s="1"/>
  <c r="MI29" i="66"/>
  <c r="MM32" i="66"/>
  <c r="AC32" i="62" s="1"/>
  <c r="MM35" i="66"/>
  <c r="AC35" i="62" s="1"/>
  <c r="C16" i="66"/>
  <c r="GH105" i="66"/>
  <c r="MM52" i="66"/>
  <c r="AC52" i="62" s="1"/>
  <c r="GH46" i="66"/>
  <c r="GK24" i="66"/>
  <c r="MM67" i="66"/>
  <c r="AC67" i="62" s="1"/>
  <c r="HN14" i="66"/>
  <c r="DZ14" i="66" s="1"/>
  <c r="JF14" i="66" s="1"/>
  <c r="GG105" i="66"/>
  <c r="MM106" i="66"/>
  <c r="GK63" i="66"/>
  <c r="GL63" i="66" s="1"/>
  <c r="GM63" i="66" s="1"/>
  <c r="MM31" i="66"/>
  <c r="AC31" i="62" s="1"/>
  <c r="MM61" i="66"/>
  <c r="AC61" i="62" s="1"/>
  <c r="GI57" i="66"/>
  <c r="A15" i="66"/>
  <c r="GG65" i="66"/>
  <c r="GH57" i="66"/>
  <c r="E40" i="67"/>
  <c r="E42" i="67"/>
  <c r="E44" i="67"/>
  <c r="E46" i="67"/>
  <c r="E48" i="67"/>
  <c r="E50" i="67"/>
  <c r="E52" i="67"/>
  <c r="E54" i="67"/>
  <c r="E56" i="67"/>
  <c r="E58" i="67"/>
  <c r="E60" i="67"/>
  <c r="E62" i="67"/>
  <c r="E64" i="67"/>
  <c r="E66" i="67"/>
  <c r="E68" i="67"/>
  <c r="E70" i="67"/>
  <c r="E72" i="67"/>
  <c r="E74" i="67"/>
  <c r="E76" i="67"/>
  <c r="E78" i="67"/>
  <c r="E80" i="67"/>
  <c r="E82" i="67"/>
  <c r="E84" i="67"/>
  <c r="E86" i="67"/>
  <c r="E88" i="67"/>
  <c r="E90" i="67"/>
  <c r="E92" i="67"/>
  <c r="E41" i="67"/>
  <c r="E49" i="67"/>
  <c r="E57" i="67"/>
  <c r="E65" i="67"/>
  <c r="E73" i="67"/>
  <c r="E81" i="67"/>
  <c r="E89" i="67"/>
  <c r="E39" i="67"/>
  <c r="E47" i="67"/>
  <c r="E55" i="67"/>
  <c r="E63" i="67"/>
  <c r="E71" i="67"/>
  <c r="E79" i="67"/>
  <c r="E87" i="67"/>
  <c r="E94" i="67"/>
  <c r="E96" i="67"/>
  <c r="E98" i="67"/>
  <c r="E100" i="67"/>
  <c r="E102" i="67"/>
  <c r="E104" i="67"/>
  <c r="E106" i="67"/>
  <c r="E108" i="67"/>
  <c r="E110" i="67"/>
  <c r="E112" i="67"/>
  <c r="E114" i="67"/>
  <c r="E116" i="67"/>
  <c r="E118" i="67"/>
  <c r="E120" i="67"/>
  <c r="E122" i="67"/>
  <c r="E124" i="67"/>
  <c r="E126" i="67"/>
  <c r="E128" i="67"/>
  <c r="E130" i="67"/>
  <c r="E132" i="67"/>
  <c r="E134" i="67"/>
  <c r="E136" i="67"/>
  <c r="E138" i="67"/>
  <c r="E140" i="67"/>
  <c r="E142" i="67"/>
  <c r="E144" i="67"/>
  <c r="E146" i="67"/>
  <c r="E148" i="67"/>
  <c r="E150" i="67"/>
  <c r="E152" i="67"/>
  <c r="E154" i="67"/>
  <c r="E156" i="67"/>
  <c r="E158" i="67"/>
  <c r="E160" i="67"/>
  <c r="E162" i="67"/>
  <c r="E164" i="67"/>
  <c r="E166" i="67"/>
  <c r="E168" i="67"/>
  <c r="E170" i="67"/>
  <c r="E172" i="67"/>
  <c r="E174" i="67"/>
  <c r="E176" i="67"/>
  <c r="E178" i="67"/>
  <c r="E180" i="67"/>
  <c r="E182" i="67"/>
  <c r="E184" i="67"/>
  <c r="E186" i="67"/>
  <c r="E188" i="67"/>
  <c r="E190" i="67"/>
  <c r="E192" i="67"/>
  <c r="E194" i="67"/>
  <c r="E196" i="67"/>
  <c r="E198" i="67"/>
  <c r="E200" i="67"/>
  <c r="E202" i="67"/>
  <c r="E204" i="67"/>
  <c r="E206" i="67"/>
  <c r="E208" i="67"/>
  <c r="E210" i="67"/>
  <c r="E212" i="67"/>
  <c r="E214" i="67"/>
  <c r="E216" i="67"/>
  <c r="E218" i="67"/>
  <c r="E220" i="67"/>
  <c r="E222" i="67"/>
  <c r="E224" i="67"/>
  <c r="E226" i="67"/>
  <c r="E228" i="67"/>
  <c r="E230" i="67"/>
  <c r="E232" i="67"/>
  <c r="E234" i="67"/>
  <c r="E236" i="67"/>
  <c r="E238" i="67"/>
  <c r="E240" i="67"/>
  <c r="E242" i="67"/>
  <c r="E244" i="67"/>
  <c r="E246" i="67"/>
  <c r="E248" i="67"/>
  <c r="E250" i="67"/>
  <c r="E252" i="67"/>
  <c r="E254" i="67"/>
  <c r="E256" i="67"/>
  <c r="E258" i="67"/>
  <c r="E260" i="67"/>
  <c r="E262" i="67"/>
  <c r="E264" i="67"/>
  <c r="E266" i="67"/>
  <c r="E268" i="67"/>
  <c r="E270" i="67"/>
  <c r="E272" i="67"/>
  <c r="E274" i="67"/>
  <c r="E276" i="67"/>
  <c r="E278" i="67"/>
  <c r="E280" i="67"/>
  <c r="E282" i="67"/>
  <c r="E284" i="67"/>
  <c r="E286" i="67"/>
  <c r="E288" i="67"/>
  <c r="E290" i="67"/>
  <c r="E292" i="67"/>
  <c r="E294" i="67"/>
  <c r="E296" i="67"/>
  <c r="E298" i="67"/>
  <c r="E300" i="67"/>
  <c r="E302" i="67"/>
  <c r="E304" i="67"/>
  <c r="E306" i="67"/>
  <c r="E308" i="67"/>
  <c r="E310" i="67"/>
  <c r="E312" i="67"/>
  <c r="E314" i="67"/>
  <c r="E316" i="67"/>
  <c r="E318" i="67"/>
  <c r="E45" i="67"/>
  <c r="E53" i="67"/>
  <c r="E61" i="67"/>
  <c r="E69" i="67"/>
  <c r="E77" i="67"/>
  <c r="E85" i="67"/>
  <c r="E43" i="67"/>
  <c r="E103" i="67"/>
  <c r="E119" i="67"/>
  <c r="E135" i="67"/>
  <c r="E151" i="67"/>
  <c r="E167" i="67"/>
  <c r="E183" i="67"/>
  <c r="E199" i="67"/>
  <c r="E215" i="67"/>
  <c r="E231" i="67"/>
  <c r="E247" i="67"/>
  <c r="E263" i="67"/>
  <c r="E291" i="67"/>
  <c r="E307" i="67"/>
  <c r="E320" i="67"/>
  <c r="E322" i="67"/>
  <c r="E324" i="67"/>
  <c r="E326" i="67"/>
  <c r="E328" i="67"/>
  <c r="E330" i="67"/>
  <c r="E332" i="67"/>
  <c r="E334" i="67"/>
  <c r="E336" i="67"/>
  <c r="E338" i="67"/>
  <c r="E340" i="67"/>
  <c r="E342" i="67"/>
  <c r="E344" i="67"/>
  <c r="E346" i="67"/>
  <c r="E348" i="67"/>
  <c r="E350" i="67"/>
  <c r="E352" i="67"/>
  <c r="E354" i="67"/>
  <c r="E356" i="67"/>
  <c r="E358" i="67"/>
  <c r="E360" i="67"/>
  <c r="E362" i="67"/>
  <c r="E364" i="67"/>
  <c r="E366" i="67"/>
  <c r="E368" i="67"/>
  <c r="E370" i="67"/>
  <c r="E372" i="67"/>
  <c r="E374" i="67"/>
  <c r="E376" i="67"/>
  <c r="E378" i="67"/>
  <c r="E380" i="67"/>
  <c r="E382" i="67"/>
  <c r="E384" i="67"/>
  <c r="E386" i="67"/>
  <c r="E388" i="67"/>
  <c r="E390" i="67"/>
  <c r="E392" i="67"/>
  <c r="E394" i="67"/>
  <c r="E396" i="67"/>
  <c r="E398" i="67"/>
  <c r="E400" i="67"/>
  <c r="E402" i="67"/>
  <c r="E404" i="67"/>
  <c r="E406" i="67"/>
  <c r="E408" i="67"/>
  <c r="E410" i="67"/>
  <c r="E412" i="67"/>
  <c r="E414" i="67"/>
  <c r="E416" i="67"/>
  <c r="E418" i="67"/>
  <c r="E420" i="67"/>
  <c r="E422" i="67"/>
  <c r="E424" i="67"/>
  <c r="E426" i="67"/>
  <c r="E428" i="67"/>
  <c r="E430" i="67"/>
  <c r="E432" i="67"/>
  <c r="E434" i="67"/>
  <c r="E436" i="67"/>
  <c r="E438" i="67"/>
  <c r="E440" i="67"/>
  <c r="E442" i="67"/>
  <c r="E444" i="67"/>
  <c r="E446" i="67"/>
  <c r="E448" i="67"/>
  <c r="E450" i="67"/>
  <c r="E452" i="67"/>
  <c r="E454" i="67"/>
  <c r="E456" i="67"/>
  <c r="E458" i="67"/>
  <c r="E460" i="67"/>
  <c r="E462" i="67"/>
  <c r="E464" i="67"/>
  <c r="E466" i="67"/>
  <c r="E468" i="67"/>
  <c r="E470" i="67"/>
  <c r="E472" i="67"/>
  <c r="E474" i="67"/>
  <c r="E476" i="67"/>
  <c r="E478" i="67"/>
  <c r="E480" i="67"/>
  <c r="E482" i="67"/>
  <c r="E484" i="67"/>
  <c r="E486" i="67"/>
  <c r="E488" i="67"/>
  <c r="E490" i="67"/>
  <c r="E492" i="67"/>
  <c r="E494" i="67"/>
  <c r="E496" i="67"/>
  <c r="E498" i="67"/>
  <c r="E500" i="67"/>
  <c r="E502" i="67"/>
  <c r="E504" i="67"/>
  <c r="E506" i="67"/>
  <c r="E508" i="67"/>
  <c r="E510" i="67"/>
  <c r="E512" i="67"/>
  <c r="E514" i="67"/>
  <c r="E516" i="67"/>
  <c r="E518" i="67"/>
  <c r="E51" i="67"/>
  <c r="E93" i="67"/>
  <c r="E109" i="67"/>
  <c r="E125" i="67"/>
  <c r="E141" i="67"/>
  <c r="E157" i="67"/>
  <c r="E173" i="67"/>
  <c r="E189" i="67"/>
  <c r="E205" i="67"/>
  <c r="E221" i="67"/>
  <c r="E237" i="67"/>
  <c r="E253" i="67"/>
  <c r="E269" i="67"/>
  <c r="E285" i="67"/>
  <c r="E301" i="67"/>
  <c r="E75" i="67"/>
  <c r="E95" i="67"/>
  <c r="E111" i="67"/>
  <c r="E127" i="67"/>
  <c r="E143" i="67"/>
  <c r="E159" i="67"/>
  <c r="E175" i="67"/>
  <c r="E191" i="67"/>
  <c r="E207" i="67"/>
  <c r="E223" i="67"/>
  <c r="E239" i="67"/>
  <c r="E255" i="67"/>
  <c r="E271" i="67"/>
  <c r="E283" i="67"/>
  <c r="E299" i="67"/>
  <c r="E319" i="67"/>
  <c r="E321" i="67"/>
  <c r="E323" i="67"/>
  <c r="E325" i="67"/>
  <c r="E327" i="67"/>
  <c r="E329" i="67"/>
  <c r="E331" i="67"/>
  <c r="E333" i="67"/>
  <c r="E335" i="67"/>
  <c r="E337" i="67"/>
  <c r="E339" i="67"/>
  <c r="E341" i="67"/>
  <c r="E343" i="67"/>
  <c r="E345" i="67"/>
  <c r="E347" i="67"/>
  <c r="E349" i="67"/>
  <c r="E351" i="67"/>
  <c r="E353" i="67"/>
  <c r="E355" i="67"/>
  <c r="E357" i="67"/>
  <c r="E359" i="67"/>
  <c r="E361" i="67"/>
  <c r="E363" i="67"/>
  <c r="E365" i="67"/>
  <c r="E367" i="67"/>
  <c r="E369" i="67"/>
  <c r="E371" i="67"/>
  <c r="E373" i="67"/>
  <c r="E375" i="67"/>
  <c r="E377" i="67"/>
  <c r="E379" i="67"/>
  <c r="E381" i="67"/>
  <c r="E383" i="67"/>
  <c r="E385" i="67"/>
  <c r="E387" i="67"/>
  <c r="E389" i="67"/>
  <c r="E391" i="67"/>
  <c r="E393" i="67"/>
  <c r="E395" i="67"/>
  <c r="E397" i="67"/>
  <c r="E399" i="67"/>
  <c r="E401" i="67"/>
  <c r="E403" i="67"/>
  <c r="E405" i="67"/>
  <c r="E407" i="67"/>
  <c r="E409" i="67"/>
  <c r="E411" i="67"/>
  <c r="E413" i="67"/>
  <c r="E415" i="67"/>
  <c r="E417" i="67"/>
  <c r="E419" i="67"/>
  <c r="E421" i="67"/>
  <c r="E423" i="67"/>
  <c r="E425" i="67"/>
  <c r="E427" i="67"/>
  <c r="E429" i="67"/>
  <c r="E431" i="67"/>
  <c r="E433" i="67"/>
  <c r="E435" i="67"/>
  <c r="E437" i="67"/>
  <c r="E439" i="67"/>
  <c r="E441" i="67"/>
  <c r="E443" i="67"/>
  <c r="E445" i="67"/>
  <c r="E447" i="67"/>
  <c r="E449" i="67"/>
  <c r="E451" i="67"/>
  <c r="E453" i="67"/>
  <c r="E455" i="67"/>
  <c r="E457" i="67"/>
  <c r="E459" i="67"/>
  <c r="E461" i="67"/>
  <c r="E463" i="67"/>
  <c r="E465" i="67"/>
  <c r="E467" i="67"/>
  <c r="E469" i="67"/>
  <c r="E471" i="67"/>
  <c r="E473" i="67"/>
  <c r="E475" i="67"/>
  <c r="E477" i="67"/>
  <c r="E479" i="67"/>
  <c r="E481" i="67"/>
  <c r="E483" i="67"/>
  <c r="E485" i="67"/>
  <c r="E487" i="67"/>
  <c r="E489" i="67"/>
  <c r="E491" i="67"/>
  <c r="E493" i="67"/>
  <c r="E495" i="67"/>
  <c r="E497" i="67"/>
  <c r="E499" i="67"/>
  <c r="E501" i="67"/>
  <c r="E503" i="67"/>
  <c r="E505" i="67"/>
  <c r="E507" i="67"/>
  <c r="E509" i="67"/>
  <c r="E511" i="67"/>
  <c r="E513" i="67"/>
  <c r="E515" i="67"/>
  <c r="E517" i="67"/>
  <c r="E519" i="67"/>
  <c r="E83" i="67"/>
  <c r="E101" i="67"/>
  <c r="E117" i="67"/>
  <c r="E133" i="67"/>
  <c r="E149" i="67"/>
  <c r="E165" i="67"/>
  <c r="E181" i="67"/>
  <c r="E197" i="67"/>
  <c r="E213" i="67"/>
  <c r="E229" i="67"/>
  <c r="E245" i="67"/>
  <c r="E261" i="67"/>
  <c r="E277" i="67"/>
  <c r="E293" i="67"/>
  <c r="E309" i="67"/>
  <c r="E317" i="67"/>
  <c r="E107" i="67"/>
  <c r="E123" i="67"/>
  <c r="E139" i="67"/>
  <c r="E155" i="67"/>
  <c r="E171" i="67"/>
  <c r="E187" i="67"/>
  <c r="E203" i="67"/>
  <c r="E67" i="67"/>
  <c r="E131" i="67"/>
  <c r="E145" i="67"/>
  <c r="E201" i="67"/>
  <c r="E235" i="67"/>
  <c r="E267" i="67"/>
  <c r="E303" i="67"/>
  <c r="E315" i="67"/>
  <c r="E147" i="67"/>
  <c r="E161" i="67"/>
  <c r="E225" i="67"/>
  <c r="E257" i="67"/>
  <c r="E297" i="67"/>
  <c r="E91" i="67"/>
  <c r="E105" i="67"/>
  <c r="E163" i="67"/>
  <c r="E177" i="67"/>
  <c r="E227" i="67"/>
  <c r="E259" i="67"/>
  <c r="E279" i="67"/>
  <c r="E311" i="67"/>
  <c r="E521" i="67"/>
  <c r="E523" i="67"/>
  <c r="E525" i="67"/>
  <c r="E527" i="67"/>
  <c r="E529" i="67"/>
  <c r="E531" i="67"/>
  <c r="E533" i="67"/>
  <c r="E535" i="67"/>
  <c r="E537" i="67"/>
  <c r="E539" i="67"/>
  <c r="E541" i="67"/>
  <c r="E121" i="67"/>
  <c r="E179" i="67"/>
  <c r="E193" i="67"/>
  <c r="E217" i="67"/>
  <c r="E249" i="67"/>
  <c r="E305" i="67"/>
  <c r="E59" i="67"/>
  <c r="E137" i="67"/>
  <c r="E195" i="67"/>
  <c r="E219" i="67"/>
  <c r="E251" i="67"/>
  <c r="E287" i="67"/>
  <c r="E97" i="67"/>
  <c r="E153" i="67"/>
  <c r="E209" i="67"/>
  <c r="E241" i="67"/>
  <c r="E273" i="67"/>
  <c r="E281" i="67"/>
  <c r="E313" i="67"/>
  <c r="E99" i="67"/>
  <c r="E211" i="67"/>
  <c r="E522" i="67"/>
  <c r="E530" i="67"/>
  <c r="E538" i="67"/>
  <c r="E289" i="67"/>
  <c r="E113" i="67"/>
  <c r="E169" i="67"/>
  <c r="E295" i="67"/>
  <c r="E524" i="67"/>
  <c r="E532" i="67"/>
  <c r="E540" i="67"/>
  <c r="E115" i="67"/>
  <c r="E265" i="67"/>
  <c r="E275" i="67"/>
  <c r="E526" i="67"/>
  <c r="E534" i="67"/>
  <c r="E243" i="67"/>
  <c r="E520" i="67"/>
  <c r="E536" i="67"/>
  <c r="E129" i="67"/>
  <c r="E185" i="67"/>
  <c r="E233" i="67"/>
  <c r="E528" i="67"/>
  <c r="GI65" i="66"/>
  <c r="MM38" i="66"/>
  <c r="AC38" i="62" s="1"/>
  <c r="MM60" i="66"/>
  <c r="AC60" i="62" s="1"/>
  <c r="AO240" i="67"/>
  <c r="AO290" i="67"/>
  <c r="E33" i="67"/>
  <c r="E30" i="67"/>
  <c r="E28" i="67"/>
  <c r="E19" i="67"/>
  <c r="E32" i="67"/>
  <c r="E13" i="67"/>
  <c r="E38" i="67"/>
  <c r="E36" i="67"/>
  <c r="E27" i="67"/>
  <c r="E21" i="67"/>
  <c r="E18" i="67"/>
  <c r="E15" i="67"/>
  <c r="E26" i="67"/>
  <c r="E23" i="67"/>
  <c r="E24" i="67"/>
  <c r="E35" i="67"/>
  <c r="E29" i="67"/>
  <c r="E34" i="67"/>
  <c r="E31" i="67"/>
  <c r="E17" i="67"/>
  <c r="E14" i="67"/>
  <c r="E37" i="67"/>
  <c r="E25" i="67"/>
  <c r="E22" i="67"/>
  <c r="E20" i="67"/>
  <c r="E16" i="67"/>
  <c r="AX15" i="66"/>
  <c r="ME15" i="66" s="1"/>
  <c r="IV15" i="66"/>
  <c r="IT15" i="66"/>
  <c r="IU15" i="66"/>
  <c r="IS15" i="66"/>
  <c r="AO270" i="67"/>
  <c r="HN17" i="66"/>
  <c r="HN51" i="66"/>
  <c r="MM97" i="66"/>
  <c r="AC97" i="62" s="1"/>
  <c r="MI110" i="66"/>
  <c r="GK47" i="66"/>
  <c r="GL47" i="66" s="1"/>
  <c r="GM47" i="66" s="1"/>
  <c r="GN47" i="66" s="1"/>
  <c r="MI109" i="66"/>
  <c r="MI21" i="66"/>
  <c r="MM51" i="66"/>
  <c r="AC51" i="62" s="1"/>
  <c r="GI46" i="66"/>
  <c r="GG46" i="66"/>
  <c r="MM85" i="66"/>
  <c r="AC85" i="62" s="1"/>
  <c r="HN45" i="66"/>
  <c r="GG39" i="66"/>
  <c r="GF65" i="66"/>
  <c r="MM91" i="66"/>
  <c r="AC91" i="62" s="1"/>
  <c r="MM103" i="66"/>
  <c r="GH32" i="66"/>
  <c r="GF39" i="66"/>
  <c r="GH39" i="66"/>
  <c r="MM24" i="66"/>
  <c r="AC24" i="62" s="1"/>
  <c r="GF104" i="66"/>
  <c r="GF78" i="66"/>
  <c r="GG104" i="66"/>
  <c r="MM20" i="66"/>
  <c r="AC20" i="62" s="1"/>
  <c r="MM110" i="66"/>
  <c r="GI104" i="66"/>
  <c r="MI72" i="66"/>
  <c r="MM82" i="66"/>
  <c r="AC82" i="62" s="1"/>
  <c r="MM26" i="66"/>
  <c r="AC26" i="62" s="1"/>
  <c r="MI51" i="66"/>
  <c r="GG51" i="66"/>
  <c r="HN38" i="66"/>
  <c r="GH90" i="66"/>
  <c r="GF90" i="66"/>
  <c r="MM29" i="66"/>
  <c r="AC29" i="62" s="1"/>
  <c r="GG90" i="66"/>
  <c r="GH92" i="66"/>
  <c r="MM100" i="66"/>
  <c r="AC100" i="62" s="1"/>
  <c r="MM108" i="66"/>
  <c r="IV14" i="66"/>
  <c r="GH102" i="66"/>
  <c r="GG43" i="66"/>
  <c r="GF60" i="66"/>
  <c r="MI84" i="66"/>
  <c r="GK29" i="66"/>
  <c r="GK51" i="66"/>
  <c r="MI79" i="66"/>
  <c r="GI60" i="66"/>
  <c r="GG78" i="66"/>
  <c r="IS14" i="66"/>
  <c r="MM84" i="66"/>
  <c r="AC84" i="62" s="1"/>
  <c r="GH78" i="66"/>
  <c r="IT14" i="66"/>
  <c r="HN36" i="66"/>
  <c r="MM14" i="66"/>
  <c r="AC14" i="62" s="1"/>
  <c r="GI14" i="66"/>
  <c r="MI105" i="66"/>
  <c r="MI53" i="66"/>
  <c r="MI56" i="66"/>
  <c r="IU14" i="66"/>
  <c r="GG14" i="66"/>
  <c r="MI18" i="66"/>
  <c r="MI27" i="66"/>
  <c r="MI17" i="66"/>
  <c r="GK14" i="66"/>
  <c r="MI22" i="66"/>
  <c r="MI104" i="66"/>
  <c r="MI91" i="66"/>
  <c r="HN24" i="66"/>
  <c r="MI90" i="66"/>
  <c r="MM71" i="66"/>
  <c r="AC71" i="62" s="1"/>
  <c r="HN56" i="66"/>
  <c r="HN99" i="66"/>
  <c r="HN34" i="66"/>
  <c r="MI112" i="66"/>
  <c r="GG102" i="66"/>
  <c r="MM15" i="66"/>
  <c r="AC15" i="62" s="1"/>
  <c r="GI102" i="66"/>
  <c r="MI88" i="66"/>
  <c r="HN40" i="66"/>
  <c r="HN42" i="66"/>
  <c r="HN43" i="66"/>
  <c r="MM102" i="66"/>
  <c r="AC102" i="62" s="1"/>
  <c r="GK75" i="66"/>
  <c r="GL75" i="66" s="1"/>
  <c r="HN19" i="66"/>
  <c r="MM86" i="66"/>
  <c r="AC86" i="62" s="1"/>
  <c r="MM50" i="66"/>
  <c r="AC50" i="62" s="1"/>
  <c r="HN75" i="66"/>
  <c r="MI26" i="66"/>
  <c r="MI49" i="66"/>
  <c r="MM42" i="66"/>
  <c r="AC42" i="62" s="1"/>
  <c r="MM16" i="66"/>
  <c r="AC16" i="62" s="1"/>
  <c r="MI67" i="66"/>
  <c r="MM75" i="66"/>
  <c r="AC75" i="62" s="1"/>
  <c r="MM95" i="66"/>
  <c r="AC95" i="62" s="1"/>
  <c r="GK84" i="66"/>
  <c r="GL84" i="66" s="1"/>
  <c r="MM58" i="66"/>
  <c r="AC58" i="62" s="1"/>
  <c r="GH50" i="66"/>
  <c r="GF82" i="66"/>
  <c r="CA109" i="66"/>
  <c r="LG109" i="66" s="1"/>
  <c r="MI71" i="66"/>
  <c r="MM37" i="66"/>
  <c r="AC37" i="62" s="1"/>
  <c r="MM27" i="66"/>
  <c r="AC27" i="62" s="1"/>
  <c r="HN21" i="66"/>
  <c r="MM18" i="66"/>
  <c r="AC18" i="62" s="1"/>
  <c r="MM107" i="66"/>
  <c r="CA73" i="66"/>
  <c r="LG73" i="66" s="1"/>
  <c r="MM72" i="66"/>
  <c r="AC72" i="62" s="1"/>
  <c r="CA110" i="66"/>
  <c r="LG110" i="66" s="1"/>
  <c r="HN88" i="66"/>
  <c r="HN95" i="66"/>
  <c r="MM73" i="66"/>
  <c r="AC73" i="62" s="1"/>
  <c r="GF71" i="66"/>
  <c r="MM30" i="66"/>
  <c r="AC30" i="62" s="1"/>
  <c r="MM83" i="66"/>
  <c r="AC83" i="62" s="1"/>
  <c r="GI72" i="66"/>
  <c r="MI96" i="66"/>
  <c r="MM63" i="66"/>
  <c r="AC63" i="62" s="1"/>
  <c r="MI92" i="66"/>
  <c r="MM43" i="66"/>
  <c r="AC43" i="62" s="1"/>
  <c r="GK95" i="66"/>
  <c r="GL95" i="66" s="1"/>
  <c r="GM95" i="66" s="1"/>
  <c r="GK42" i="66"/>
  <c r="GK34" i="66"/>
  <c r="GK107" i="66"/>
  <c r="GL107" i="66" s="1"/>
  <c r="GM107" i="66" s="1"/>
  <c r="MM70" i="66"/>
  <c r="AC70" i="62" s="1"/>
  <c r="CA89" i="66"/>
  <c r="LG89" i="66" s="1"/>
  <c r="MM65" i="66"/>
  <c r="AC65" i="62" s="1"/>
  <c r="GH108" i="66"/>
  <c r="MI61" i="66"/>
  <c r="MM49" i="66"/>
  <c r="AC49" i="62" s="1"/>
  <c r="CA99" i="66"/>
  <c r="LG99" i="66" s="1"/>
  <c r="MI69" i="66"/>
  <c r="GF51" i="66"/>
  <c r="MM104" i="66"/>
  <c r="GI108" i="66"/>
  <c r="HN97" i="66"/>
  <c r="LF86" i="66"/>
  <c r="GH51" i="66"/>
  <c r="MI35" i="66"/>
  <c r="GF14" i="66"/>
  <c r="MM109" i="66"/>
  <c r="HN102" i="66"/>
  <c r="GF108" i="66"/>
  <c r="LB27" i="66"/>
  <c r="LE27" i="66" s="1"/>
  <c r="MM81" i="66"/>
  <c r="AC81" i="62" s="1"/>
  <c r="MM92" i="66"/>
  <c r="AC92" i="62" s="1"/>
  <c r="MI101" i="66"/>
  <c r="MM48" i="66"/>
  <c r="AC48" i="62" s="1"/>
  <c r="MM88" i="66"/>
  <c r="AC88" i="62" s="1"/>
  <c r="GH61" i="66"/>
  <c r="MI58" i="66"/>
  <c r="LF87" i="66"/>
  <c r="MI48" i="66"/>
  <c r="MM21" i="66"/>
  <c r="AC21" i="62" s="1"/>
  <c r="MM23" i="66"/>
  <c r="AC23" i="62" s="1"/>
  <c r="LB54" i="66"/>
  <c r="LE54" i="66" s="1"/>
  <c r="MI107" i="66"/>
  <c r="MM105" i="66"/>
  <c r="MM22" i="66"/>
  <c r="AC22" i="62" s="1"/>
  <c r="MM17" i="66"/>
  <c r="AC17" i="62" s="1"/>
  <c r="MI74" i="66"/>
  <c r="MI59" i="66"/>
  <c r="GK56" i="66"/>
  <c r="GL56" i="66" s="1"/>
  <c r="MM19" i="66"/>
  <c r="AC19" i="62" s="1"/>
  <c r="MM62" i="66"/>
  <c r="AC62" i="62" s="1"/>
  <c r="MM56" i="66"/>
  <c r="AC56" i="62" s="1"/>
  <c r="HN58" i="66"/>
  <c r="MM39" i="66"/>
  <c r="AC39" i="62" s="1"/>
  <c r="MI31" i="66"/>
  <c r="MI65" i="66"/>
  <c r="GK19" i="66"/>
  <c r="MI95" i="66"/>
  <c r="CA113" i="66"/>
  <c r="LG113" i="66" s="1"/>
  <c r="MM44" i="66"/>
  <c r="AC44" i="62" s="1"/>
  <c r="MM101" i="66"/>
  <c r="AC101" i="62" s="1"/>
  <c r="MI108" i="66"/>
  <c r="LF95" i="66"/>
  <c r="MM55" i="66"/>
  <c r="AC55" i="62" s="1"/>
  <c r="MI28" i="66"/>
  <c r="MM112" i="66"/>
  <c r="CA59" i="66"/>
  <c r="LG59" i="66" s="1"/>
  <c r="LF24" i="66"/>
  <c r="GK17" i="66"/>
  <c r="MI106" i="66"/>
  <c r="MM68" i="66"/>
  <c r="AC68" i="62" s="1"/>
  <c r="LF61" i="66"/>
  <c r="CA100" i="66"/>
  <c r="LG100" i="66" s="1"/>
  <c r="LB90" i="66"/>
  <c r="LE90" i="66" s="1"/>
  <c r="MM80" i="66"/>
  <c r="AC80" i="62" s="1"/>
  <c r="LF71" i="66"/>
  <c r="MM57" i="66"/>
  <c r="AC57" i="62" s="1"/>
  <c r="MI50" i="66"/>
  <c r="CA45" i="66"/>
  <c r="LG45" i="66" s="1"/>
  <c r="MM25" i="66"/>
  <c r="AC25" i="62" s="1"/>
  <c r="LF21" i="66"/>
  <c r="CA95" i="66"/>
  <c r="LG95" i="66" s="1"/>
  <c r="CA63" i="66"/>
  <c r="LG63" i="66" s="1"/>
  <c r="MM78" i="66"/>
  <c r="AC78" i="62" s="1"/>
  <c r="MM76" i="66"/>
  <c r="AC76" i="62" s="1"/>
  <c r="MM69" i="66"/>
  <c r="AC69" i="62" s="1"/>
  <c r="LF51" i="66"/>
  <c r="MM41" i="66"/>
  <c r="AC41" i="62" s="1"/>
  <c r="MI82" i="66"/>
  <c r="LF102" i="66"/>
  <c r="MI97" i="66"/>
  <c r="MM93" i="66"/>
  <c r="AC93" i="62" s="1"/>
  <c r="LF74" i="66"/>
  <c r="GK45" i="66"/>
  <c r="GL45" i="66" s="1"/>
  <c r="GK113" i="66"/>
  <c r="GL113" i="66" s="1"/>
  <c r="GM113" i="66" s="1"/>
  <c r="MI70" i="66"/>
  <c r="MI93" i="66"/>
  <c r="MM28" i="66"/>
  <c r="AC28" i="62" s="1"/>
  <c r="CA80" i="66"/>
  <c r="LG80" i="66" s="1"/>
  <c r="MI63" i="66"/>
  <c r="LF67" i="66"/>
  <c r="MM34" i="66"/>
  <c r="AC34" i="62" s="1"/>
  <c r="MI103" i="66"/>
  <c r="CA98" i="66"/>
  <c r="LG98" i="66" s="1"/>
  <c r="MM96" i="66"/>
  <c r="AC96" i="62" s="1"/>
  <c r="MM94" i="66"/>
  <c r="AC94" i="62" s="1"/>
  <c r="LF55" i="66"/>
  <c r="GK36" i="66"/>
  <c r="GG67" i="66"/>
  <c r="GF67" i="66"/>
  <c r="GH67" i="66"/>
  <c r="GI67" i="66"/>
  <c r="LF49" i="66"/>
  <c r="LB33" i="66"/>
  <c r="LE33" i="66" s="1"/>
  <c r="LB18" i="66"/>
  <c r="LE18" i="66" s="1"/>
  <c r="GI96" i="66"/>
  <c r="GH96" i="66"/>
  <c r="GF91" i="66"/>
  <c r="GI91" i="66"/>
  <c r="GG91" i="66"/>
  <c r="GG87" i="66"/>
  <c r="GH87" i="66"/>
  <c r="GF87" i="66"/>
  <c r="GG38" i="66"/>
  <c r="GF38" i="66"/>
  <c r="GH38" i="66"/>
  <c r="GF74" i="66"/>
  <c r="GI74" i="66"/>
  <c r="GG71" i="66"/>
  <c r="LB67" i="66"/>
  <c r="LE67" i="66" s="1"/>
  <c r="LF65" i="66"/>
  <c r="LF54" i="66"/>
  <c r="MI64" i="66"/>
  <c r="CA56" i="66"/>
  <c r="LG56" i="66" s="1"/>
  <c r="LB53" i="66"/>
  <c r="LE53" i="66" s="1"/>
  <c r="MM47" i="66"/>
  <c r="AC47" i="62" s="1"/>
  <c r="MM36" i="66"/>
  <c r="AC36" i="62" s="1"/>
  <c r="MM40" i="66"/>
  <c r="AC40" i="62" s="1"/>
  <c r="MM33" i="66"/>
  <c r="AC33" i="62" s="1"/>
  <c r="LF29" i="66"/>
  <c r="GG32" i="66"/>
  <c r="GF32" i="66"/>
  <c r="CA103" i="66"/>
  <c r="LG103" i="66" s="1"/>
  <c r="MI94" i="66"/>
  <c r="LF88" i="66"/>
  <c r="MM87" i="66"/>
  <c r="AC87" i="62" s="1"/>
  <c r="LB84" i="66"/>
  <c r="LE84" i="66" s="1"/>
  <c r="LF82" i="66"/>
  <c r="GH82" i="66"/>
  <c r="LF84" i="66"/>
  <c r="LF76" i="66"/>
  <c r="GK72" i="66"/>
  <c r="GL72" i="66" s="1"/>
  <c r="GH71" i="66"/>
  <c r="HN61" i="66"/>
  <c r="MM64" i="66"/>
  <c r="AC64" i="62" s="1"/>
  <c r="LF52" i="66"/>
  <c r="MM46" i="66"/>
  <c r="AC46" i="62" s="1"/>
  <c r="LF47" i="66"/>
  <c r="LF104" i="66"/>
  <c r="LF66" i="66"/>
  <c r="MM113" i="66"/>
  <c r="LB105" i="66"/>
  <c r="LE105" i="66" s="1"/>
  <c r="LF110" i="66"/>
  <c r="CA84" i="66"/>
  <c r="LG84" i="66" s="1"/>
  <c r="MM79" i="66"/>
  <c r="AC79" i="62" s="1"/>
  <c r="CA76" i="66"/>
  <c r="LG76" i="66" s="1"/>
  <c r="MM77" i="66"/>
  <c r="AC77" i="62" s="1"/>
  <c r="GK65" i="66"/>
  <c r="GL65" i="66" s="1"/>
  <c r="LB58" i="66"/>
  <c r="LE58" i="66" s="1"/>
  <c r="MM59" i="66"/>
  <c r="AC59" i="62" s="1"/>
  <c r="GG50" i="66"/>
  <c r="LF45" i="66"/>
  <c r="GG72" i="66"/>
  <c r="GF72" i="66"/>
  <c r="MI47" i="66"/>
  <c r="MI19" i="66"/>
  <c r="CA91" i="66"/>
  <c r="LG91" i="66" s="1"/>
  <c r="MM66" i="66"/>
  <c r="AC66" i="62" s="1"/>
  <c r="CA102" i="66"/>
  <c r="LG102" i="66" s="1"/>
  <c r="MI86" i="66"/>
  <c r="LF107" i="66"/>
  <c r="LF103" i="66"/>
  <c r="LB106" i="66"/>
  <c r="LE106" i="66" s="1"/>
  <c r="GF96" i="66"/>
  <c r="LF99" i="66"/>
  <c r="LB95" i="66"/>
  <c r="LE95" i="66" s="1"/>
  <c r="LF92" i="66"/>
  <c r="LF79" i="66"/>
  <c r="LB79" i="66"/>
  <c r="LE79" i="66" s="1"/>
  <c r="LB75" i="66"/>
  <c r="LE75" i="66" s="1"/>
  <c r="CA68" i="66"/>
  <c r="LG68" i="66" s="1"/>
  <c r="LF63" i="66"/>
  <c r="MI60" i="66"/>
  <c r="MI46" i="66"/>
  <c r="HN47" i="66"/>
  <c r="GF50" i="66"/>
  <c r="LF23" i="66"/>
  <c r="GI86" i="66"/>
  <c r="GF86" i="66"/>
  <c r="GH86" i="66"/>
  <c r="GK88" i="66"/>
  <c r="GL88" i="66" s="1"/>
  <c r="MI45" i="66"/>
  <c r="HN113" i="66"/>
  <c r="LF108" i="66"/>
  <c r="HN107" i="66"/>
  <c r="GG96" i="66"/>
  <c r="MM99" i="66"/>
  <c r="AC99" i="62" s="1"/>
  <c r="MM90" i="66"/>
  <c r="AC90" i="62" s="1"/>
  <c r="CA75" i="66"/>
  <c r="LG75" i="66" s="1"/>
  <c r="CA77" i="66"/>
  <c r="LG77" i="66" s="1"/>
  <c r="LF72" i="66"/>
  <c r="CA69" i="66"/>
  <c r="LG69" i="66" s="1"/>
  <c r="HN65" i="66"/>
  <c r="LF58" i="66"/>
  <c r="CA52" i="66"/>
  <c r="LG52" i="66" s="1"/>
  <c r="LF43" i="66"/>
  <c r="CA48" i="66"/>
  <c r="LG48" i="66" s="1"/>
  <c r="LB31" i="66"/>
  <c r="LE31" i="66" s="1"/>
  <c r="LB29" i="66"/>
  <c r="LE29" i="66" s="1"/>
  <c r="LB26" i="66"/>
  <c r="LE26" i="66" s="1"/>
  <c r="LF22" i="66"/>
  <c r="LB17" i="66"/>
  <c r="LE17" i="66" s="1"/>
  <c r="GF92" i="66"/>
  <c r="GI92" i="66"/>
  <c r="GI58" i="66"/>
  <c r="GH58" i="66"/>
  <c r="GF58" i="66"/>
  <c r="GG54" i="66"/>
  <c r="GI54" i="66"/>
  <c r="GH54" i="66"/>
  <c r="MI78" i="66"/>
  <c r="GG42" i="66"/>
  <c r="GI42" i="66"/>
  <c r="GF42" i="66"/>
  <c r="GH42" i="66"/>
  <c r="LB93" i="66"/>
  <c r="LE93" i="66" s="1"/>
  <c r="HN110" i="66"/>
  <c r="CA101" i="66"/>
  <c r="LG101" i="66" s="1"/>
  <c r="GK102" i="66"/>
  <c r="GL102" i="66" s="1"/>
  <c r="CA93" i="66"/>
  <c r="LG93" i="66" s="1"/>
  <c r="MM89" i="66"/>
  <c r="AC89" i="62" s="1"/>
  <c r="GI87" i="66"/>
  <c r="MI83" i="66"/>
  <c r="LF78" i="66"/>
  <c r="GI82" i="66"/>
  <c r="MM74" i="66"/>
  <c r="AC74" i="62" s="1"/>
  <c r="MI75" i="66"/>
  <c r="GH74" i="66"/>
  <c r="CA66" i="66"/>
  <c r="LG66" i="66" s="1"/>
  <c r="MI62" i="66"/>
  <c r="CA47" i="66"/>
  <c r="LG47" i="66" s="1"/>
  <c r="CA53" i="66"/>
  <c r="LG53" i="66" s="1"/>
  <c r="CA49" i="66"/>
  <c r="LG49" i="66" s="1"/>
  <c r="LB47" i="66"/>
  <c r="LE47" i="66" s="1"/>
  <c r="LB46" i="66"/>
  <c r="LE46" i="66" s="1"/>
  <c r="LF42" i="66"/>
  <c r="GK40" i="66"/>
  <c r="LF27" i="66"/>
  <c r="MI44" i="66"/>
  <c r="MI87" i="66"/>
  <c r="GH43" i="66"/>
  <c r="GF43" i="66"/>
  <c r="GH75" i="66"/>
  <c r="GI75" i="66"/>
  <c r="GG75" i="66"/>
  <c r="GF75" i="66"/>
  <c r="LF69" i="66"/>
  <c r="GK60" i="66"/>
  <c r="GL60" i="66" s="1"/>
  <c r="HN60" i="66"/>
  <c r="GI49" i="66"/>
  <c r="GH49" i="66"/>
  <c r="GG49" i="66"/>
  <c r="GF49" i="66"/>
  <c r="HN35" i="66"/>
  <c r="GK35" i="66"/>
  <c r="GK41" i="66"/>
  <c r="HN41" i="66"/>
  <c r="GI111" i="66"/>
  <c r="GG111" i="66"/>
  <c r="GH111" i="66"/>
  <c r="GF111" i="66"/>
  <c r="CA108" i="66"/>
  <c r="LG108" i="66" s="1"/>
  <c r="HN106" i="66"/>
  <c r="GK106" i="66"/>
  <c r="LF105" i="66"/>
  <c r="HN101" i="66"/>
  <c r="GK101" i="66"/>
  <c r="GL101" i="66" s="1"/>
  <c r="GM101" i="66" s="1"/>
  <c r="LF100" i="66"/>
  <c r="LB94" i="66"/>
  <c r="LE94" i="66" s="1"/>
  <c r="LF93" i="66"/>
  <c r="GK97" i="66"/>
  <c r="CA90" i="66"/>
  <c r="LG90" i="66" s="1"/>
  <c r="LB88" i="66"/>
  <c r="LE88" i="66" s="1"/>
  <c r="LB92" i="66"/>
  <c r="LE92" i="66" s="1"/>
  <c r="LF91" i="66"/>
  <c r="GK87" i="66"/>
  <c r="GL87" i="66" s="1"/>
  <c r="HN87" i="66"/>
  <c r="HN85" i="66"/>
  <c r="GK85" i="66"/>
  <c r="MI85" i="66"/>
  <c r="HN80" i="66"/>
  <c r="GK80" i="66"/>
  <c r="LF77" i="66"/>
  <c r="GK78" i="66"/>
  <c r="HN78" i="66"/>
  <c r="GK70" i="66"/>
  <c r="GL70" i="66" s="1"/>
  <c r="HN70" i="66"/>
  <c r="LB69" i="66"/>
  <c r="LE69" i="66" s="1"/>
  <c r="HN68" i="66"/>
  <c r="GK68" i="66"/>
  <c r="GL68" i="66" s="1"/>
  <c r="GK67" i="66"/>
  <c r="GF66" i="66"/>
  <c r="GI66" i="66"/>
  <c r="GH66" i="66"/>
  <c r="GG66" i="66"/>
  <c r="GH62" i="66"/>
  <c r="GF62" i="66"/>
  <c r="GG62" i="66"/>
  <c r="GI62" i="66"/>
  <c r="HN62" i="66"/>
  <c r="GK62" i="66"/>
  <c r="GL62" i="66" s="1"/>
  <c r="GK64" i="66"/>
  <c r="GL64" i="66" s="1"/>
  <c r="HN64" i="66"/>
  <c r="GL58" i="66"/>
  <c r="GM58" i="66" s="1"/>
  <c r="LB57" i="66"/>
  <c r="LE57" i="66" s="1"/>
  <c r="CA55" i="66"/>
  <c r="LG55" i="66" s="1"/>
  <c r="MM45" i="66"/>
  <c r="AC45" i="62" s="1"/>
  <c r="GF53" i="66"/>
  <c r="GI53" i="66"/>
  <c r="GH53" i="66"/>
  <c r="GG53" i="66"/>
  <c r="LB45" i="66"/>
  <c r="LE45" i="66" s="1"/>
  <c r="LB42" i="66"/>
  <c r="LE42" i="66" s="1"/>
  <c r="GK39" i="66"/>
  <c r="HN39" i="66"/>
  <c r="LF32" i="66"/>
  <c r="GK26" i="66"/>
  <c r="HN26" i="66"/>
  <c r="LF33" i="66"/>
  <c r="GI28" i="66"/>
  <c r="GH28" i="66"/>
  <c r="GF28" i="66"/>
  <c r="GG28" i="66"/>
  <c r="GG15" i="66"/>
  <c r="GF15" i="66"/>
  <c r="GI15" i="66"/>
  <c r="GH15" i="66"/>
  <c r="GI21" i="66"/>
  <c r="GH21" i="66"/>
  <c r="GG21" i="66"/>
  <c r="GF21" i="66"/>
  <c r="LF17" i="66"/>
  <c r="GK23" i="66"/>
  <c r="HN23" i="66"/>
  <c r="GI23" i="66"/>
  <c r="GH23" i="66"/>
  <c r="GG23" i="66"/>
  <c r="GF23" i="66"/>
  <c r="HN22" i="66"/>
  <c r="GK22" i="66"/>
  <c r="GI19" i="66"/>
  <c r="GG19" i="66"/>
  <c r="GH19" i="66"/>
  <c r="GF19" i="66"/>
  <c r="GI89" i="66"/>
  <c r="GH89" i="66"/>
  <c r="GF89" i="66"/>
  <c r="GG89" i="66"/>
  <c r="GH80" i="66"/>
  <c r="GG80" i="66"/>
  <c r="GF80" i="66"/>
  <c r="GI80" i="66"/>
  <c r="LB80" i="66"/>
  <c r="LE80" i="66" s="1"/>
  <c r="LB61" i="66"/>
  <c r="LE61" i="66" s="1"/>
  <c r="MI113" i="66"/>
  <c r="GI113" i="66"/>
  <c r="GG113" i="66"/>
  <c r="GF113" i="66"/>
  <c r="GH113" i="66"/>
  <c r="CA112" i="66"/>
  <c r="LG112" i="66" s="1"/>
  <c r="LB107" i="66"/>
  <c r="LE107" i="66" s="1"/>
  <c r="LF101" i="66"/>
  <c r="HN105" i="66"/>
  <c r="GK105" i="66"/>
  <c r="GL105" i="66" s="1"/>
  <c r="GF99" i="66"/>
  <c r="GI99" i="66"/>
  <c r="GH99" i="66"/>
  <c r="GG99" i="66"/>
  <c r="GI98" i="66"/>
  <c r="GH98" i="66"/>
  <c r="GF98" i="66"/>
  <c r="GG98" i="66"/>
  <c r="LB98" i="66"/>
  <c r="LE98" i="66" s="1"/>
  <c r="GG95" i="66"/>
  <c r="GF95" i="66"/>
  <c r="GI95" i="66"/>
  <c r="GH95" i="66"/>
  <c r="CA92" i="66"/>
  <c r="LG92" i="66" s="1"/>
  <c r="GG88" i="66"/>
  <c r="GI88" i="66"/>
  <c r="GH88" i="66"/>
  <c r="GF88" i="66"/>
  <c r="GK79" i="66"/>
  <c r="LB85" i="66"/>
  <c r="LE85" i="66" s="1"/>
  <c r="HN83" i="66"/>
  <c r="GK83" i="66"/>
  <c r="LB76" i="66"/>
  <c r="LE76" i="66" s="1"/>
  <c r="LB81" i="66"/>
  <c r="LE81" i="66" s="1"/>
  <c r="GG85" i="66"/>
  <c r="GF85" i="66"/>
  <c r="GI85" i="66"/>
  <c r="GH85" i="66"/>
  <c r="HN84" i="66"/>
  <c r="CA78" i="66"/>
  <c r="LG78" i="66" s="1"/>
  <c r="LB78" i="66"/>
  <c r="LE78" i="66" s="1"/>
  <c r="LB77" i="66"/>
  <c r="LE77" i="66" s="1"/>
  <c r="LB74" i="66"/>
  <c r="LE74" i="66" s="1"/>
  <c r="HN66" i="66"/>
  <c r="GK66" i="66"/>
  <c r="GI69" i="66"/>
  <c r="GH69" i="66"/>
  <c r="GG69" i="66"/>
  <c r="GF69" i="66"/>
  <c r="MI68" i="66"/>
  <c r="GK57" i="66"/>
  <c r="GL57" i="66" s="1"/>
  <c r="HN57" i="66"/>
  <c r="LB52" i="66"/>
  <c r="LE52" i="66" s="1"/>
  <c r="LF46" i="66"/>
  <c r="GK48" i="66"/>
  <c r="GL48" i="66" s="1"/>
  <c r="HN48" i="66"/>
  <c r="LF50" i="66"/>
  <c r="GI36" i="66"/>
  <c r="GH36" i="66"/>
  <c r="GG36" i="66"/>
  <c r="GF36" i="66"/>
  <c r="CA44" i="66"/>
  <c r="LG44" i="66" s="1"/>
  <c r="LF31" i="66"/>
  <c r="LB30" i="66"/>
  <c r="LE30" i="66" s="1"/>
  <c r="LF28" i="66"/>
  <c r="GK31" i="66"/>
  <c r="HN31" i="66"/>
  <c r="LB23" i="66"/>
  <c r="LE23" i="66" s="1"/>
  <c r="HN27" i="66"/>
  <c r="GK27" i="66"/>
  <c r="GI30" i="66"/>
  <c r="GH30" i="66"/>
  <c r="GG30" i="66"/>
  <c r="GF30" i="66"/>
  <c r="GK15" i="66"/>
  <c r="HN15" i="66"/>
  <c r="DZ15" i="66" s="1"/>
  <c r="JF15" i="66" s="1"/>
  <c r="GK81" i="66"/>
  <c r="HN81" i="66"/>
  <c r="LB70" i="66"/>
  <c r="LE70" i="66" s="1"/>
  <c r="LF113" i="66"/>
  <c r="LB113" i="66"/>
  <c r="LE113" i="66" s="1"/>
  <c r="HN112" i="66"/>
  <c r="GK112" i="66"/>
  <c r="GL112" i="66" s="1"/>
  <c r="GI112" i="66"/>
  <c r="GF112" i="66"/>
  <c r="GG112" i="66"/>
  <c r="GH112" i="66"/>
  <c r="LB108" i="66"/>
  <c r="LE108" i="66" s="1"/>
  <c r="GK104" i="66"/>
  <c r="GL104" i="66" s="1"/>
  <c r="HN104" i="66"/>
  <c r="GH106" i="66"/>
  <c r="GG106" i="66"/>
  <c r="GF106" i="66"/>
  <c r="GI106" i="66"/>
  <c r="LB103" i="66"/>
  <c r="LE103" i="66" s="1"/>
  <c r="HN98" i="66"/>
  <c r="GK98" i="66"/>
  <c r="GL98" i="66" s="1"/>
  <c r="LF96" i="66"/>
  <c r="GK99" i="66"/>
  <c r="LF90" i="66"/>
  <c r="CA83" i="66"/>
  <c r="LG83" i="66" s="1"/>
  <c r="CA79" i="66"/>
  <c r="LG79" i="66" s="1"/>
  <c r="CA85" i="66"/>
  <c r="LG85" i="66" s="1"/>
  <c r="CA82" i="66"/>
  <c r="LG82" i="66" s="1"/>
  <c r="LF81" i="66"/>
  <c r="CA74" i="66"/>
  <c r="LG74" i="66" s="1"/>
  <c r="GI76" i="66"/>
  <c r="GH76" i="66"/>
  <c r="GG76" i="66"/>
  <c r="GF76" i="66"/>
  <c r="LB65" i="66"/>
  <c r="LE65" i="66" s="1"/>
  <c r="CA65" i="66"/>
  <c r="LG65" i="66" s="1"/>
  <c r="GG63" i="66"/>
  <c r="GI63" i="66"/>
  <c r="GF63" i="66"/>
  <c r="GH63" i="66"/>
  <c r="LB63" i="66"/>
  <c r="LE63" i="66" s="1"/>
  <c r="CA58" i="66"/>
  <c r="LG58" i="66" s="1"/>
  <c r="LF60" i="66"/>
  <c r="LB56" i="66"/>
  <c r="LE56" i="66" s="1"/>
  <c r="CA57" i="66"/>
  <c r="LG57" i="66" s="1"/>
  <c r="MI55" i="66"/>
  <c r="LF53" i="66"/>
  <c r="LB49" i="66"/>
  <c r="LE49" i="66" s="1"/>
  <c r="HN63" i="66"/>
  <c r="GK54" i="66"/>
  <c r="GL54" i="66" s="1"/>
  <c r="GM54" i="66" s="1"/>
  <c r="HN54" i="66"/>
  <c r="CA54" i="66"/>
  <c r="LG54" i="66" s="1"/>
  <c r="CA43" i="66"/>
  <c r="LG43" i="66" s="1"/>
  <c r="LB43" i="66"/>
  <c r="LE43" i="66" s="1"/>
  <c r="GH35" i="66"/>
  <c r="GF35" i="66"/>
  <c r="GG35" i="66"/>
  <c r="GI35" i="66"/>
  <c r="MI42" i="66"/>
  <c r="GH24" i="66"/>
  <c r="GG24" i="66"/>
  <c r="GF24" i="66"/>
  <c r="GI24" i="66"/>
  <c r="MI33" i="66"/>
  <c r="LB22" i="66"/>
  <c r="LE22" i="66" s="1"/>
  <c r="LB19" i="66"/>
  <c r="LE19" i="66" s="1"/>
  <c r="MI30" i="66"/>
  <c r="HN29" i="66"/>
  <c r="LB102" i="66"/>
  <c r="LE102" i="66" s="1"/>
  <c r="LB99" i="66"/>
  <c r="LE99" i="66" s="1"/>
  <c r="LB60" i="66"/>
  <c r="LE60" i="66" s="1"/>
  <c r="GI110" i="66"/>
  <c r="GF110" i="66"/>
  <c r="GH110" i="66"/>
  <c r="GG110" i="66"/>
  <c r="LF111" i="66"/>
  <c r="GI107" i="66"/>
  <c r="GH107" i="66"/>
  <c r="GG107" i="66"/>
  <c r="GF107" i="66"/>
  <c r="HN109" i="66"/>
  <c r="GK109" i="66"/>
  <c r="CA107" i="66"/>
  <c r="LG107" i="66" s="1"/>
  <c r="LF106" i="66"/>
  <c r="CA105" i="66"/>
  <c r="LG105" i="66" s="1"/>
  <c r="GI94" i="66"/>
  <c r="GH94" i="66"/>
  <c r="GF94" i="66"/>
  <c r="GG94" i="66"/>
  <c r="GK93" i="66"/>
  <c r="HN93" i="66"/>
  <c r="HN94" i="66"/>
  <c r="GK94" i="66"/>
  <c r="GL94" i="66" s="1"/>
  <c r="CA88" i="66"/>
  <c r="LG88" i="66" s="1"/>
  <c r="LB91" i="66"/>
  <c r="LE91" i="66" s="1"/>
  <c r="LB86" i="66"/>
  <c r="LE86" i="66" s="1"/>
  <c r="LF89" i="66"/>
  <c r="MI89" i="66"/>
  <c r="LF85" i="66"/>
  <c r="GK82" i="66"/>
  <c r="HN82" i="66"/>
  <c r="CA81" i="66"/>
  <c r="LG81" i="66" s="1"/>
  <c r="LF80" i="66"/>
  <c r="MI73" i="66"/>
  <c r="GF77" i="66"/>
  <c r="GG77" i="66"/>
  <c r="GI77" i="66"/>
  <c r="GH77" i="66"/>
  <c r="GK73" i="66"/>
  <c r="HN73" i="66"/>
  <c r="LB73" i="66"/>
  <c r="LE73" i="66" s="1"/>
  <c r="LF70" i="66"/>
  <c r="LB72" i="66"/>
  <c r="LE72" i="66" s="1"/>
  <c r="MI76" i="66"/>
  <c r="GK76" i="66"/>
  <c r="HN76" i="66"/>
  <c r="HN69" i="66"/>
  <c r="GK69" i="66"/>
  <c r="LF62" i="66"/>
  <c r="GG56" i="66"/>
  <c r="GF56" i="66"/>
  <c r="GI56" i="66"/>
  <c r="GH56" i="66"/>
  <c r="GK59" i="66"/>
  <c r="HN59" i="66"/>
  <c r="LF64" i="66"/>
  <c r="LF56" i="66"/>
  <c r="LB62" i="66"/>
  <c r="LE62" i="66" s="1"/>
  <c r="GK52" i="66"/>
  <c r="GL52" i="66" s="1"/>
  <c r="HN52" i="66"/>
  <c r="CA50" i="66"/>
  <c r="LG50" i="66" s="1"/>
  <c r="GK49" i="66"/>
  <c r="HN49" i="66"/>
  <c r="GG48" i="66"/>
  <c r="GF48" i="66"/>
  <c r="GI48" i="66"/>
  <c r="GH48" i="66"/>
  <c r="GI34" i="66"/>
  <c r="GG34" i="66"/>
  <c r="GH34" i="66"/>
  <c r="GF34" i="66"/>
  <c r="LB44" i="66"/>
  <c r="LE44" i="66" s="1"/>
  <c r="GI40" i="66"/>
  <c r="GH40" i="66"/>
  <c r="GG40" i="66"/>
  <c r="GF40" i="66"/>
  <c r="MI32" i="66"/>
  <c r="GF26" i="66"/>
  <c r="GH26" i="66"/>
  <c r="GG26" i="66"/>
  <c r="GI26" i="66"/>
  <c r="LF26" i="66"/>
  <c r="HN44" i="66"/>
  <c r="GK44" i="66"/>
  <c r="LB24" i="66"/>
  <c r="LE24" i="66" s="1"/>
  <c r="HN30" i="66"/>
  <c r="GK30" i="66"/>
  <c r="GK25" i="66"/>
  <c r="HN25" i="66"/>
  <c r="LF20" i="66"/>
  <c r="GK20" i="66"/>
  <c r="GH18" i="66"/>
  <c r="GG18" i="66"/>
  <c r="GF18" i="66"/>
  <c r="GI18" i="66"/>
  <c r="HN18" i="66"/>
  <c r="GK18" i="66"/>
  <c r="GG45" i="66"/>
  <c r="GF45" i="66"/>
  <c r="GI45" i="66"/>
  <c r="GH45" i="66"/>
  <c r="GI16" i="66"/>
  <c r="GH16" i="66"/>
  <c r="GF16" i="66"/>
  <c r="GG16" i="66"/>
  <c r="LB109" i="66"/>
  <c r="LE109" i="66" s="1"/>
  <c r="LB112" i="66"/>
  <c r="LE112" i="66" s="1"/>
  <c r="GK111" i="66"/>
  <c r="GL111" i="66" s="1"/>
  <c r="HN111" i="66"/>
  <c r="GK110" i="66"/>
  <c r="GI109" i="66"/>
  <c r="GH109" i="66"/>
  <c r="GG109" i="66"/>
  <c r="GF109" i="66"/>
  <c r="GF103" i="66"/>
  <c r="GI103" i="66"/>
  <c r="GH103" i="66"/>
  <c r="GG103" i="66"/>
  <c r="CA106" i="66"/>
  <c r="LG106" i="66" s="1"/>
  <c r="LB101" i="66"/>
  <c r="LE101" i="66" s="1"/>
  <c r="GF100" i="66"/>
  <c r="GI100" i="66"/>
  <c r="GH100" i="66"/>
  <c r="GG100" i="66"/>
  <c r="LF97" i="66"/>
  <c r="LF98" i="66"/>
  <c r="GI97" i="66"/>
  <c r="GH97" i="66"/>
  <c r="GG97" i="66"/>
  <c r="GF97" i="66"/>
  <c r="HN96" i="66"/>
  <c r="GK96" i="66"/>
  <c r="GL96" i="66" s="1"/>
  <c r="CA94" i="66"/>
  <c r="LG94" i="66" s="1"/>
  <c r="HN92" i="66"/>
  <c r="GK92" i="66"/>
  <c r="GI79" i="66"/>
  <c r="GH79" i="66"/>
  <c r="GG79" i="66"/>
  <c r="GF79" i="66"/>
  <c r="MI81" i="66"/>
  <c r="GI70" i="66"/>
  <c r="GG70" i="66"/>
  <c r="GF70" i="66"/>
  <c r="GH70" i="66"/>
  <c r="GI73" i="66"/>
  <c r="GH73" i="66"/>
  <c r="GG73" i="66"/>
  <c r="GF73" i="66"/>
  <c r="HN71" i="66"/>
  <c r="GK71" i="66"/>
  <c r="MI66" i="66"/>
  <c r="GH68" i="66"/>
  <c r="GI68" i="66"/>
  <c r="GG68" i="66"/>
  <c r="GF68" i="66"/>
  <c r="CA60" i="66"/>
  <c r="LG60" i="66" s="1"/>
  <c r="GI64" i="66"/>
  <c r="GH64" i="66"/>
  <c r="GF64" i="66"/>
  <c r="GG64" i="66"/>
  <c r="LB59" i="66"/>
  <c r="LE59" i="66" s="1"/>
  <c r="HN55" i="66"/>
  <c r="GK55" i="66"/>
  <c r="GL55" i="66" s="1"/>
  <c r="GK46" i="66"/>
  <c r="GL46" i="66" s="1"/>
  <c r="HN46" i="66"/>
  <c r="LB51" i="66"/>
  <c r="LE51" i="66" s="1"/>
  <c r="LF48" i="66"/>
  <c r="CA51" i="66"/>
  <c r="LG51" i="66" s="1"/>
  <c r="CA46" i="66"/>
  <c r="LG46" i="66" s="1"/>
  <c r="GK43" i="66"/>
  <c r="LF35" i="66"/>
  <c r="GH33" i="66"/>
  <c r="GF33" i="66"/>
  <c r="GI33" i="66"/>
  <c r="GG33" i="66"/>
  <c r="GI17" i="66"/>
  <c r="GF17" i="66"/>
  <c r="GH17" i="66"/>
  <c r="GG17" i="66"/>
  <c r="HN16" i="66"/>
  <c r="GK16" i="66"/>
  <c r="GF20" i="66"/>
  <c r="GG20" i="66"/>
  <c r="GI20" i="66"/>
  <c r="GH20" i="66"/>
  <c r="GI22" i="66"/>
  <c r="GF22" i="66"/>
  <c r="GH22" i="66"/>
  <c r="GG22" i="66"/>
  <c r="HN108" i="66"/>
  <c r="GK108" i="66"/>
  <c r="GL108" i="66" s="1"/>
  <c r="HN103" i="66"/>
  <c r="GK103" i="66"/>
  <c r="GL103" i="66" s="1"/>
  <c r="GM103" i="66" s="1"/>
  <c r="HN90" i="66"/>
  <c r="GK90" i="66"/>
  <c r="GH83" i="66"/>
  <c r="GF83" i="66"/>
  <c r="GI83" i="66"/>
  <c r="GG83" i="66"/>
  <c r="CA111" i="66"/>
  <c r="LG111" i="66" s="1"/>
  <c r="LF112" i="66"/>
  <c r="MI111" i="66"/>
  <c r="CA104" i="66"/>
  <c r="LG104" i="66" s="1"/>
  <c r="LB104" i="66"/>
  <c r="LE104" i="66" s="1"/>
  <c r="GG101" i="66"/>
  <c r="GI101" i="66"/>
  <c r="GH101" i="66"/>
  <c r="GF101" i="66"/>
  <c r="GK100" i="66"/>
  <c r="GL100" i="66" s="1"/>
  <c r="HN100" i="66"/>
  <c r="MI100" i="66"/>
  <c r="MI99" i="66"/>
  <c r="LB97" i="66"/>
  <c r="LE97" i="66" s="1"/>
  <c r="CA97" i="66"/>
  <c r="LG97" i="66" s="1"/>
  <c r="LB96" i="66"/>
  <c r="LE96" i="66" s="1"/>
  <c r="CA96" i="66"/>
  <c r="LG96" i="66" s="1"/>
  <c r="GK91" i="66"/>
  <c r="HN91" i="66"/>
  <c r="LB89" i="66"/>
  <c r="LE89" i="66" s="1"/>
  <c r="CA86" i="66"/>
  <c r="LG86" i="66" s="1"/>
  <c r="CA87" i="66"/>
  <c r="LG87" i="66" s="1"/>
  <c r="GI81" i="66"/>
  <c r="GH81" i="66"/>
  <c r="GG81" i="66"/>
  <c r="GF81" i="66"/>
  <c r="MI80" i="66"/>
  <c r="LF83" i="66"/>
  <c r="LB82" i="66"/>
  <c r="LE82" i="66" s="1"/>
  <c r="CA72" i="66"/>
  <c r="LG72" i="66" s="1"/>
  <c r="GK77" i="66"/>
  <c r="GL77" i="66" s="1"/>
  <c r="HN77" i="66"/>
  <c r="MI77" i="66"/>
  <c r="GK74" i="66"/>
  <c r="HN74" i="66"/>
  <c r="CA70" i="66"/>
  <c r="LG70" i="66" s="1"/>
  <c r="LB66" i="66"/>
  <c r="LE66" i="66" s="1"/>
  <c r="CA67" i="66"/>
  <c r="LG67" i="66" s="1"/>
  <c r="CA71" i="66"/>
  <c r="LG71" i="66" s="1"/>
  <c r="LB71" i="66"/>
  <c r="LE71" i="66" s="1"/>
  <c r="LB64" i="66"/>
  <c r="LE64" i="66" s="1"/>
  <c r="GG59" i="66"/>
  <c r="GF59" i="66"/>
  <c r="GI59" i="66"/>
  <c r="GH59" i="66"/>
  <c r="GI55" i="66"/>
  <c r="GH55" i="66"/>
  <c r="GF55" i="66"/>
  <c r="GG55" i="66"/>
  <c r="GI52" i="66"/>
  <c r="GH52" i="66"/>
  <c r="GG52" i="66"/>
  <c r="GF52" i="66"/>
  <c r="MI52" i="66"/>
  <c r="GI31" i="66"/>
  <c r="GG31" i="66"/>
  <c r="GF31" i="66"/>
  <c r="GH31" i="66"/>
  <c r="LB35" i="66"/>
  <c r="LE35" i="66" s="1"/>
  <c r="GG29" i="66"/>
  <c r="GF29" i="66"/>
  <c r="GI29" i="66"/>
  <c r="GH29" i="66"/>
  <c r="LB28" i="66"/>
  <c r="LE28" i="66" s="1"/>
  <c r="GI44" i="66"/>
  <c r="GH44" i="66"/>
  <c r="GF44" i="66"/>
  <c r="GG44" i="66"/>
  <c r="GI27" i="66"/>
  <c r="GH27" i="66"/>
  <c r="GG27" i="66"/>
  <c r="GF27" i="66"/>
  <c r="HN33" i="66"/>
  <c r="GK33" i="66"/>
  <c r="LB21" i="66"/>
  <c r="LE21" i="66" s="1"/>
  <c r="LF19" i="66"/>
  <c r="LB110" i="66"/>
  <c r="LE110" i="66" s="1"/>
  <c r="GK53" i="66"/>
  <c r="GL53" i="66" s="1"/>
  <c r="HN53" i="66"/>
  <c r="LB55" i="66"/>
  <c r="LE55" i="66" s="1"/>
  <c r="LB48" i="66"/>
  <c r="LE48" i="66" s="1"/>
  <c r="HN37" i="66"/>
  <c r="GK37" i="66"/>
  <c r="LB20" i="66"/>
  <c r="LE20" i="66" s="1"/>
  <c r="LB111" i="66"/>
  <c r="LE111" i="66" s="1"/>
  <c r="LF109" i="66"/>
  <c r="LB100" i="66"/>
  <c r="LE100" i="66" s="1"/>
  <c r="GI93" i="66"/>
  <c r="GH93" i="66"/>
  <c r="GF93" i="66"/>
  <c r="GG93" i="66"/>
  <c r="LF94" i="66"/>
  <c r="HN86" i="66"/>
  <c r="GK86" i="66"/>
  <c r="GK89" i="66"/>
  <c r="GL89" i="66" s="1"/>
  <c r="HN89" i="66"/>
  <c r="LB87" i="66"/>
  <c r="LE87" i="66" s="1"/>
  <c r="LB83" i="66"/>
  <c r="LE83" i="66" s="1"/>
  <c r="GI84" i="66"/>
  <c r="GH84" i="66"/>
  <c r="GG84" i="66"/>
  <c r="GF84" i="66"/>
  <c r="LF73" i="66"/>
  <c r="LF75" i="66"/>
  <c r="LF68" i="66"/>
  <c r="LB68" i="66"/>
  <c r="LE68" i="66" s="1"/>
  <c r="CA64" i="66"/>
  <c r="LG64" i="66" s="1"/>
  <c r="MI57" i="66"/>
  <c r="LF57" i="66"/>
  <c r="CA62" i="66"/>
  <c r="LG62" i="66" s="1"/>
  <c r="GK61" i="66"/>
  <c r="LF59" i="66"/>
  <c r="CA61" i="66"/>
  <c r="LG61" i="66" s="1"/>
  <c r="LB50" i="66"/>
  <c r="LE50" i="66" s="1"/>
  <c r="GI47" i="66"/>
  <c r="GH47" i="66"/>
  <c r="GG47" i="66"/>
  <c r="GF47" i="66"/>
  <c r="HN50" i="66"/>
  <c r="GK50" i="66"/>
  <c r="GK38" i="66"/>
  <c r="GF41" i="66"/>
  <c r="GI41" i="66"/>
  <c r="GH41" i="66"/>
  <c r="GG41" i="66"/>
  <c r="GK32" i="66"/>
  <c r="HN32" i="66"/>
  <c r="GK28" i="66"/>
  <c r="HN28" i="66"/>
  <c r="LB32" i="66"/>
  <c r="LE32" i="66" s="1"/>
  <c r="LF44" i="66"/>
  <c r="LF30" i="66"/>
  <c r="GI25" i="66"/>
  <c r="GH25" i="66"/>
  <c r="GG25" i="66"/>
  <c r="GF25" i="66"/>
  <c r="LF18" i="66"/>
  <c r="GJ57" i="66" l="1"/>
  <c r="GT57" i="66" s="1"/>
  <c r="GU57" i="66" s="1"/>
  <c r="LV55" i="66"/>
  <c r="AB98" i="66"/>
  <c r="AC98" i="66" s="1"/>
  <c r="AB74" i="66"/>
  <c r="AC74" i="66" s="1"/>
  <c r="AB39" i="66"/>
  <c r="AC39" i="66" s="1"/>
  <c r="AB73" i="66"/>
  <c r="AC73" i="66" s="1"/>
  <c r="AB20" i="66"/>
  <c r="AC20" i="66" s="1"/>
  <c r="AB101" i="66"/>
  <c r="AC101" i="66" s="1"/>
  <c r="AB71" i="66"/>
  <c r="AC71" i="66" s="1"/>
  <c r="AB63" i="66"/>
  <c r="AC63" i="66" s="1"/>
  <c r="AB69" i="66"/>
  <c r="AC69" i="66" s="1"/>
  <c r="AB17" i="66"/>
  <c r="AC17" i="66" s="1"/>
  <c r="AB51" i="66"/>
  <c r="AC51" i="66" s="1"/>
  <c r="AB61" i="66"/>
  <c r="AC61" i="66" s="1"/>
  <c r="AB57" i="66"/>
  <c r="AC57" i="66" s="1"/>
  <c r="AB50" i="66"/>
  <c r="AC50" i="66" s="1"/>
  <c r="AB31" i="66"/>
  <c r="AC31" i="66" s="1"/>
  <c r="AB100" i="66"/>
  <c r="AC100" i="66" s="1"/>
  <c r="AB60" i="66"/>
  <c r="AC60" i="66" s="1"/>
  <c r="AB43" i="66"/>
  <c r="AC43" i="66" s="1"/>
  <c r="AB76" i="66"/>
  <c r="AC76" i="66" s="1"/>
  <c r="AB65" i="66"/>
  <c r="AC65" i="66" s="1"/>
  <c r="AB14" i="66"/>
  <c r="AC14" i="66" s="1"/>
  <c r="AB78" i="66"/>
  <c r="AC78" i="66" s="1"/>
  <c r="AB56" i="66"/>
  <c r="AC56" i="66" s="1"/>
  <c r="AB86" i="66"/>
  <c r="AC86" i="66" s="1"/>
  <c r="AB46" i="66"/>
  <c r="AC46" i="66" s="1"/>
  <c r="AB95" i="66"/>
  <c r="AC95" i="66" s="1"/>
  <c r="AB91" i="66"/>
  <c r="AC91" i="66" s="1"/>
  <c r="AB44" i="66"/>
  <c r="AC44" i="66" s="1"/>
  <c r="AB75" i="66"/>
  <c r="AC75" i="66" s="1"/>
  <c r="AB34" i="66"/>
  <c r="AC34" i="66" s="1"/>
  <c r="AB79" i="66"/>
  <c r="AC79" i="66" s="1"/>
  <c r="AB22" i="66"/>
  <c r="AC22" i="66" s="1"/>
  <c r="AB27" i="66"/>
  <c r="AC27" i="66" s="1"/>
  <c r="AB52" i="66"/>
  <c r="AC52" i="66" s="1"/>
  <c r="AB93" i="66"/>
  <c r="AC93" i="66" s="1"/>
  <c r="GJ61" i="66"/>
  <c r="GV61" i="66" s="1"/>
  <c r="AB37" i="66"/>
  <c r="AC37" i="66" s="1"/>
  <c r="DP37" i="66" s="1"/>
  <c r="AB64" i="66"/>
  <c r="AC64" i="66" s="1"/>
  <c r="AB33" i="66"/>
  <c r="AC33" i="66" s="1"/>
  <c r="AB80" i="66"/>
  <c r="AC80" i="66" s="1"/>
  <c r="AB62" i="66"/>
  <c r="AC62" i="66" s="1"/>
  <c r="AB88" i="66"/>
  <c r="AC88" i="66" s="1"/>
  <c r="AB70" i="66"/>
  <c r="AC70" i="66" s="1"/>
  <c r="AB15" i="66"/>
  <c r="AC15" i="66" s="1"/>
  <c r="AB26" i="66"/>
  <c r="AC26" i="66" s="1"/>
  <c r="AB38" i="66"/>
  <c r="AC38" i="66" s="1"/>
  <c r="AB66" i="66"/>
  <c r="AC66" i="66" s="1"/>
  <c r="AB59" i="66"/>
  <c r="AC59" i="66" s="1"/>
  <c r="AB87" i="66"/>
  <c r="AC87" i="66" s="1"/>
  <c r="AB40" i="66"/>
  <c r="AC40" i="66" s="1"/>
  <c r="AB94" i="66"/>
  <c r="AC94" i="66" s="1"/>
  <c r="AB28" i="66"/>
  <c r="AC28" i="66" s="1"/>
  <c r="AB19" i="66"/>
  <c r="AC19" i="66" s="1"/>
  <c r="AB48" i="66"/>
  <c r="AC48" i="66" s="1"/>
  <c r="AB72" i="66"/>
  <c r="AC72" i="66" s="1"/>
  <c r="AB16" i="66"/>
  <c r="AC16" i="66" s="1"/>
  <c r="AB82" i="66"/>
  <c r="AC82" i="66" s="1"/>
  <c r="AB24" i="66"/>
  <c r="AC24" i="66" s="1"/>
  <c r="AB35" i="66"/>
  <c r="AC35" i="66" s="1"/>
  <c r="AB45" i="66"/>
  <c r="AC45" i="66" s="1"/>
  <c r="AB89" i="66"/>
  <c r="AC89" i="66" s="1"/>
  <c r="AB36" i="66"/>
  <c r="AC36" i="66" s="1"/>
  <c r="AB96" i="66"/>
  <c r="AC96" i="66" s="1"/>
  <c r="AB23" i="66"/>
  <c r="AC23" i="66" s="1"/>
  <c r="AB83" i="66"/>
  <c r="AC83" i="66" s="1"/>
  <c r="AB42" i="66"/>
  <c r="AC42" i="66" s="1"/>
  <c r="AB102" i="66"/>
  <c r="AC102" i="66" s="1"/>
  <c r="AB84" i="66"/>
  <c r="AC84" i="66" s="1"/>
  <c r="AB29" i="66"/>
  <c r="AC29" i="66" s="1"/>
  <c r="AB85" i="66"/>
  <c r="AC85" i="66" s="1"/>
  <c r="AB97" i="66"/>
  <c r="AC97" i="66" s="1"/>
  <c r="AB32" i="66"/>
  <c r="AC32" i="66" s="1"/>
  <c r="AB90" i="66"/>
  <c r="AC90" i="66" s="1"/>
  <c r="AB47" i="66"/>
  <c r="AC47" i="66" s="1"/>
  <c r="AB41" i="66"/>
  <c r="AC41" i="66" s="1"/>
  <c r="AB25" i="66"/>
  <c r="AC25" i="66" s="1"/>
  <c r="DP25" i="66" s="1"/>
  <c r="AB55" i="66"/>
  <c r="AC55" i="66" s="1"/>
  <c r="AB21" i="66"/>
  <c r="AC21" i="66" s="1"/>
  <c r="AB92" i="66"/>
  <c r="AC92" i="66" s="1"/>
  <c r="AB49" i="66"/>
  <c r="AC49" i="66" s="1"/>
  <c r="AB30" i="66"/>
  <c r="AC30" i="66" s="1"/>
  <c r="AB67" i="66"/>
  <c r="AC67" i="66" s="1"/>
  <c r="AB53" i="66"/>
  <c r="AC53" i="66" s="1"/>
  <c r="LV87" i="66"/>
  <c r="MJ87" i="66" s="1"/>
  <c r="AB99" i="66"/>
  <c r="AC99" i="66" s="1"/>
  <c r="AB77" i="66"/>
  <c r="AC77" i="66" s="1"/>
  <c r="AB68" i="66"/>
  <c r="AC68" i="66" s="1"/>
  <c r="AB81" i="66"/>
  <c r="AC81" i="66" s="1"/>
  <c r="AB18" i="66"/>
  <c r="AC18" i="66" s="1"/>
  <c r="AB58" i="66"/>
  <c r="AC58" i="66" s="1"/>
  <c r="AB54" i="66"/>
  <c r="AC54" i="66" s="1"/>
  <c r="GL26" i="66"/>
  <c r="GM26" i="66" s="1"/>
  <c r="GN26" i="66" s="1"/>
  <c r="GO26" i="66" s="1"/>
  <c r="GL36" i="66"/>
  <c r="GM36" i="66" s="1"/>
  <c r="GL29" i="66"/>
  <c r="GM29" i="66" s="1"/>
  <c r="GL27" i="66"/>
  <c r="GM27" i="66" s="1"/>
  <c r="GN27" i="66" s="1"/>
  <c r="GL21" i="66"/>
  <c r="GM21" i="66" s="1"/>
  <c r="GL19" i="66"/>
  <c r="GM19" i="66" s="1"/>
  <c r="GL35" i="66"/>
  <c r="GM35" i="66" s="1"/>
  <c r="GN35" i="66" s="1"/>
  <c r="GO35" i="66" s="1"/>
  <c r="GL42" i="66"/>
  <c r="GM42" i="66" s="1"/>
  <c r="GN42" i="66" s="1"/>
  <c r="GL25" i="66"/>
  <c r="GM25" i="66" s="1"/>
  <c r="GN25" i="66" s="1"/>
  <c r="GO25" i="66" s="1"/>
  <c r="GL40" i="66"/>
  <c r="GM40" i="66" s="1"/>
  <c r="GN40" i="66" s="1"/>
  <c r="GO40" i="66" s="1"/>
  <c r="GL17" i="66"/>
  <c r="GM17" i="66" s="1"/>
  <c r="GL24" i="66"/>
  <c r="GM24" i="66" s="1"/>
  <c r="GL37" i="66"/>
  <c r="GM37" i="66" s="1"/>
  <c r="GN37" i="66" s="1"/>
  <c r="GL16" i="66"/>
  <c r="GM16" i="66" s="1"/>
  <c r="GN16" i="66" s="1"/>
  <c r="GO16" i="66" s="1"/>
  <c r="GL39" i="66"/>
  <c r="GM39" i="66" s="1"/>
  <c r="DL40" i="66"/>
  <c r="IR40" i="66" s="1"/>
  <c r="IS40" i="66"/>
  <c r="E17" i="66"/>
  <c r="GJ37" i="66"/>
  <c r="HE37" i="66" s="1"/>
  <c r="GJ46" i="66"/>
  <c r="GT46" i="66" s="1"/>
  <c r="GU46" i="66" s="1"/>
  <c r="LV98" i="66"/>
  <c r="MJ98" i="66" s="1"/>
  <c r="GJ65" i="66"/>
  <c r="HE65" i="66" s="1"/>
  <c r="HF65" i="66" s="1"/>
  <c r="GJ90" i="66"/>
  <c r="HE90" i="66" s="1"/>
  <c r="GJ105" i="66"/>
  <c r="GT105" i="66" s="1"/>
  <c r="GU105" i="66" s="1"/>
  <c r="C17" i="66"/>
  <c r="A16" i="66"/>
  <c r="LV59" i="66"/>
  <c r="MJ59" i="66" s="1"/>
  <c r="GJ39" i="66"/>
  <c r="HE39" i="66" s="1"/>
  <c r="GJ14" i="66"/>
  <c r="HE14" i="66" s="1"/>
  <c r="HF14" i="66" s="1"/>
  <c r="H14" i="67"/>
  <c r="J14" i="67" s="1"/>
  <c r="A14" i="67"/>
  <c r="G14" i="67"/>
  <c r="F14" i="67"/>
  <c r="F13" i="67"/>
  <c r="A13" i="67"/>
  <c r="G13" i="67"/>
  <c r="H13" i="67"/>
  <c r="J13" i="67" s="1"/>
  <c r="GL15" i="66"/>
  <c r="GM15" i="66" s="1"/>
  <c r="GM75" i="66"/>
  <c r="GN75" i="66" s="1"/>
  <c r="GO75" i="66" s="1"/>
  <c r="GP75" i="66" s="1"/>
  <c r="GJ78" i="66"/>
  <c r="HE78" i="66" s="1"/>
  <c r="HF78" i="66" s="1"/>
  <c r="GJ104" i="66"/>
  <c r="HE104" i="66" s="1"/>
  <c r="LV43" i="66"/>
  <c r="MJ43" i="66" s="1"/>
  <c r="LV81" i="66"/>
  <c r="MJ81" i="66" s="1"/>
  <c r="GJ60" i="66"/>
  <c r="GT60" i="66" s="1"/>
  <c r="GU60" i="66" s="1"/>
  <c r="GL34" i="66"/>
  <c r="GM34" i="66" s="1"/>
  <c r="GN34" i="66" s="1"/>
  <c r="GO34" i="66" s="1"/>
  <c r="GL51" i="66"/>
  <c r="GM51" i="66" s="1"/>
  <c r="GL49" i="66"/>
  <c r="GM49" i="66" s="1"/>
  <c r="GN49" i="66" s="1"/>
  <c r="GJ102" i="66"/>
  <c r="GM84" i="66"/>
  <c r="GL28" i="66"/>
  <c r="GM28" i="66" s="1"/>
  <c r="GN28" i="66" s="1"/>
  <c r="GO28" i="66" s="1"/>
  <c r="GL78" i="66"/>
  <c r="GM88" i="66"/>
  <c r="GL81" i="66"/>
  <c r="GM81" i="66" s="1"/>
  <c r="GL31" i="66"/>
  <c r="GM31" i="66" s="1"/>
  <c r="GN31" i="66" s="1"/>
  <c r="GO47" i="66"/>
  <c r="GP47" i="66" s="1"/>
  <c r="GM65" i="66"/>
  <c r="GN65" i="66" s="1"/>
  <c r="GL23" i="66"/>
  <c r="GM23" i="66" s="1"/>
  <c r="GN23" i="66" s="1"/>
  <c r="GO23" i="66" s="1"/>
  <c r="GM72" i="66"/>
  <c r="GN72" i="66" s="1"/>
  <c r="GL14" i="66"/>
  <c r="GM14" i="66" s="1"/>
  <c r="LV53" i="66"/>
  <c r="MJ53" i="66" s="1"/>
  <c r="LV49" i="66"/>
  <c r="MJ49" i="66" s="1"/>
  <c r="LV95" i="66"/>
  <c r="MJ95" i="66" s="1"/>
  <c r="LV54" i="66"/>
  <c r="MJ54" i="66" s="1"/>
  <c r="LV100" i="66"/>
  <c r="MJ100" i="66" s="1"/>
  <c r="LV67" i="66"/>
  <c r="MJ67" i="66" s="1"/>
  <c r="LV103" i="66"/>
  <c r="MJ103" i="66" s="1"/>
  <c r="LV83" i="66"/>
  <c r="MJ83" i="66" s="1"/>
  <c r="LV51" i="66"/>
  <c r="MJ51" i="66" s="1"/>
  <c r="LV110" i="66"/>
  <c r="MJ110" i="66" s="1"/>
  <c r="GJ108" i="66"/>
  <c r="GT108" i="66" s="1"/>
  <c r="GU108" i="66" s="1"/>
  <c r="LV99" i="66"/>
  <c r="MJ99" i="66" s="1"/>
  <c r="LV63" i="66"/>
  <c r="MJ63" i="66" s="1"/>
  <c r="GJ82" i="66"/>
  <c r="GJ71" i="66"/>
  <c r="GV71" i="66" s="1"/>
  <c r="GJ51" i="66"/>
  <c r="LV84" i="66"/>
  <c r="MJ84" i="66" s="1"/>
  <c r="LV56" i="66"/>
  <c r="MJ56" i="66" s="1"/>
  <c r="LV86" i="66"/>
  <c r="MJ86" i="66" s="1"/>
  <c r="LV77" i="66"/>
  <c r="MJ77" i="66" s="1"/>
  <c r="LV102" i="66"/>
  <c r="MJ102" i="66" s="1"/>
  <c r="LV90" i="66"/>
  <c r="MJ90" i="66" s="1"/>
  <c r="LV65" i="66"/>
  <c r="MJ65" i="66" s="1"/>
  <c r="LV85" i="66"/>
  <c r="MJ85" i="66" s="1"/>
  <c r="LV52" i="66"/>
  <c r="MJ52" i="66" s="1"/>
  <c r="GJ54" i="66"/>
  <c r="GJ72" i="66"/>
  <c r="GJ86" i="66"/>
  <c r="LV47" i="66"/>
  <c r="MJ47" i="66" s="1"/>
  <c r="LV76" i="66"/>
  <c r="MJ76" i="66" s="1"/>
  <c r="GJ32" i="66"/>
  <c r="GJ50" i="66"/>
  <c r="GJ43" i="66"/>
  <c r="GJ58" i="66"/>
  <c r="GJ96" i="66"/>
  <c r="GJ70" i="66"/>
  <c r="GV70" i="66" s="1"/>
  <c r="LV78" i="66"/>
  <c r="MJ78" i="66" s="1"/>
  <c r="LV92" i="66"/>
  <c r="MJ92" i="66" s="1"/>
  <c r="GJ92" i="66"/>
  <c r="GJ67" i="66"/>
  <c r="LV112" i="66"/>
  <c r="MJ112" i="66" s="1"/>
  <c r="GJ20" i="66"/>
  <c r="HE20" i="66" s="1"/>
  <c r="HF20" i="66" s="1"/>
  <c r="GJ113" i="66"/>
  <c r="HE113" i="66" s="1"/>
  <c r="HF113" i="66" s="1"/>
  <c r="GJ33" i="66"/>
  <c r="GV33" i="66" s="1"/>
  <c r="LV97" i="66"/>
  <c r="MJ97" i="66" s="1"/>
  <c r="LV70" i="66"/>
  <c r="MJ70" i="66" s="1"/>
  <c r="LV96" i="66"/>
  <c r="MJ96" i="66" s="1"/>
  <c r="GJ112" i="66"/>
  <c r="HE112" i="66" s="1"/>
  <c r="HF112" i="66" s="1"/>
  <c r="GJ74" i="66"/>
  <c r="GJ93" i="66"/>
  <c r="HE93" i="66" s="1"/>
  <c r="GJ26" i="66"/>
  <c r="GT26" i="66" s="1"/>
  <c r="GU26" i="66" s="1"/>
  <c r="GJ24" i="66"/>
  <c r="HE24" i="66" s="1"/>
  <c r="GJ49" i="66"/>
  <c r="HE49" i="66" s="1"/>
  <c r="GJ31" i="66"/>
  <c r="HE31" i="66" s="1"/>
  <c r="LV60" i="66"/>
  <c r="MJ60" i="66" s="1"/>
  <c r="GJ53" i="66"/>
  <c r="MJ55" i="66"/>
  <c r="LV57" i="66"/>
  <c r="MJ57" i="66" s="1"/>
  <c r="GJ38" i="66"/>
  <c r="GJ91" i="66"/>
  <c r="GJ22" i="66"/>
  <c r="HE22" i="66" s="1"/>
  <c r="GJ111" i="66"/>
  <c r="GV111" i="66" s="1"/>
  <c r="GW111" i="66" s="1"/>
  <c r="LV66" i="66"/>
  <c r="MJ66" i="66" s="1"/>
  <c r="LV45" i="66"/>
  <c r="MJ45" i="66" s="1"/>
  <c r="LV50" i="66"/>
  <c r="MJ50" i="66" s="1"/>
  <c r="GJ87" i="66"/>
  <c r="GJ42" i="66"/>
  <c r="GJ55" i="66"/>
  <c r="GV55" i="66" s="1"/>
  <c r="GW55" i="66" s="1"/>
  <c r="GX55" i="66" s="1"/>
  <c r="GJ83" i="66"/>
  <c r="GV83" i="66" s="1"/>
  <c r="GW83" i="66" s="1"/>
  <c r="GJ35" i="66"/>
  <c r="GT35" i="66" s="1"/>
  <c r="GU35" i="66" s="1"/>
  <c r="GJ80" i="66"/>
  <c r="HE80" i="66" s="1"/>
  <c r="GJ44" i="66"/>
  <c r="HE44" i="66" s="1"/>
  <c r="GJ109" i="66"/>
  <c r="GT109" i="66" s="1"/>
  <c r="GU109" i="66" s="1"/>
  <c r="LV82" i="66"/>
  <c r="MJ82" i="66" s="1"/>
  <c r="GJ69" i="66"/>
  <c r="GT69" i="66" s="1"/>
  <c r="GU69" i="66" s="1"/>
  <c r="GJ85" i="66"/>
  <c r="GV85" i="66" s="1"/>
  <c r="GJ98" i="66"/>
  <c r="LV105" i="66"/>
  <c r="MJ105" i="66" s="1"/>
  <c r="GM53" i="66"/>
  <c r="GM57" i="66"/>
  <c r="GN57" i="66" s="1"/>
  <c r="GJ84" i="66"/>
  <c r="GL86" i="66"/>
  <c r="GM86" i="66" s="1"/>
  <c r="GN86" i="66" s="1"/>
  <c r="GL91" i="66"/>
  <c r="GM91" i="66" s="1"/>
  <c r="GL90" i="66"/>
  <c r="GM108" i="66"/>
  <c r="GN108" i="66" s="1"/>
  <c r="GO108" i="66" s="1"/>
  <c r="GJ17" i="66"/>
  <c r="GM96" i="66"/>
  <c r="GN96" i="66" s="1"/>
  <c r="GJ100" i="66"/>
  <c r="GJ103" i="66"/>
  <c r="GL20" i="66"/>
  <c r="GL30" i="66"/>
  <c r="GM30" i="66" s="1"/>
  <c r="GL44" i="66"/>
  <c r="GL109" i="66"/>
  <c r="GM109" i="66" s="1"/>
  <c r="GM45" i="66"/>
  <c r="GN45" i="66" s="1"/>
  <c r="GO45" i="66" s="1"/>
  <c r="GM102" i="66"/>
  <c r="GN102" i="66" s="1"/>
  <c r="GL79" i="66"/>
  <c r="GM79" i="66" s="1"/>
  <c r="GJ99" i="66"/>
  <c r="GM105" i="66"/>
  <c r="GN105" i="66" s="1"/>
  <c r="GJ62" i="66"/>
  <c r="GL80" i="66"/>
  <c r="GM80" i="66" s="1"/>
  <c r="GN80" i="66" s="1"/>
  <c r="LV91" i="66"/>
  <c r="MJ91" i="66" s="1"/>
  <c r="GN101" i="66"/>
  <c r="GL106" i="66"/>
  <c r="GM60" i="66"/>
  <c r="GN60" i="66" s="1"/>
  <c r="LV73" i="66"/>
  <c r="MJ73" i="66" s="1"/>
  <c r="LV61" i="66"/>
  <c r="MJ61" i="66" s="1"/>
  <c r="LV93" i="66"/>
  <c r="MJ93" i="66" s="1"/>
  <c r="GL32" i="66"/>
  <c r="GM32" i="66" s="1"/>
  <c r="GL38" i="66"/>
  <c r="GM38" i="66" s="1"/>
  <c r="GJ29" i="66"/>
  <c r="GN103" i="66"/>
  <c r="GM46" i="66"/>
  <c r="GM111" i="66"/>
  <c r="GN111" i="66" s="1"/>
  <c r="GM112" i="66"/>
  <c r="GN112" i="66" s="1"/>
  <c r="GO112" i="66" s="1"/>
  <c r="GL22" i="66"/>
  <c r="GJ15" i="66"/>
  <c r="GN58" i="66"/>
  <c r="GO58" i="66" s="1"/>
  <c r="GM68" i="66"/>
  <c r="GM70" i="66"/>
  <c r="GN70" i="66" s="1"/>
  <c r="GO70" i="66" s="1"/>
  <c r="GL85" i="66"/>
  <c r="GM87" i="66"/>
  <c r="GN87" i="66" s="1"/>
  <c r="GO87" i="66" s="1"/>
  <c r="GL97" i="66"/>
  <c r="GM97" i="66" s="1"/>
  <c r="LV89" i="66"/>
  <c r="MJ89" i="66" s="1"/>
  <c r="LV72" i="66"/>
  <c r="MJ72" i="66" s="1"/>
  <c r="GN107" i="66"/>
  <c r="GO107" i="66" s="1"/>
  <c r="LV46" i="66"/>
  <c r="MJ46" i="66" s="1"/>
  <c r="GL61" i="66"/>
  <c r="LV109" i="66"/>
  <c r="MJ109" i="66" s="1"/>
  <c r="GM77" i="66"/>
  <c r="GN77" i="66" s="1"/>
  <c r="GL71" i="66"/>
  <c r="GJ16" i="66"/>
  <c r="GM52" i="66"/>
  <c r="GN52" i="66" s="1"/>
  <c r="GO52" i="66" s="1"/>
  <c r="LV64" i="66"/>
  <c r="MJ64" i="66" s="1"/>
  <c r="GL59" i="66"/>
  <c r="GM59" i="66" s="1"/>
  <c r="GL76" i="66"/>
  <c r="GJ77" i="66"/>
  <c r="GJ94" i="66"/>
  <c r="LV111" i="66"/>
  <c r="MJ111" i="66" s="1"/>
  <c r="GN54" i="66"/>
  <c r="GM98" i="66"/>
  <c r="GN98" i="66" s="1"/>
  <c r="GO98" i="66" s="1"/>
  <c r="GJ30" i="66"/>
  <c r="GM48" i="66"/>
  <c r="GL66" i="66"/>
  <c r="GL83" i="66"/>
  <c r="GM83" i="66" s="1"/>
  <c r="GN83" i="66" s="1"/>
  <c r="GJ23" i="66"/>
  <c r="GJ66" i="66"/>
  <c r="LV101" i="66"/>
  <c r="MJ101" i="66" s="1"/>
  <c r="LV79" i="66"/>
  <c r="MJ79" i="66" s="1"/>
  <c r="LV71" i="66"/>
  <c r="MJ71" i="66" s="1"/>
  <c r="LV108" i="66"/>
  <c r="MJ108" i="66" s="1"/>
  <c r="LV68" i="66"/>
  <c r="MJ68" i="66" s="1"/>
  <c r="GJ41" i="66"/>
  <c r="GN95" i="66"/>
  <c r="GJ59" i="66"/>
  <c r="GM100" i="66"/>
  <c r="GN100" i="66" s="1"/>
  <c r="GM55" i="66"/>
  <c r="GJ45" i="66"/>
  <c r="GL18" i="66"/>
  <c r="GL73" i="66"/>
  <c r="GL93" i="66"/>
  <c r="GM104" i="66"/>
  <c r="GN104" i="66" s="1"/>
  <c r="GJ19" i="66"/>
  <c r="GJ21" i="66"/>
  <c r="GJ28" i="66"/>
  <c r="GM64" i="66"/>
  <c r="GM62" i="66"/>
  <c r="GL67" i="66"/>
  <c r="GL41" i="66"/>
  <c r="GM41" i="66" s="1"/>
  <c r="LV69" i="66"/>
  <c r="MJ69" i="66" s="1"/>
  <c r="LV104" i="66"/>
  <c r="MJ104" i="66" s="1"/>
  <c r="LV48" i="66"/>
  <c r="MJ48" i="66" s="1"/>
  <c r="GJ47" i="66"/>
  <c r="LV94" i="66"/>
  <c r="MJ94" i="66" s="1"/>
  <c r="GJ27" i="66"/>
  <c r="GJ52" i="66"/>
  <c r="GJ68" i="66"/>
  <c r="GJ73" i="66"/>
  <c r="GJ79" i="66"/>
  <c r="GJ40" i="66"/>
  <c r="LV62" i="66"/>
  <c r="MJ62" i="66" s="1"/>
  <c r="GL69" i="66"/>
  <c r="GM94" i="66"/>
  <c r="LV106" i="66"/>
  <c r="MJ106" i="66" s="1"/>
  <c r="GM56" i="66"/>
  <c r="GJ63" i="66"/>
  <c r="LV74" i="66"/>
  <c r="MJ74" i="66" s="1"/>
  <c r="LV107" i="66"/>
  <c r="MJ107" i="66" s="1"/>
  <c r="LV58" i="66"/>
  <c r="MJ58" i="66" s="1"/>
  <c r="LV80" i="66"/>
  <c r="MJ80" i="66" s="1"/>
  <c r="GN63" i="66"/>
  <c r="GO63" i="66" s="1"/>
  <c r="LV88" i="66"/>
  <c r="MJ88" i="66" s="1"/>
  <c r="GJ25" i="66"/>
  <c r="LV44" i="66"/>
  <c r="MJ44" i="66" s="1"/>
  <c r="GL50" i="66"/>
  <c r="LV75" i="66"/>
  <c r="MJ75" i="66" s="1"/>
  <c r="GL33" i="66"/>
  <c r="GL74" i="66"/>
  <c r="GJ81" i="66"/>
  <c r="GL92" i="66"/>
  <c r="GJ18" i="66"/>
  <c r="GJ48" i="66"/>
  <c r="GL82" i="66"/>
  <c r="GM82" i="66" s="1"/>
  <c r="GJ107" i="66"/>
  <c r="GJ110" i="66"/>
  <c r="GJ76" i="66"/>
  <c r="GL99" i="66"/>
  <c r="GJ106" i="66"/>
  <c r="GJ36" i="66"/>
  <c r="GJ88" i="66"/>
  <c r="GJ95" i="66"/>
  <c r="GJ89" i="66"/>
  <c r="GJ75" i="66"/>
  <c r="GL110" i="66"/>
  <c r="GM110" i="66" s="1"/>
  <c r="GN110" i="66" s="1"/>
  <c r="GM89" i="66"/>
  <c r="GJ101" i="66"/>
  <c r="GN113" i="66"/>
  <c r="GL43" i="66"/>
  <c r="GJ64" i="66"/>
  <c r="GJ97" i="66"/>
  <c r="GJ34" i="66"/>
  <c r="GJ56" i="66"/>
  <c r="LV113" i="66"/>
  <c r="MJ113" i="66" s="1"/>
  <c r="GV14" i="66" l="1"/>
  <c r="HE57" i="66"/>
  <c r="HF57" i="66" s="1"/>
  <c r="GV57" i="66"/>
  <c r="GW57" i="66" s="1"/>
  <c r="HG65" i="66"/>
  <c r="HH65" i="66" s="1"/>
  <c r="GV65" i="66"/>
  <c r="GW65" i="66" s="1"/>
  <c r="GT65" i="66"/>
  <c r="GU65" i="66" s="1"/>
  <c r="DO37" i="66"/>
  <c r="IV37" i="66"/>
  <c r="DO25" i="66"/>
  <c r="IV25" i="66"/>
  <c r="GN21" i="66"/>
  <c r="GO21" i="66" s="1"/>
  <c r="GT14" i="66"/>
  <c r="GU14" i="66" s="1"/>
  <c r="GW61" i="66"/>
  <c r="GX61" i="66" s="1"/>
  <c r="GY61" i="66" s="1"/>
  <c r="HE61" i="66"/>
  <c r="HF61" i="66" s="1"/>
  <c r="GT61" i="66"/>
  <c r="GU61" i="66" s="1"/>
  <c r="HE46" i="66"/>
  <c r="HF46" i="66" s="1"/>
  <c r="GN19" i="66"/>
  <c r="GO19" i="66" s="1"/>
  <c r="GN24" i="66"/>
  <c r="GO24" i="66" s="1"/>
  <c r="GT37" i="66"/>
  <c r="GU37" i="66" s="1"/>
  <c r="HF37" i="66"/>
  <c r="HG37" i="66" s="1"/>
  <c r="GV37" i="66"/>
  <c r="GN29" i="66"/>
  <c r="GO29" i="66" s="1"/>
  <c r="GN36" i="66"/>
  <c r="GO36" i="66" s="1"/>
  <c r="E18" i="66"/>
  <c r="GT90" i="66"/>
  <c r="GU90" i="66" s="1"/>
  <c r="HF90" i="66"/>
  <c r="HG90" i="66" s="1"/>
  <c r="HH90" i="66" s="1"/>
  <c r="GV46" i="66"/>
  <c r="GW46" i="66" s="1"/>
  <c r="GT20" i="66"/>
  <c r="GU20" i="66" s="1"/>
  <c r="GT22" i="66"/>
  <c r="GU22" i="66" s="1"/>
  <c r="GV90" i="66"/>
  <c r="GW90" i="66" s="1"/>
  <c r="GX90" i="66" s="1"/>
  <c r="HE108" i="66"/>
  <c r="HF108" i="66" s="1"/>
  <c r="HE105" i="66"/>
  <c r="HF105" i="66" s="1"/>
  <c r="GV105" i="66"/>
  <c r="GV93" i="66"/>
  <c r="GW93" i="66" s="1"/>
  <c r="GT93" i="66"/>
  <c r="GU93" i="66" s="1"/>
  <c r="C18" i="66"/>
  <c r="A17" i="66"/>
  <c r="HF44" i="66"/>
  <c r="HG44" i="66" s="1"/>
  <c r="HH44" i="66" s="1"/>
  <c r="GV44" i="66"/>
  <c r="GW44" i="66" s="1"/>
  <c r="GT39" i="66"/>
  <c r="GU39" i="66" s="1"/>
  <c r="GV24" i="66"/>
  <c r="GT24" i="66"/>
  <c r="GU24" i="66" s="1"/>
  <c r="GT33" i="66"/>
  <c r="GU33" i="66" s="1"/>
  <c r="HF39" i="66"/>
  <c r="HG39" i="66" s="1"/>
  <c r="HE33" i="66"/>
  <c r="HF33" i="66" s="1"/>
  <c r="HG33" i="66" s="1"/>
  <c r="GV39" i="66"/>
  <c r="GP16" i="66"/>
  <c r="HE55" i="66"/>
  <c r="HF55" i="66" s="1"/>
  <c r="GV108" i="66"/>
  <c r="GW108" i="66" s="1"/>
  <c r="GX108" i="66" s="1"/>
  <c r="HF22" i="66"/>
  <c r="HG22" i="66" s="1"/>
  <c r="GW85" i="66"/>
  <c r="GX85" i="66" s="1"/>
  <c r="GV31" i="66"/>
  <c r="HE83" i="66"/>
  <c r="HF83" i="66" s="1"/>
  <c r="HG83" i="66" s="1"/>
  <c r="HH83" i="66" s="1"/>
  <c r="GT31" i="66"/>
  <c r="GU31" i="66" s="1"/>
  <c r="GT113" i="66"/>
  <c r="GU113" i="66" s="1"/>
  <c r="GV113" i="66"/>
  <c r="GW113" i="66" s="1"/>
  <c r="HE85" i="66"/>
  <c r="HF85" i="66" s="1"/>
  <c r="HF80" i="66"/>
  <c r="HG80" i="66" s="1"/>
  <c r="GX57" i="66"/>
  <c r="GY57" i="66" s="1"/>
  <c r="GZ57" i="66" s="1"/>
  <c r="HA57" i="66" s="1"/>
  <c r="GV78" i="66"/>
  <c r="HF104" i="66"/>
  <c r="HG104" i="66" s="1"/>
  <c r="GT104" i="66"/>
  <c r="GU104" i="66" s="1"/>
  <c r="GV104" i="66"/>
  <c r="GW104" i="66" s="1"/>
  <c r="GT78" i="66"/>
  <c r="GU78" i="66" s="1"/>
  <c r="DQ14" i="66"/>
  <c r="IW14" i="66" s="1"/>
  <c r="GT111" i="66"/>
  <c r="GU111" i="66" s="1"/>
  <c r="GT83" i="66"/>
  <c r="GU83" i="66" s="1"/>
  <c r="HE69" i="66"/>
  <c r="HF69" i="66" s="1"/>
  <c r="HG69" i="66" s="1"/>
  <c r="HE60" i="66"/>
  <c r="GV60" i="66"/>
  <c r="HE111" i="66"/>
  <c r="HF111" i="66" s="1"/>
  <c r="GT55" i="66"/>
  <c r="GU55" i="66" s="1"/>
  <c r="GT85" i="66"/>
  <c r="GU85" i="66" s="1"/>
  <c r="GV22" i="66"/>
  <c r="GV20" i="66"/>
  <c r="GV49" i="66"/>
  <c r="GW49" i="66" s="1"/>
  <c r="GX49" i="66" s="1"/>
  <c r="GT49" i="66"/>
  <c r="GU49" i="66" s="1"/>
  <c r="HF49" i="66"/>
  <c r="HG49" i="66" s="1"/>
  <c r="HH49" i="66" s="1"/>
  <c r="HI49" i="66" s="1"/>
  <c r="GV80" i="66"/>
  <c r="GW80" i="66" s="1"/>
  <c r="GT44" i="66"/>
  <c r="GU44" i="66" s="1"/>
  <c r="GT80" i="66"/>
  <c r="GU80" i="66" s="1"/>
  <c r="GV69" i="66"/>
  <c r="GW69" i="66" s="1"/>
  <c r="GX69" i="66" s="1"/>
  <c r="GP25" i="66"/>
  <c r="GQ25" i="66" s="1"/>
  <c r="GR25" i="66" s="1"/>
  <c r="GS25" i="66" s="1"/>
  <c r="GN51" i="66"/>
  <c r="GO51" i="66" s="1"/>
  <c r="GV86" i="66"/>
  <c r="GW86" i="66" s="1"/>
  <c r="GX86" i="66" s="1"/>
  <c r="HE86" i="66"/>
  <c r="HF86" i="66" s="1"/>
  <c r="GT86" i="66"/>
  <c r="GU86" i="66" s="1"/>
  <c r="HE70" i="66"/>
  <c r="HF70" i="66" s="1"/>
  <c r="HG70" i="66" s="1"/>
  <c r="HH70" i="66" s="1"/>
  <c r="GV96" i="66"/>
  <c r="GW96" i="66" s="1"/>
  <c r="GX96" i="66" s="1"/>
  <c r="GT96" i="66"/>
  <c r="GU96" i="66" s="1"/>
  <c r="HE96" i="66"/>
  <c r="GV72" i="66"/>
  <c r="GT72" i="66"/>
  <c r="GU72" i="66" s="1"/>
  <c r="HE72" i="66"/>
  <c r="HF72" i="66" s="1"/>
  <c r="HG72" i="66" s="1"/>
  <c r="HE71" i="66"/>
  <c r="HF71" i="66" s="1"/>
  <c r="HG71" i="66" s="1"/>
  <c r="GT70" i="66"/>
  <c r="GU70" i="66" s="1"/>
  <c r="GN32" i="66"/>
  <c r="GO32" i="66" s="1"/>
  <c r="GT53" i="66"/>
  <c r="GU53" i="66" s="1"/>
  <c r="GV53" i="66"/>
  <c r="HE53" i="66"/>
  <c r="GV74" i="66"/>
  <c r="GW74" i="66" s="1"/>
  <c r="GX74" i="66" s="1"/>
  <c r="GY74" i="66" s="1"/>
  <c r="GT74" i="66"/>
  <c r="GU74" i="66" s="1"/>
  <c r="HE74" i="66"/>
  <c r="HF74" i="66" s="1"/>
  <c r="GT58" i="66"/>
  <c r="GU58" i="66" s="1"/>
  <c r="GV58" i="66"/>
  <c r="GW58" i="66" s="1"/>
  <c r="HE58" i="66"/>
  <c r="HF58" i="66" s="1"/>
  <c r="GT54" i="66"/>
  <c r="GU54" i="66" s="1"/>
  <c r="GV54" i="66"/>
  <c r="GW54" i="66" s="1"/>
  <c r="HE54" i="66"/>
  <c r="HF54" i="66" s="1"/>
  <c r="GV35" i="66"/>
  <c r="HE35" i="66"/>
  <c r="GT112" i="66"/>
  <c r="GU112" i="66" s="1"/>
  <c r="GV112" i="66"/>
  <c r="GV43" i="66"/>
  <c r="GW43" i="66" s="1"/>
  <c r="GX43" i="66" s="1"/>
  <c r="GT43" i="66"/>
  <c r="GU43" i="66" s="1"/>
  <c r="HE43" i="66"/>
  <c r="HF43" i="66" s="1"/>
  <c r="HE82" i="66"/>
  <c r="HF82" i="66" s="1"/>
  <c r="HG82" i="66" s="1"/>
  <c r="HH82" i="66" s="1"/>
  <c r="GV82" i="66"/>
  <c r="GT82" i="66"/>
  <c r="GU82" i="66" s="1"/>
  <c r="HG112" i="66"/>
  <c r="HH112" i="66" s="1"/>
  <c r="GV109" i="66"/>
  <c r="GW109" i="66" s="1"/>
  <c r="GX109" i="66" s="1"/>
  <c r="GT98" i="66"/>
  <c r="GU98" i="66" s="1"/>
  <c r="HE98" i="66"/>
  <c r="HF98" i="66" s="1"/>
  <c r="GV98" i="66"/>
  <c r="GW98" i="66" s="1"/>
  <c r="GT67" i="66"/>
  <c r="GU67" i="66" s="1"/>
  <c r="HE67" i="66"/>
  <c r="HF67" i="66" s="1"/>
  <c r="HG67" i="66" s="1"/>
  <c r="GV67" i="66"/>
  <c r="HE50" i="66"/>
  <c r="GV50" i="66"/>
  <c r="GW50" i="66" s="1"/>
  <c r="GT50" i="66"/>
  <c r="GU50" i="66" s="1"/>
  <c r="GV26" i="66"/>
  <c r="GW71" i="66"/>
  <c r="GX71" i="66" s="1"/>
  <c r="GT92" i="66"/>
  <c r="GU92" i="66" s="1"/>
  <c r="GV92" i="66"/>
  <c r="GW92" i="66" s="1"/>
  <c r="HE92" i="66"/>
  <c r="HE32" i="66"/>
  <c r="HF32" i="66" s="1"/>
  <c r="GV32" i="66"/>
  <c r="DQ32" i="66" s="1"/>
  <c r="GT32" i="66"/>
  <c r="GU32" i="66" s="1"/>
  <c r="HE26" i="66"/>
  <c r="HF26" i="66" s="1"/>
  <c r="GT71" i="66"/>
  <c r="GU71" i="66" s="1"/>
  <c r="HE42" i="66"/>
  <c r="GT42" i="66"/>
  <c r="GU42" i="66" s="1"/>
  <c r="GV42" i="66"/>
  <c r="HE91" i="66"/>
  <c r="HF91" i="66" s="1"/>
  <c r="GT91" i="66"/>
  <c r="GU91" i="66" s="1"/>
  <c r="GV91" i="66"/>
  <c r="GN84" i="66"/>
  <c r="GO84" i="66" s="1"/>
  <c r="HE109" i="66"/>
  <c r="HF109" i="66" s="1"/>
  <c r="HF93" i="66"/>
  <c r="HG93" i="66" s="1"/>
  <c r="HE87" i="66"/>
  <c r="HF87" i="66" s="1"/>
  <c r="GV87" i="66"/>
  <c r="GW87" i="66" s="1"/>
  <c r="GX87" i="66" s="1"/>
  <c r="GT87" i="66"/>
  <c r="GU87" i="66" s="1"/>
  <c r="GT38" i="66"/>
  <c r="GU38" i="66" s="1"/>
  <c r="GV38" i="66"/>
  <c r="HE38" i="66"/>
  <c r="GV51" i="66"/>
  <c r="GW51" i="66" s="1"/>
  <c r="GX51" i="66" s="1"/>
  <c r="GT51" i="66"/>
  <c r="GU51" i="66" s="1"/>
  <c r="HE51" i="66"/>
  <c r="HE102" i="66"/>
  <c r="HF102" i="66" s="1"/>
  <c r="GV102" i="66"/>
  <c r="GT102" i="66"/>
  <c r="GU102" i="66" s="1"/>
  <c r="GN81" i="66"/>
  <c r="GO81" i="66" s="1"/>
  <c r="GO72" i="66"/>
  <c r="GP72" i="66" s="1"/>
  <c r="GQ72" i="66" s="1"/>
  <c r="HI65" i="66"/>
  <c r="HJ65" i="66" s="1"/>
  <c r="GY55" i="66"/>
  <c r="GN88" i="66"/>
  <c r="GO88" i="66" s="1"/>
  <c r="GP88" i="66" s="1"/>
  <c r="HG20" i="66"/>
  <c r="HH20" i="66" s="1"/>
  <c r="GP26" i="66"/>
  <c r="GQ26" i="66" s="1"/>
  <c r="GR26" i="66" s="1"/>
  <c r="GM33" i="66"/>
  <c r="GO27" i="66"/>
  <c r="GP27" i="66" s="1"/>
  <c r="GM66" i="66"/>
  <c r="GN66" i="66" s="1"/>
  <c r="GM85" i="66"/>
  <c r="GN85" i="66" s="1"/>
  <c r="GO102" i="66"/>
  <c r="GP102" i="66" s="1"/>
  <c r="GN82" i="66"/>
  <c r="GO82" i="66" s="1"/>
  <c r="GP35" i="66"/>
  <c r="GQ35" i="66" s="1"/>
  <c r="GP108" i="66"/>
  <c r="GQ108" i="66" s="1"/>
  <c r="GR108" i="66" s="1"/>
  <c r="GS108" i="66" s="1"/>
  <c r="GN59" i="66"/>
  <c r="GO59" i="66" s="1"/>
  <c r="GO65" i="66"/>
  <c r="GP65" i="66" s="1"/>
  <c r="GM78" i="66"/>
  <c r="GN14" i="66"/>
  <c r="GO14" i="66" s="1"/>
  <c r="GP34" i="66"/>
  <c r="GQ34" i="66" s="1"/>
  <c r="GR34" i="66" s="1"/>
  <c r="GQ75" i="66"/>
  <c r="GR75" i="66" s="1"/>
  <c r="GS75" i="66" s="1"/>
  <c r="GN97" i="66"/>
  <c r="GO60" i="66"/>
  <c r="GP60" i="66" s="1"/>
  <c r="GP23" i="66"/>
  <c r="GP52" i="66"/>
  <c r="GQ52" i="66" s="1"/>
  <c r="GR52" i="66" s="1"/>
  <c r="GO37" i="66"/>
  <c r="GP37" i="66" s="1"/>
  <c r="HE76" i="66"/>
  <c r="GT76" i="66"/>
  <c r="GU76" i="66" s="1"/>
  <c r="GV76" i="66"/>
  <c r="HE19" i="66"/>
  <c r="GT19" i="66"/>
  <c r="GU19" i="66" s="1"/>
  <c r="GV19" i="66"/>
  <c r="GN17" i="66"/>
  <c r="GO17" i="66" s="1"/>
  <c r="GN55" i="66"/>
  <c r="GO55" i="66" s="1"/>
  <c r="GV97" i="66"/>
  <c r="GT97" i="66"/>
  <c r="GU97" i="66" s="1"/>
  <c r="HE97" i="66"/>
  <c r="HF24" i="66"/>
  <c r="HG24" i="66" s="1"/>
  <c r="GM99" i="66"/>
  <c r="GN99" i="66" s="1"/>
  <c r="HE52" i="66"/>
  <c r="GT52" i="66"/>
  <c r="GU52" i="66" s="1"/>
  <c r="GV52" i="66"/>
  <c r="GV59" i="66"/>
  <c r="GW59" i="66" s="1"/>
  <c r="GT59" i="66"/>
  <c r="GU59" i="66" s="1"/>
  <c r="HE59" i="66"/>
  <c r="HF59" i="66" s="1"/>
  <c r="GQ47" i="66"/>
  <c r="GR47" i="66" s="1"/>
  <c r="GS47" i="66" s="1"/>
  <c r="HG14" i="66"/>
  <c r="HH14" i="66" s="1"/>
  <c r="GT94" i="66"/>
  <c r="GU94" i="66" s="1"/>
  <c r="GV94" i="66"/>
  <c r="HE94" i="66"/>
  <c r="GT16" i="66"/>
  <c r="GU16" i="66" s="1"/>
  <c r="HE16" i="66"/>
  <c r="GV16" i="66"/>
  <c r="GP87" i="66"/>
  <c r="GM22" i="66"/>
  <c r="GN22" i="66" s="1"/>
  <c r="HF31" i="66"/>
  <c r="HG31" i="66" s="1"/>
  <c r="HH31" i="66" s="1"/>
  <c r="GP98" i="66"/>
  <c r="GP107" i="66"/>
  <c r="GQ107" i="66" s="1"/>
  <c r="GR107" i="66" s="1"/>
  <c r="GS107" i="66" s="1"/>
  <c r="GO101" i="66"/>
  <c r="GM20" i="66"/>
  <c r="GN20" i="66" s="1"/>
  <c r="GV103" i="66"/>
  <c r="GW103" i="66" s="1"/>
  <c r="GX103" i="66" s="1"/>
  <c r="GT103" i="66"/>
  <c r="GU103" i="66" s="1"/>
  <c r="HE103" i="66"/>
  <c r="HF103" i="66" s="1"/>
  <c r="GN91" i="66"/>
  <c r="GW33" i="66"/>
  <c r="GX33" i="66" s="1"/>
  <c r="GM18" i="66"/>
  <c r="GV47" i="66"/>
  <c r="GW47" i="66" s="1"/>
  <c r="GT47" i="66"/>
  <c r="GU47" i="66" s="1"/>
  <c r="HE47" i="66"/>
  <c r="GT68" i="66"/>
  <c r="GU68" i="66" s="1"/>
  <c r="HE68" i="66"/>
  <c r="GV68" i="66"/>
  <c r="GO100" i="66"/>
  <c r="HG78" i="66"/>
  <c r="HH78" i="66" s="1"/>
  <c r="GM43" i="66"/>
  <c r="GN43" i="66" s="1"/>
  <c r="GO110" i="66"/>
  <c r="GP110" i="66" s="1"/>
  <c r="GQ110" i="66" s="1"/>
  <c r="GV110" i="66"/>
  <c r="GW110" i="66" s="1"/>
  <c r="GT110" i="66"/>
  <c r="GU110" i="66" s="1"/>
  <c r="HE110" i="66"/>
  <c r="HF110" i="66" s="1"/>
  <c r="GT81" i="66"/>
  <c r="GU81" i="66" s="1"/>
  <c r="HE81" i="66"/>
  <c r="HF81" i="66" s="1"/>
  <c r="GV81" i="66"/>
  <c r="GN94" i="66"/>
  <c r="GO94" i="66" s="1"/>
  <c r="HE40" i="66"/>
  <c r="HF40" i="66" s="1"/>
  <c r="HG40" i="66" s="1"/>
  <c r="GV40" i="66"/>
  <c r="GT40" i="66"/>
  <c r="GU40" i="66" s="1"/>
  <c r="GV27" i="66"/>
  <c r="GT27" i="66"/>
  <c r="GU27" i="66" s="1"/>
  <c r="HE27" i="66"/>
  <c r="GO57" i="66"/>
  <c r="GP57" i="66" s="1"/>
  <c r="GM93" i="66"/>
  <c r="GV41" i="66"/>
  <c r="GT41" i="66"/>
  <c r="GU41" i="66" s="1"/>
  <c r="HE41" i="66"/>
  <c r="HF41" i="66" s="1"/>
  <c r="GW14" i="66"/>
  <c r="GM61" i="66"/>
  <c r="GP70" i="66"/>
  <c r="GQ70" i="66" s="1"/>
  <c r="GP58" i="66"/>
  <c r="GN39" i="66"/>
  <c r="GO39" i="66" s="1"/>
  <c r="GN15" i="66"/>
  <c r="GN38" i="66"/>
  <c r="GP112" i="66"/>
  <c r="GQ112" i="66" s="1"/>
  <c r="GO95" i="66"/>
  <c r="GP95" i="66" s="1"/>
  <c r="GO83" i="66"/>
  <c r="GP45" i="66"/>
  <c r="HE100" i="66"/>
  <c r="HF100" i="66" s="1"/>
  <c r="GV100" i="66"/>
  <c r="GW100" i="66" s="1"/>
  <c r="GX100" i="66" s="1"/>
  <c r="GT100" i="66"/>
  <c r="GU100" i="66" s="1"/>
  <c r="GV84" i="66"/>
  <c r="HE84" i="66"/>
  <c r="HF84" i="66" s="1"/>
  <c r="GT84" i="66"/>
  <c r="GU84" i="66" s="1"/>
  <c r="GO49" i="66"/>
  <c r="GP49" i="66" s="1"/>
  <c r="GQ49" i="66" s="1"/>
  <c r="GN48" i="66"/>
  <c r="GN68" i="66"/>
  <c r="GO68" i="66" s="1"/>
  <c r="GP63" i="66"/>
  <c r="GQ63" i="66" s="1"/>
  <c r="GR63" i="66" s="1"/>
  <c r="GO105" i="66"/>
  <c r="GP105" i="66" s="1"/>
  <c r="GO96" i="66"/>
  <c r="GP96" i="66" s="1"/>
  <c r="GQ96" i="66" s="1"/>
  <c r="GT45" i="66"/>
  <c r="GU45" i="66" s="1"/>
  <c r="GV45" i="66"/>
  <c r="HE45" i="66"/>
  <c r="HF45" i="66" s="1"/>
  <c r="GT56" i="66"/>
  <c r="GU56" i="66" s="1"/>
  <c r="GV56" i="66"/>
  <c r="GW56" i="66" s="1"/>
  <c r="HE56" i="66"/>
  <c r="HF56" i="66" s="1"/>
  <c r="GO113" i="66"/>
  <c r="GN41" i="66"/>
  <c r="GN62" i="66"/>
  <c r="HE77" i="66"/>
  <c r="HF77" i="66" s="1"/>
  <c r="GV77" i="66"/>
  <c r="GW77" i="66" s="1"/>
  <c r="GT77" i="66"/>
  <c r="GU77" i="66" s="1"/>
  <c r="HG61" i="66"/>
  <c r="HH61" i="66" s="1"/>
  <c r="GO42" i="66"/>
  <c r="GP42" i="66" s="1"/>
  <c r="GM73" i="66"/>
  <c r="GV29" i="66"/>
  <c r="GT29" i="66"/>
  <c r="GU29" i="66" s="1"/>
  <c r="HE29" i="66"/>
  <c r="GW70" i="66"/>
  <c r="GX83" i="66"/>
  <c r="GO31" i="66"/>
  <c r="GP28" i="66"/>
  <c r="GQ28" i="66" s="1"/>
  <c r="GT64" i="66"/>
  <c r="GU64" i="66" s="1"/>
  <c r="HE64" i="66"/>
  <c r="HF64" i="66" s="1"/>
  <c r="GV64" i="66"/>
  <c r="GN89" i="66"/>
  <c r="GO89" i="66" s="1"/>
  <c r="GP89" i="66" s="1"/>
  <c r="GP40" i="66"/>
  <c r="GQ40" i="66" s="1"/>
  <c r="GR40" i="66" s="1"/>
  <c r="GS40" i="66" s="1"/>
  <c r="GT89" i="66"/>
  <c r="GU89" i="66" s="1"/>
  <c r="HE89" i="66"/>
  <c r="HF89" i="66" s="1"/>
  <c r="GV89" i="66"/>
  <c r="GW89" i="66" s="1"/>
  <c r="GT36" i="66"/>
  <c r="GU36" i="66" s="1"/>
  <c r="GV36" i="66"/>
  <c r="HE36" i="66"/>
  <c r="HE63" i="66"/>
  <c r="GT63" i="66"/>
  <c r="GU63" i="66" s="1"/>
  <c r="GV63" i="66"/>
  <c r="GT28" i="66"/>
  <c r="GU28" i="66" s="1"/>
  <c r="HE28" i="66"/>
  <c r="HF28" i="66" s="1"/>
  <c r="GV28" i="66"/>
  <c r="GZ61" i="66"/>
  <c r="GV30" i="66"/>
  <c r="HE30" i="66"/>
  <c r="GT30" i="66"/>
  <c r="GU30" i="66" s="1"/>
  <c r="GV15" i="66"/>
  <c r="GT15" i="66"/>
  <c r="GU15" i="66" s="1"/>
  <c r="HE15" i="66"/>
  <c r="GM76" i="66"/>
  <c r="GM50" i="66"/>
  <c r="GM106" i="66"/>
  <c r="GO54" i="66"/>
  <c r="GT17" i="66"/>
  <c r="GU17" i="66" s="1"/>
  <c r="GV17" i="66"/>
  <c r="HE17" i="66"/>
  <c r="GM74" i="66"/>
  <c r="GN74" i="66" s="1"/>
  <c r="GO103" i="66"/>
  <c r="GP103" i="66" s="1"/>
  <c r="GN53" i="66"/>
  <c r="GT34" i="66"/>
  <c r="GU34" i="66" s="1"/>
  <c r="GV34" i="66"/>
  <c r="HE34" i="66"/>
  <c r="HF34" i="66" s="1"/>
  <c r="HG34" i="66" s="1"/>
  <c r="GX111" i="66"/>
  <c r="GT101" i="66"/>
  <c r="GU101" i="66" s="1"/>
  <c r="GV101" i="66"/>
  <c r="GW101" i="66" s="1"/>
  <c r="GX101" i="66" s="1"/>
  <c r="HE101" i="66"/>
  <c r="HF101" i="66" s="1"/>
  <c r="HE95" i="66"/>
  <c r="GV95" i="66"/>
  <c r="GT95" i="66"/>
  <c r="GU95" i="66" s="1"/>
  <c r="HE106" i="66"/>
  <c r="HF106" i="66" s="1"/>
  <c r="GT106" i="66"/>
  <c r="GU106" i="66" s="1"/>
  <c r="GV106" i="66"/>
  <c r="GW106" i="66" s="1"/>
  <c r="GV18" i="66"/>
  <c r="GT18" i="66"/>
  <c r="GU18" i="66" s="1"/>
  <c r="HE18" i="66"/>
  <c r="GN30" i="66"/>
  <c r="GO30" i="66" s="1"/>
  <c r="HE79" i="66"/>
  <c r="HF79" i="66" s="1"/>
  <c r="GV79" i="66"/>
  <c r="GT79" i="66"/>
  <c r="GU79" i="66" s="1"/>
  <c r="GM90" i="66"/>
  <c r="GN90" i="66" s="1"/>
  <c r="GM67" i="66"/>
  <c r="GN64" i="66"/>
  <c r="GO64" i="66" s="1"/>
  <c r="GP64" i="66" s="1"/>
  <c r="GT21" i="66"/>
  <c r="GU21" i="66" s="1"/>
  <c r="GV21" i="66"/>
  <c r="HE21" i="66"/>
  <c r="HF21" i="66" s="1"/>
  <c r="HG21" i="66" s="1"/>
  <c r="GV23" i="66"/>
  <c r="GT23" i="66"/>
  <c r="GU23" i="66" s="1"/>
  <c r="HE23" i="66"/>
  <c r="HF23" i="66" s="1"/>
  <c r="GN79" i="66"/>
  <c r="GO79" i="66" s="1"/>
  <c r="GN109" i="66"/>
  <c r="GM44" i="66"/>
  <c r="GO86" i="66"/>
  <c r="GP86" i="66" s="1"/>
  <c r="GN46" i="66"/>
  <c r="HE107" i="66"/>
  <c r="GT107" i="66"/>
  <c r="GU107" i="66" s="1"/>
  <c r="GV107" i="66"/>
  <c r="GW107" i="66" s="1"/>
  <c r="HE48" i="66"/>
  <c r="GV48" i="66"/>
  <c r="GT48" i="66"/>
  <c r="GU48" i="66" s="1"/>
  <c r="GT75" i="66"/>
  <c r="GU75" i="66" s="1"/>
  <c r="HE75" i="66"/>
  <c r="GV75" i="66"/>
  <c r="GT88" i="66"/>
  <c r="GU88" i="66" s="1"/>
  <c r="GV88" i="66"/>
  <c r="HE88" i="66"/>
  <c r="HF88" i="66" s="1"/>
  <c r="GT25" i="66"/>
  <c r="GU25" i="66" s="1"/>
  <c r="GV25" i="66"/>
  <c r="HE25" i="66"/>
  <c r="GV73" i="66"/>
  <c r="GT73" i="66"/>
  <c r="GU73" i="66" s="1"/>
  <c r="HE73" i="66"/>
  <c r="GM92" i="66"/>
  <c r="GN92" i="66" s="1"/>
  <c r="GM71" i="66"/>
  <c r="GN71" i="66" s="1"/>
  <c r="HE66" i="66"/>
  <c r="GT66" i="66"/>
  <c r="GU66" i="66" s="1"/>
  <c r="GV66" i="66"/>
  <c r="GW66" i="66" s="1"/>
  <c r="GX66" i="66" s="1"/>
  <c r="GY66" i="66" s="1"/>
  <c r="GN56" i="66"/>
  <c r="HG113" i="66"/>
  <c r="GO104" i="66"/>
  <c r="GM69" i="66"/>
  <c r="HE62" i="66"/>
  <c r="HF62" i="66" s="1"/>
  <c r="HG62" i="66" s="1"/>
  <c r="GV62" i="66"/>
  <c r="GW62" i="66" s="1"/>
  <c r="GT62" i="66"/>
  <c r="GU62" i="66" s="1"/>
  <c r="HE99" i="66"/>
  <c r="GV99" i="66"/>
  <c r="GT99" i="66"/>
  <c r="GU99" i="66" s="1"/>
  <c r="GO111" i="66"/>
  <c r="GY90" i="66"/>
  <c r="GZ90" i="66" s="1"/>
  <c r="GO77" i="66"/>
  <c r="GO80" i="66"/>
  <c r="GP80" i="66" s="1"/>
  <c r="HG57" i="66" l="1"/>
  <c r="GX65" i="66"/>
  <c r="GY65" i="66" s="1"/>
  <c r="HG46" i="66"/>
  <c r="HH46" i="66" s="1"/>
  <c r="HI46" i="66" s="1"/>
  <c r="HJ46" i="66" s="1"/>
  <c r="HK46" i="66" s="1"/>
  <c r="GP21" i="66"/>
  <c r="GQ21" i="66" s="1"/>
  <c r="GR21" i="66" s="1"/>
  <c r="GS21" i="66" s="1"/>
  <c r="DQ40" i="66"/>
  <c r="IW40" i="66" s="1"/>
  <c r="DN25" i="66"/>
  <c r="IU25" i="66"/>
  <c r="IU37" i="66"/>
  <c r="DN37" i="66"/>
  <c r="DQ42" i="66"/>
  <c r="DQ36" i="66"/>
  <c r="GP29" i="66"/>
  <c r="GQ29" i="66" s="1"/>
  <c r="GR29" i="66" s="1"/>
  <c r="GS29" i="66" s="1"/>
  <c r="HH37" i="66"/>
  <c r="HI37" i="66" s="1"/>
  <c r="HJ37" i="66" s="1"/>
  <c r="HK37" i="66" s="1"/>
  <c r="HL37" i="66" s="1"/>
  <c r="GW37" i="66"/>
  <c r="DQ37" i="66"/>
  <c r="DQ19" i="66"/>
  <c r="GW27" i="66"/>
  <c r="GX27" i="66" s="1"/>
  <c r="GY27" i="66" s="1"/>
  <c r="DQ27" i="66"/>
  <c r="IW36" i="66"/>
  <c r="GW20" i="66"/>
  <c r="GX20" i="66" s="1"/>
  <c r="GY20" i="66" s="1"/>
  <c r="GZ20" i="66" s="1"/>
  <c r="DQ20" i="66"/>
  <c r="GW39" i="66"/>
  <c r="GX39" i="66" s="1"/>
  <c r="DQ39" i="66"/>
  <c r="GW21" i="66"/>
  <c r="GX21" i="66" s="1"/>
  <c r="DQ21" i="66"/>
  <c r="GW38" i="66"/>
  <c r="GX38" i="66" s="1"/>
  <c r="DQ38" i="66"/>
  <c r="GW23" i="66"/>
  <c r="GX23" i="66" s="1"/>
  <c r="GY23" i="66" s="1"/>
  <c r="DQ23" i="66"/>
  <c r="GW29" i="66"/>
  <c r="GX29" i="66" s="1"/>
  <c r="DQ29" i="66"/>
  <c r="GW22" i="66"/>
  <c r="GX22" i="66" s="1"/>
  <c r="GY22" i="66" s="1"/>
  <c r="GZ22" i="66" s="1"/>
  <c r="HA22" i="66" s="1"/>
  <c r="DQ22" i="66"/>
  <c r="DQ41" i="66"/>
  <c r="GW34" i="66"/>
  <c r="GX34" i="66" s="1"/>
  <c r="DQ34" i="66"/>
  <c r="GW17" i="66"/>
  <c r="GX17" i="66" s="1"/>
  <c r="GY17" i="66" s="1"/>
  <c r="DQ17" i="66"/>
  <c r="GW35" i="66"/>
  <c r="GX35" i="66" s="1"/>
  <c r="GY35" i="66" s="1"/>
  <c r="DQ35" i="66"/>
  <c r="DQ25" i="66"/>
  <c r="GW28" i="66"/>
  <c r="GX28" i="66" s="1"/>
  <c r="DQ28" i="66"/>
  <c r="GW31" i="66"/>
  <c r="DQ31" i="66"/>
  <c r="GW16" i="66"/>
  <c r="GX16" i="66" s="1"/>
  <c r="GY16" i="66" s="1"/>
  <c r="DQ16" i="66"/>
  <c r="GW24" i="66"/>
  <c r="DQ24" i="66"/>
  <c r="DQ18" i="66"/>
  <c r="DQ30" i="66"/>
  <c r="GW26" i="66"/>
  <c r="GX26" i="66" s="1"/>
  <c r="GY26" i="66" s="1"/>
  <c r="GZ26" i="66" s="1"/>
  <c r="HA26" i="66" s="1"/>
  <c r="DQ26" i="66"/>
  <c r="DQ33" i="66"/>
  <c r="E19" i="66"/>
  <c r="HG108" i="66"/>
  <c r="HH108" i="66" s="1"/>
  <c r="GX46" i="66"/>
  <c r="GY46" i="66" s="1"/>
  <c r="GZ46" i="66" s="1"/>
  <c r="HA46" i="66" s="1"/>
  <c r="HB46" i="66" s="1"/>
  <c r="HC46" i="66" s="1"/>
  <c r="HD46" i="66" s="1"/>
  <c r="HG32" i="66"/>
  <c r="HH32" i="66" s="1"/>
  <c r="HG105" i="66"/>
  <c r="HH105" i="66" s="1"/>
  <c r="GX31" i="66"/>
  <c r="GY31" i="66" s="1"/>
  <c r="GZ31" i="66" s="1"/>
  <c r="GW105" i="66"/>
  <c r="GX105" i="66" s="1"/>
  <c r="GY105" i="66" s="1"/>
  <c r="HG55" i="66"/>
  <c r="HH55" i="66" s="1"/>
  <c r="GY85" i="66"/>
  <c r="GZ85" i="66" s="1"/>
  <c r="GX24" i="66"/>
  <c r="GY24" i="66" s="1"/>
  <c r="C19" i="66"/>
  <c r="A18" i="66"/>
  <c r="HH39" i="66"/>
  <c r="HI39" i="66" s="1"/>
  <c r="GQ16" i="66"/>
  <c r="GR16" i="66" s="1"/>
  <c r="GW15" i="66"/>
  <c r="GX15" i="66" s="1"/>
  <c r="GY15" i="66" s="1"/>
  <c r="DQ15" i="66"/>
  <c r="HG98" i="66"/>
  <c r="HH98" i="66" s="1"/>
  <c r="HB57" i="66"/>
  <c r="HC57" i="66" s="1"/>
  <c r="HD57" i="66" s="1"/>
  <c r="GY96" i="66"/>
  <c r="GZ96" i="66" s="1"/>
  <c r="GX104" i="66"/>
  <c r="GY104" i="66" s="1"/>
  <c r="HI105" i="66"/>
  <c r="HJ105" i="66" s="1"/>
  <c r="HG43" i="66"/>
  <c r="HH43" i="66" s="1"/>
  <c r="HI43" i="66" s="1"/>
  <c r="HG87" i="66"/>
  <c r="HH87" i="66" s="1"/>
  <c r="HI87" i="66" s="1"/>
  <c r="HJ87" i="66" s="1"/>
  <c r="DR14" i="66"/>
  <c r="IX14" i="66" s="1"/>
  <c r="HH80" i="66"/>
  <c r="HI80" i="66" s="1"/>
  <c r="GQ95" i="66"/>
  <c r="GR95" i="66" s="1"/>
  <c r="GS95" i="66" s="1"/>
  <c r="GY87" i="66"/>
  <c r="GZ87" i="66" s="1"/>
  <c r="HA87" i="66" s="1"/>
  <c r="HB87" i="66" s="1"/>
  <c r="HC87" i="66" s="1"/>
  <c r="GW78" i="66"/>
  <c r="GX78" i="66" s="1"/>
  <c r="HG74" i="66"/>
  <c r="HH74" i="66" s="1"/>
  <c r="HI74" i="66" s="1"/>
  <c r="HH69" i="66"/>
  <c r="HI69" i="66" s="1"/>
  <c r="HJ69" i="66" s="1"/>
  <c r="HH71" i="66"/>
  <c r="HI71" i="66" s="1"/>
  <c r="HH104" i="66"/>
  <c r="HI104" i="66" s="1"/>
  <c r="HJ104" i="66" s="1"/>
  <c r="HK104" i="66" s="1"/>
  <c r="GY43" i="66"/>
  <c r="GZ43" i="66" s="1"/>
  <c r="GW60" i="66"/>
  <c r="GX60" i="66" s="1"/>
  <c r="GY60" i="66" s="1"/>
  <c r="HF60" i="66"/>
  <c r="HG60" i="66" s="1"/>
  <c r="HH60" i="66" s="1"/>
  <c r="HI60" i="66" s="1"/>
  <c r="GZ74" i="66"/>
  <c r="HA74" i="66" s="1"/>
  <c r="GX80" i="66"/>
  <c r="GY80" i="66" s="1"/>
  <c r="HG102" i="66"/>
  <c r="HH102" i="66" s="1"/>
  <c r="HI70" i="66"/>
  <c r="HJ70" i="66" s="1"/>
  <c r="HK70" i="66" s="1"/>
  <c r="HG109" i="66"/>
  <c r="HH109" i="66" s="1"/>
  <c r="HI109" i="66" s="1"/>
  <c r="HI112" i="66"/>
  <c r="HJ112" i="66" s="1"/>
  <c r="HG58" i="66"/>
  <c r="HH58" i="66" s="1"/>
  <c r="HI58" i="66" s="1"/>
  <c r="HG26" i="66"/>
  <c r="HH26" i="66" s="1"/>
  <c r="GQ27" i="66"/>
  <c r="GR27" i="66" s="1"/>
  <c r="GS27" i="66" s="1"/>
  <c r="HF51" i="66"/>
  <c r="HG51" i="66" s="1"/>
  <c r="HG86" i="66"/>
  <c r="HH86" i="66" s="1"/>
  <c r="HI86" i="66" s="1"/>
  <c r="GY71" i="66"/>
  <c r="GZ71" i="66" s="1"/>
  <c r="HA71" i="66" s="1"/>
  <c r="GP84" i="66"/>
  <c r="GQ84" i="66" s="1"/>
  <c r="GR84" i="66" s="1"/>
  <c r="GS84" i="66" s="1"/>
  <c r="HH93" i="66"/>
  <c r="GX58" i="66"/>
  <c r="GY58" i="66" s="1"/>
  <c r="GX92" i="66"/>
  <c r="GY92" i="66" s="1"/>
  <c r="HF50" i="66"/>
  <c r="GW91" i="66"/>
  <c r="GX91" i="66" s="1"/>
  <c r="GP32" i="66"/>
  <c r="GQ32" i="66" s="1"/>
  <c r="GX98" i="66"/>
  <c r="GY98" i="66" s="1"/>
  <c r="GZ98" i="66" s="1"/>
  <c r="HF38" i="66"/>
  <c r="HG38" i="66" s="1"/>
  <c r="HF96" i="66"/>
  <c r="HI82" i="66"/>
  <c r="HJ82" i="66" s="1"/>
  <c r="HK82" i="66" s="1"/>
  <c r="HG91" i="66"/>
  <c r="HH91" i="66" s="1"/>
  <c r="GQ65" i="66"/>
  <c r="GR65" i="66" s="1"/>
  <c r="GS65" i="66" s="1"/>
  <c r="GW42" i="66"/>
  <c r="HF53" i="66"/>
  <c r="HG53" i="66" s="1"/>
  <c r="GP51" i="66"/>
  <c r="GQ51" i="66" s="1"/>
  <c r="HI44" i="66"/>
  <c r="HJ44" i="66" s="1"/>
  <c r="HF42" i="66"/>
  <c r="GW32" i="66"/>
  <c r="DR32" i="66" s="1"/>
  <c r="GW67" i="66"/>
  <c r="GW112" i="66"/>
  <c r="GX112" i="66" s="1"/>
  <c r="GW53" i="66"/>
  <c r="HH72" i="66"/>
  <c r="HH67" i="66"/>
  <c r="HI67" i="66" s="1"/>
  <c r="HG54" i="66"/>
  <c r="HH54" i="66" s="1"/>
  <c r="HF27" i="66"/>
  <c r="HG27" i="66" s="1"/>
  <c r="GW102" i="66"/>
  <c r="GX102" i="66" s="1"/>
  <c r="GY51" i="66"/>
  <c r="GX54" i="66"/>
  <c r="HF92" i="66"/>
  <c r="GX50" i="66"/>
  <c r="GY50" i="66" s="1"/>
  <c r="GW82" i="66"/>
  <c r="HF35" i="66"/>
  <c r="GY86" i="66"/>
  <c r="GZ86" i="66" s="1"/>
  <c r="GW72" i="66"/>
  <c r="GX72" i="66" s="1"/>
  <c r="GX47" i="66"/>
  <c r="GY47" i="66" s="1"/>
  <c r="GZ47" i="66" s="1"/>
  <c r="HA47" i="66" s="1"/>
  <c r="GP59" i="66"/>
  <c r="GQ59" i="66" s="1"/>
  <c r="GR59" i="66" s="1"/>
  <c r="GP81" i="66"/>
  <c r="GQ81" i="66" s="1"/>
  <c r="GO66" i="66"/>
  <c r="GP66" i="66" s="1"/>
  <c r="HF99" i="66"/>
  <c r="HG99" i="66" s="1"/>
  <c r="HH21" i="66"/>
  <c r="HI21" i="66" s="1"/>
  <c r="HF30" i="66"/>
  <c r="HG30" i="66" s="1"/>
  <c r="GP101" i="66"/>
  <c r="GQ101" i="66" s="1"/>
  <c r="GR101" i="66" s="1"/>
  <c r="GS101" i="66" s="1"/>
  <c r="GW97" i="66"/>
  <c r="GX97" i="66" s="1"/>
  <c r="HK65" i="66"/>
  <c r="HF73" i="66"/>
  <c r="HG73" i="66" s="1"/>
  <c r="HG45" i="66"/>
  <c r="HH45" i="66" s="1"/>
  <c r="HI45" i="66" s="1"/>
  <c r="GO85" i="66"/>
  <c r="GP85" i="66" s="1"/>
  <c r="GN33" i="66"/>
  <c r="GO33" i="66" s="1"/>
  <c r="HI20" i="66"/>
  <c r="HJ20" i="66" s="1"/>
  <c r="HA61" i="66"/>
  <c r="HB61" i="66" s="1"/>
  <c r="HF16" i="66"/>
  <c r="HG16" i="66" s="1"/>
  <c r="HH16" i="66" s="1"/>
  <c r="GZ55" i="66"/>
  <c r="HA55" i="66" s="1"/>
  <c r="GP79" i="66"/>
  <c r="GQ79" i="66" s="1"/>
  <c r="GR79" i="66" s="1"/>
  <c r="GQ37" i="66"/>
  <c r="GR37" i="66" s="1"/>
  <c r="GS37" i="66" s="1"/>
  <c r="GQ98" i="66"/>
  <c r="GR98" i="66" s="1"/>
  <c r="GS98" i="66" s="1"/>
  <c r="GQ102" i="66"/>
  <c r="GN78" i="66"/>
  <c r="GO78" i="66" s="1"/>
  <c r="GS63" i="66"/>
  <c r="GQ60" i="66"/>
  <c r="GR60" i="66" s="1"/>
  <c r="GO99" i="66"/>
  <c r="GP99" i="66" s="1"/>
  <c r="GQ99" i="66" s="1"/>
  <c r="GR99" i="66" s="1"/>
  <c r="GS99" i="66" s="1"/>
  <c r="HI61" i="66"/>
  <c r="HJ61" i="66" s="1"/>
  <c r="GR72" i="66"/>
  <c r="GS72" i="66" s="1"/>
  <c r="GP68" i="66"/>
  <c r="GQ68" i="66" s="1"/>
  <c r="GR68" i="66" s="1"/>
  <c r="GQ45" i="66"/>
  <c r="GR45" i="66" s="1"/>
  <c r="HF95" i="66"/>
  <c r="GQ23" i="66"/>
  <c r="GR23" i="66" s="1"/>
  <c r="GS23" i="66" s="1"/>
  <c r="GQ88" i="66"/>
  <c r="GR88" i="66" s="1"/>
  <c r="GY101" i="66"/>
  <c r="HG110" i="66"/>
  <c r="HH110" i="66" s="1"/>
  <c r="GR28" i="66"/>
  <c r="GS28" i="66" s="1"/>
  <c r="GY33" i="66"/>
  <c r="GY108" i="66"/>
  <c r="GZ108" i="66" s="1"/>
  <c r="GQ80" i="66"/>
  <c r="GR80" i="66" s="1"/>
  <c r="GS80" i="66" s="1"/>
  <c r="GX107" i="66"/>
  <c r="GY107" i="66" s="1"/>
  <c r="GR96" i="66"/>
  <c r="GS96" i="66" s="1"/>
  <c r="GR110" i="66"/>
  <c r="GS110" i="66" s="1"/>
  <c r="GS34" i="66"/>
  <c r="GW48" i="66"/>
  <c r="GX48" i="66" s="1"/>
  <c r="GY48" i="66" s="1"/>
  <c r="GQ87" i="66"/>
  <c r="GR87" i="66" s="1"/>
  <c r="GS87" i="66" s="1"/>
  <c r="GZ66" i="66"/>
  <c r="HA66" i="66" s="1"/>
  <c r="HG88" i="66"/>
  <c r="HH88" i="66" s="1"/>
  <c r="GX62" i="66"/>
  <c r="GY62" i="66" s="1"/>
  <c r="GP14" i="66"/>
  <c r="GQ14" i="66" s="1"/>
  <c r="GR14" i="66" s="1"/>
  <c r="HG79" i="66"/>
  <c r="HG28" i="66"/>
  <c r="HH28" i="66" s="1"/>
  <c r="GW63" i="66"/>
  <c r="GX63" i="66" s="1"/>
  <c r="HF63" i="66"/>
  <c r="HG63" i="66" s="1"/>
  <c r="GW36" i="66"/>
  <c r="GQ89" i="66"/>
  <c r="GR89" i="66" s="1"/>
  <c r="GS89" i="66" s="1"/>
  <c r="GW64" i="66"/>
  <c r="GR70" i="66"/>
  <c r="GS70" i="66" s="1"/>
  <c r="HF29" i="66"/>
  <c r="HG29" i="66" s="1"/>
  <c r="HH29" i="66" s="1"/>
  <c r="GQ42" i="66"/>
  <c r="GR42" i="66" s="1"/>
  <c r="GY83" i="66"/>
  <c r="GZ83" i="66" s="1"/>
  <c r="GW84" i="66"/>
  <c r="GX84" i="66" s="1"/>
  <c r="GY84" i="66" s="1"/>
  <c r="HG100" i="66"/>
  <c r="HH100" i="66" s="1"/>
  <c r="GO91" i="66"/>
  <c r="GP113" i="66"/>
  <c r="GQ113" i="66" s="1"/>
  <c r="GR113" i="66" s="1"/>
  <c r="GS113" i="66" s="1"/>
  <c r="HF76" i="66"/>
  <c r="GQ58" i="66"/>
  <c r="GR58" i="66" s="1"/>
  <c r="GS58" i="66" s="1"/>
  <c r="HJ49" i="66"/>
  <c r="HK49" i="66" s="1"/>
  <c r="GS26" i="66"/>
  <c r="GO97" i="66"/>
  <c r="GX70" i="66"/>
  <c r="GY70" i="66" s="1"/>
  <c r="GZ70" i="66" s="1"/>
  <c r="GN93" i="66"/>
  <c r="GO93" i="66" s="1"/>
  <c r="GO56" i="66"/>
  <c r="GP56" i="66" s="1"/>
  <c r="HF66" i="66"/>
  <c r="HG66" i="66" s="1"/>
  <c r="GW25" i="66"/>
  <c r="HF75" i="66"/>
  <c r="GW75" i="66"/>
  <c r="GX75" i="66" s="1"/>
  <c r="GY75" i="66" s="1"/>
  <c r="HF48" i="66"/>
  <c r="GQ64" i="66"/>
  <c r="GR64" i="66" s="1"/>
  <c r="GP36" i="66"/>
  <c r="GQ36" i="66" s="1"/>
  <c r="GR36" i="66" s="1"/>
  <c r="GP94" i="66"/>
  <c r="GQ94" i="66" s="1"/>
  <c r="HF15" i="66"/>
  <c r="HG15" i="66" s="1"/>
  <c r="HI31" i="66"/>
  <c r="HJ31" i="66" s="1"/>
  <c r="HK31" i="66" s="1"/>
  <c r="GO90" i="66"/>
  <c r="GP90" i="66" s="1"/>
  <c r="GS52" i="66"/>
  <c r="HG56" i="66"/>
  <c r="GR49" i="66"/>
  <c r="GS49" i="66" s="1"/>
  <c r="HG84" i="66"/>
  <c r="HH84" i="66" s="1"/>
  <c r="GX110" i="66"/>
  <c r="GY110" i="66" s="1"/>
  <c r="GY103" i="66"/>
  <c r="GZ103" i="66" s="1"/>
  <c r="GX59" i="66"/>
  <c r="GY59" i="66" s="1"/>
  <c r="GO20" i="66"/>
  <c r="HF19" i="66"/>
  <c r="HG19" i="66" s="1"/>
  <c r="GP55" i="66"/>
  <c r="GQ55" i="66" s="1"/>
  <c r="GR55" i="66" s="1"/>
  <c r="GS55" i="66" s="1"/>
  <c r="GO46" i="66"/>
  <c r="GP46" i="66" s="1"/>
  <c r="HG106" i="66"/>
  <c r="HH106" i="66" s="1"/>
  <c r="HH62" i="66"/>
  <c r="HI62" i="66" s="1"/>
  <c r="HG23" i="66"/>
  <c r="GW95" i="66"/>
  <c r="GX95" i="66" s="1"/>
  <c r="HH34" i="66"/>
  <c r="HI83" i="66"/>
  <c r="HJ83" i="66" s="1"/>
  <c r="GP54" i="66"/>
  <c r="GQ54" i="66" s="1"/>
  <c r="GN50" i="66"/>
  <c r="GO50" i="66" s="1"/>
  <c r="GP30" i="66"/>
  <c r="GQ30" i="66" s="1"/>
  <c r="GX89" i="66"/>
  <c r="GY89" i="66" s="1"/>
  <c r="GX56" i="66"/>
  <c r="GO15" i="66"/>
  <c r="GP15" i="66" s="1"/>
  <c r="GY100" i="66"/>
  <c r="HH40" i="66"/>
  <c r="HI40" i="66" s="1"/>
  <c r="HG81" i="66"/>
  <c r="HI90" i="66"/>
  <c r="HF47" i="66"/>
  <c r="GQ86" i="66"/>
  <c r="GR86" i="66" s="1"/>
  <c r="HG103" i="66"/>
  <c r="GY69" i="66"/>
  <c r="GZ69" i="66" s="1"/>
  <c r="GW94" i="66"/>
  <c r="GX94" i="66" s="1"/>
  <c r="GW52" i="66"/>
  <c r="GO38" i="66"/>
  <c r="GQ105" i="66"/>
  <c r="GR105" i="66" s="1"/>
  <c r="GS105" i="66" s="1"/>
  <c r="GP83" i="66"/>
  <c r="GQ83" i="66" s="1"/>
  <c r="GR83" i="66" s="1"/>
  <c r="GS83" i="66" s="1"/>
  <c r="HH113" i="66"/>
  <c r="HI113" i="66" s="1"/>
  <c r="GP111" i="66"/>
  <c r="GQ111" i="66" s="1"/>
  <c r="GR35" i="66"/>
  <c r="GS35" i="66" s="1"/>
  <c r="GR112" i="66"/>
  <c r="GS112" i="66" s="1"/>
  <c r="HG41" i="66"/>
  <c r="HH41" i="66" s="1"/>
  <c r="GW99" i="66"/>
  <c r="GY111" i="66"/>
  <c r="GW88" i="66"/>
  <c r="GX88" i="66" s="1"/>
  <c r="GN44" i="66"/>
  <c r="GO44" i="66" s="1"/>
  <c r="GP44" i="66" s="1"/>
  <c r="GQ44" i="66" s="1"/>
  <c r="GR44" i="66" s="1"/>
  <c r="GO53" i="66"/>
  <c r="GO74" i="66"/>
  <c r="HG64" i="66"/>
  <c r="GP31" i="66"/>
  <c r="GX77" i="66"/>
  <c r="GY77" i="66" s="1"/>
  <c r="GO48" i="66"/>
  <c r="HH33" i="66"/>
  <c r="HI33" i="66" s="1"/>
  <c r="GW81" i="66"/>
  <c r="GX81" i="66" s="1"/>
  <c r="GO43" i="66"/>
  <c r="GP43" i="66" s="1"/>
  <c r="GW68" i="66"/>
  <c r="GN18" i="66"/>
  <c r="GO18" i="66" s="1"/>
  <c r="GO22" i="66"/>
  <c r="GP22" i="66" s="1"/>
  <c r="GN61" i="66"/>
  <c r="HF94" i="66"/>
  <c r="HG59" i="66"/>
  <c r="GQ57" i="66"/>
  <c r="GR57" i="66" s="1"/>
  <c r="GP19" i="66"/>
  <c r="GQ19" i="66" s="1"/>
  <c r="GP17" i="66"/>
  <c r="GW19" i="66"/>
  <c r="GX19" i="66" s="1"/>
  <c r="GP100" i="66"/>
  <c r="GQ100" i="66" s="1"/>
  <c r="GR100" i="66" s="1"/>
  <c r="HH24" i="66"/>
  <c r="GW73" i="66"/>
  <c r="GN69" i="66"/>
  <c r="HF25" i="66"/>
  <c r="GO109" i="66"/>
  <c r="GP109" i="66" s="1"/>
  <c r="GQ109" i="66" s="1"/>
  <c r="GR109" i="66" s="1"/>
  <c r="GW79" i="66"/>
  <c r="GW18" i="66"/>
  <c r="HF18" i="66"/>
  <c r="HG18" i="66" s="1"/>
  <c r="GX106" i="66"/>
  <c r="GX93" i="66"/>
  <c r="GN106" i="66"/>
  <c r="GO41" i="66"/>
  <c r="GP41" i="66" s="1"/>
  <c r="GW30" i="66"/>
  <c r="GX30" i="66" s="1"/>
  <c r="HI14" i="66"/>
  <c r="HJ14" i="66" s="1"/>
  <c r="HG85" i="66"/>
  <c r="HH85" i="66" s="1"/>
  <c r="HA90" i="66"/>
  <c r="HG89" i="66"/>
  <c r="HG77" i="66"/>
  <c r="GW45" i="66"/>
  <c r="GW41" i="66"/>
  <c r="GW40" i="66"/>
  <c r="HF68" i="66"/>
  <c r="HG68" i="66" s="1"/>
  <c r="GY49" i="66"/>
  <c r="GP39" i="66"/>
  <c r="HF52" i="66"/>
  <c r="HG52" i="66" s="1"/>
  <c r="GW76" i="66"/>
  <c r="GX76" i="66" s="1"/>
  <c r="GQ103" i="66"/>
  <c r="GX14" i="66"/>
  <c r="GY109" i="66"/>
  <c r="GZ109" i="66" s="1"/>
  <c r="GO71" i="66"/>
  <c r="GP71" i="66" s="1"/>
  <c r="HG111" i="66"/>
  <c r="HH111" i="66" s="1"/>
  <c r="HG101" i="66"/>
  <c r="HH101" i="66" s="1"/>
  <c r="GN76" i="66"/>
  <c r="HF36" i="66"/>
  <c r="HG36" i="66" s="1"/>
  <c r="GP24" i="66"/>
  <c r="GQ24" i="66" s="1"/>
  <c r="GR24" i="66" s="1"/>
  <c r="GS24" i="66" s="1"/>
  <c r="HH22" i="66"/>
  <c r="HI78" i="66"/>
  <c r="GN67" i="66"/>
  <c r="GP77" i="66"/>
  <c r="GQ77" i="66" s="1"/>
  <c r="GR77" i="66" s="1"/>
  <c r="GN73" i="66"/>
  <c r="GO73" i="66" s="1"/>
  <c r="HF107" i="66"/>
  <c r="GP104" i="66"/>
  <c r="GQ104" i="66" s="1"/>
  <c r="GR104" i="66" s="1"/>
  <c r="GS104" i="66" s="1"/>
  <c r="HF17" i="66"/>
  <c r="HG17" i="66" s="1"/>
  <c r="GO92" i="66"/>
  <c r="GP92" i="66" s="1"/>
  <c r="GO62" i="66"/>
  <c r="HF97" i="66"/>
  <c r="GX113" i="66"/>
  <c r="GP82" i="66"/>
  <c r="GQ82" i="66" s="1"/>
  <c r="GR82" i="66" s="1"/>
  <c r="GX44" i="66"/>
  <c r="GY44" i="66" s="1"/>
  <c r="GZ65" i="66" l="1"/>
  <c r="HA65" i="66" s="1"/>
  <c r="HH57" i="66"/>
  <c r="HI57" i="66" s="1"/>
  <c r="HJ57" i="66" s="1"/>
  <c r="HI108" i="66"/>
  <c r="HJ108" i="66" s="1"/>
  <c r="HK108" i="66" s="1"/>
  <c r="HL108" i="66" s="1"/>
  <c r="DR40" i="66"/>
  <c r="DM37" i="66"/>
  <c r="IT37" i="66"/>
  <c r="DM25" i="66"/>
  <c r="IT25" i="66"/>
  <c r="HM37" i="66"/>
  <c r="DR42" i="66"/>
  <c r="GY21" i="66"/>
  <c r="GZ21" i="66" s="1"/>
  <c r="DR36" i="66"/>
  <c r="GY38" i="66"/>
  <c r="GZ38" i="66" s="1"/>
  <c r="HA38" i="66" s="1"/>
  <c r="IW37" i="66"/>
  <c r="DR37" i="66"/>
  <c r="GY34" i="66"/>
  <c r="GZ34" i="66" s="1"/>
  <c r="DR19" i="66"/>
  <c r="DS19" i="66" s="1"/>
  <c r="GX37" i="66"/>
  <c r="GY37" i="66" s="1"/>
  <c r="IX40" i="66"/>
  <c r="IX36" i="66"/>
  <c r="DR31" i="66"/>
  <c r="DS31" i="66" s="1"/>
  <c r="DT31" i="66" s="1"/>
  <c r="DR20" i="66"/>
  <c r="DR17" i="66"/>
  <c r="DS17" i="66" s="1"/>
  <c r="DR28" i="66"/>
  <c r="DS28" i="66" s="1"/>
  <c r="DR23" i="66"/>
  <c r="DS23" i="66" s="1"/>
  <c r="DR21" i="66"/>
  <c r="DS21" i="66" s="1"/>
  <c r="DR24" i="66"/>
  <c r="DS24" i="66" s="1"/>
  <c r="IW34" i="66"/>
  <c r="DR34" i="66"/>
  <c r="IX34" i="66" s="1"/>
  <c r="GY39" i="66"/>
  <c r="GZ39" i="66" s="1"/>
  <c r="HI32" i="66"/>
  <c r="HJ32" i="66" s="1"/>
  <c r="HK32" i="66" s="1"/>
  <c r="HL32" i="66" s="1"/>
  <c r="HM32" i="66" s="1"/>
  <c r="IW25" i="66"/>
  <c r="DR25" i="66"/>
  <c r="IX25" i="66" s="1"/>
  <c r="IW38" i="66"/>
  <c r="DR38" i="66"/>
  <c r="IX38" i="66" s="1"/>
  <c r="DR26" i="66"/>
  <c r="DS26" i="66" s="1"/>
  <c r="DR35" i="66"/>
  <c r="DR29" i="66"/>
  <c r="DS29" i="66" s="1"/>
  <c r="GY28" i="66"/>
  <c r="GZ28" i="66" s="1"/>
  <c r="DR33" i="66"/>
  <c r="DS33" i="66" s="1"/>
  <c r="IW41" i="66"/>
  <c r="DR41" i="66"/>
  <c r="IX41" i="66" s="1"/>
  <c r="DR27" i="66"/>
  <c r="DR30" i="66"/>
  <c r="DS30" i="66" s="1"/>
  <c r="DR18" i="66"/>
  <c r="IW16" i="66"/>
  <c r="DR16" i="66"/>
  <c r="IX16" i="66" s="1"/>
  <c r="DR22" i="66"/>
  <c r="IW39" i="66"/>
  <c r="DR39" i="66"/>
  <c r="IX39" i="66" s="1"/>
  <c r="E20" i="66"/>
  <c r="HI55" i="66"/>
  <c r="HJ55" i="66" s="1"/>
  <c r="HK55" i="66" s="1"/>
  <c r="HL55" i="66" s="1"/>
  <c r="HM55" i="66" s="1"/>
  <c r="HJ80" i="66"/>
  <c r="HK80" i="66" s="1"/>
  <c r="HL80" i="66" s="1"/>
  <c r="HM80" i="66" s="1"/>
  <c r="HB74" i="66"/>
  <c r="HC74" i="66" s="1"/>
  <c r="HJ39" i="66"/>
  <c r="HK39" i="66" s="1"/>
  <c r="HL39" i="66" s="1"/>
  <c r="HM39" i="66" s="1"/>
  <c r="GZ24" i="66"/>
  <c r="HA24" i="66" s="1"/>
  <c r="HB24" i="66" s="1"/>
  <c r="GZ105" i="66"/>
  <c r="HA105" i="66" s="1"/>
  <c r="HB105" i="66" s="1"/>
  <c r="HC105" i="66" s="1"/>
  <c r="HD105" i="66" s="1"/>
  <c r="HA96" i="66"/>
  <c r="HB96" i="66" s="1"/>
  <c r="HC96" i="66" s="1"/>
  <c r="HD96" i="66" s="1"/>
  <c r="C20" i="66"/>
  <c r="A19" i="66"/>
  <c r="HK105" i="66"/>
  <c r="HL105" i="66" s="1"/>
  <c r="HM105" i="66" s="1"/>
  <c r="GS16" i="66"/>
  <c r="DR15" i="66"/>
  <c r="IX15" i="66" s="1"/>
  <c r="IW15" i="66"/>
  <c r="DS14" i="66"/>
  <c r="IY14" i="66" s="1"/>
  <c r="GR32" i="66"/>
  <c r="GS32" i="66" s="1"/>
  <c r="GS42" i="66"/>
  <c r="GY78" i="66"/>
  <c r="GZ78" i="66" s="1"/>
  <c r="HJ67" i="66"/>
  <c r="HK67" i="66" s="1"/>
  <c r="HL67" i="66" s="1"/>
  <c r="HJ71" i="66"/>
  <c r="HK71" i="66" s="1"/>
  <c r="GZ35" i="66"/>
  <c r="HA35" i="66" s="1"/>
  <c r="HJ60" i="66"/>
  <c r="HK60" i="66" s="1"/>
  <c r="GZ60" i="66"/>
  <c r="HA60" i="66" s="1"/>
  <c r="HA86" i="66"/>
  <c r="HB86" i="66" s="1"/>
  <c r="HC86" i="66" s="1"/>
  <c r="HD86" i="66" s="1"/>
  <c r="HK112" i="66"/>
  <c r="HL112" i="66" s="1"/>
  <c r="HM112" i="66" s="1"/>
  <c r="HI102" i="66"/>
  <c r="HJ102" i="66" s="1"/>
  <c r="HK102" i="66" s="1"/>
  <c r="GZ80" i="66"/>
  <c r="HA80" i="66" s="1"/>
  <c r="HI91" i="66"/>
  <c r="HJ91" i="66" s="1"/>
  <c r="HK91" i="66" s="1"/>
  <c r="HL91" i="66" s="1"/>
  <c r="HM91" i="66" s="1"/>
  <c r="GZ58" i="66"/>
  <c r="HA58" i="66" s="1"/>
  <c r="HI93" i="66"/>
  <c r="GY102" i="66"/>
  <c r="GZ102" i="66" s="1"/>
  <c r="HA102" i="66" s="1"/>
  <c r="HK44" i="66"/>
  <c r="HL44" i="66" s="1"/>
  <c r="HM44" i="66" s="1"/>
  <c r="HH51" i="66"/>
  <c r="HH63" i="66"/>
  <c r="HI63" i="66" s="1"/>
  <c r="HJ63" i="66" s="1"/>
  <c r="HJ58" i="66"/>
  <c r="HK58" i="66" s="1"/>
  <c r="HL58" i="66" s="1"/>
  <c r="HM58" i="66" s="1"/>
  <c r="GS45" i="66"/>
  <c r="GR51" i="66"/>
  <c r="GS51" i="66" s="1"/>
  <c r="HB55" i="66"/>
  <c r="HH73" i="66"/>
  <c r="HI73" i="66" s="1"/>
  <c r="HJ73" i="66" s="1"/>
  <c r="GR81" i="66"/>
  <c r="GS81" i="66" s="1"/>
  <c r="HH27" i="66"/>
  <c r="HI27" i="66" s="1"/>
  <c r="GZ50" i="66"/>
  <c r="HA50" i="66" s="1"/>
  <c r="HB50" i="66" s="1"/>
  <c r="HC50" i="66" s="1"/>
  <c r="HH38" i="66"/>
  <c r="HI38" i="66" s="1"/>
  <c r="HJ38" i="66" s="1"/>
  <c r="GZ48" i="66"/>
  <c r="HA48" i="66" s="1"/>
  <c r="HI72" i="66"/>
  <c r="HJ72" i="66" s="1"/>
  <c r="HK72" i="66" s="1"/>
  <c r="HL72" i="66" s="1"/>
  <c r="HM72" i="66" s="1"/>
  <c r="HG96" i="66"/>
  <c r="HH96" i="66" s="1"/>
  <c r="GY72" i="66"/>
  <c r="GZ72" i="66" s="1"/>
  <c r="HA72" i="66" s="1"/>
  <c r="GZ110" i="66"/>
  <c r="HA110" i="66" s="1"/>
  <c r="GY56" i="66"/>
  <c r="GZ56" i="66" s="1"/>
  <c r="HA56" i="66" s="1"/>
  <c r="GP50" i="66"/>
  <c r="GQ50" i="66" s="1"/>
  <c r="HG50" i="66"/>
  <c r="HH50" i="66" s="1"/>
  <c r="HH19" i="66"/>
  <c r="HI19" i="66" s="1"/>
  <c r="GQ41" i="66"/>
  <c r="GR41" i="66" s="1"/>
  <c r="GS41" i="66" s="1"/>
  <c r="GY95" i="66"/>
  <c r="GZ95" i="66" s="1"/>
  <c r="HG92" i="66"/>
  <c r="HH92" i="66" s="1"/>
  <c r="GX53" i="66"/>
  <c r="GY91" i="66"/>
  <c r="GZ91" i="66" s="1"/>
  <c r="HI54" i="66"/>
  <c r="HG35" i="66"/>
  <c r="HH35" i="66" s="1"/>
  <c r="GY54" i="66"/>
  <c r="GZ54" i="66" s="1"/>
  <c r="HA54" i="66" s="1"/>
  <c r="GX32" i="66"/>
  <c r="DS32" i="66" s="1"/>
  <c r="GS57" i="66"/>
  <c r="GX82" i="66"/>
  <c r="GY82" i="66" s="1"/>
  <c r="GZ51" i="66"/>
  <c r="HA51" i="66" s="1"/>
  <c r="GY112" i="66"/>
  <c r="GZ112" i="66" s="1"/>
  <c r="HA112" i="66" s="1"/>
  <c r="HG42" i="66"/>
  <c r="GX67" i="66"/>
  <c r="HH53" i="66"/>
  <c r="GX42" i="66"/>
  <c r="HJ86" i="66"/>
  <c r="HK86" i="66" s="1"/>
  <c r="HL86" i="66" s="1"/>
  <c r="HM86" i="66" s="1"/>
  <c r="HH30" i="66"/>
  <c r="HI30" i="66" s="1"/>
  <c r="HK20" i="66"/>
  <c r="HL20" i="66" s="1"/>
  <c r="GP78" i="66"/>
  <c r="GQ78" i="66" s="1"/>
  <c r="GR78" i="66" s="1"/>
  <c r="GS78" i="66" s="1"/>
  <c r="HH99" i="66"/>
  <c r="HI99" i="66" s="1"/>
  <c r="GQ85" i="66"/>
  <c r="GR85" i="66" s="1"/>
  <c r="GS85" i="66" s="1"/>
  <c r="HC61" i="66"/>
  <c r="HD61" i="66" s="1"/>
  <c r="GY97" i="66"/>
  <c r="GZ97" i="66" s="1"/>
  <c r="HJ74" i="66"/>
  <c r="HK74" i="66" s="1"/>
  <c r="HL74" i="66" s="1"/>
  <c r="HM74" i="66" s="1"/>
  <c r="GR19" i="66"/>
  <c r="GS19" i="66" s="1"/>
  <c r="HJ113" i="66"/>
  <c r="HK113" i="66" s="1"/>
  <c r="HH18" i="66"/>
  <c r="HI18" i="66" s="1"/>
  <c r="HL70" i="66"/>
  <c r="HM70" i="66" s="1"/>
  <c r="GZ100" i="66"/>
  <c r="HA100" i="66" s="1"/>
  <c r="GR102" i="66"/>
  <c r="GS102" i="66" s="1"/>
  <c r="HG25" i="66"/>
  <c r="HH25" i="66" s="1"/>
  <c r="HI25" i="66" s="1"/>
  <c r="GR54" i="66"/>
  <c r="GS54" i="66" s="1"/>
  <c r="HJ62" i="66"/>
  <c r="HK62" i="66" s="1"/>
  <c r="HL62" i="66" s="1"/>
  <c r="HJ45" i="66"/>
  <c r="HK45" i="66" s="1"/>
  <c r="HL45" i="66" s="1"/>
  <c r="HG95" i="66"/>
  <c r="HH95" i="66" s="1"/>
  <c r="GQ66" i="66"/>
  <c r="GR66" i="66" s="1"/>
  <c r="GS60" i="66"/>
  <c r="GZ104" i="66"/>
  <c r="HA104" i="66" s="1"/>
  <c r="HB104" i="66" s="1"/>
  <c r="HC104" i="66" s="1"/>
  <c r="HD104" i="66" s="1"/>
  <c r="HB71" i="66"/>
  <c r="HC71" i="66" s="1"/>
  <c r="HD71" i="66" s="1"/>
  <c r="GR94" i="66"/>
  <c r="GS94" i="66" s="1"/>
  <c r="GS59" i="66"/>
  <c r="GO106" i="66"/>
  <c r="GP106" i="66" s="1"/>
  <c r="HH23" i="66"/>
  <c r="HI23" i="66" s="1"/>
  <c r="HJ23" i="66" s="1"/>
  <c r="HL82" i="66"/>
  <c r="HM82" i="66" s="1"/>
  <c r="GS82" i="66"/>
  <c r="GZ77" i="66"/>
  <c r="HA77" i="66" s="1"/>
  <c r="HB90" i="66"/>
  <c r="HC90" i="66" s="1"/>
  <c r="HD90" i="66" s="1"/>
  <c r="GP33" i="66"/>
  <c r="GQ33" i="66" s="1"/>
  <c r="GR33" i="66" s="1"/>
  <c r="GS33" i="66" s="1"/>
  <c r="GY93" i="66"/>
  <c r="GZ93" i="66" s="1"/>
  <c r="HH66" i="66"/>
  <c r="HI66" i="66" s="1"/>
  <c r="GZ15" i="66"/>
  <c r="HA15" i="66" s="1"/>
  <c r="HB15" i="66" s="1"/>
  <c r="GS68" i="66"/>
  <c r="GR30" i="66"/>
  <c r="GS30" i="66" s="1"/>
  <c r="GQ56" i="66"/>
  <c r="GR56" i="66" s="1"/>
  <c r="GS56" i="66" s="1"/>
  <c r="HI29" i="66"/>
  <c r="GZ17" i="66"/>
  <c r="HA17" i="66" s="1"/>
  <c r="HL65" i="66"/>
  <c r="HM65" i="66" s="1"/>
  <c r="HI24" i="66"/>
  <c r="GP18" i="66"/>
  <c r="GQ18" i="66" s="1"/>
  <c r="GR18" i="66" s="1"/>
  <c r="GY106" i="66"/>
  <c r="GZ106" i="66" s="1"/>
  <c r="GS36" i="66"/>
  <c r="GS88" i="66"/>
  <c r="GQ71" i="66"/>
  <c r="GR71" i="66" s="1"/>
  <c r="GS71" i="66" s="1"/>
  <c r="HI106" i="66"/>
  <c r="HJ106" i="66" s="1"/>
  <c r="HI110" i="66"/>
  <c r="HJ110" i="66" s="1"/>
  <c r="HK110" i="66" s="1"/>
  <c r="GY76" i="66"/>
  <c r="GS44" i="66"/>
  <c r="GQ90" i="66"/>
  <c r="GR90" i="66" s="1"/>
  <c r="GS90" i="66" s="1"/>
  <c r="GZ107" i="66"/>
  <c r="HA107" i="66" s="1"/>
  <c r="HK83" i="66"/>
  <c r="HL83" i="66" s="1"/>
  <c r="HA70" i="66"/>
  <c r="HB70" i="66" s="1"/>
  <c r="HC70" i="66" s="1"/>
  <c r="HD70" i="66" s="1"/>
  <c r="GY94" i="66"/>
  <c r="GZ94" i="66" s="1"/>
  <c r="HA94" i="66" s="1"/>
  <c r="HI28" i="66"/>
  <c r="HJ28" i="66" s="1"/>
  <c r="HA98" i="66"/>
  <c r="HB98" i="66" s="1"/>
  <c r="HC98" i="66" s="1"/>
  <c r="HD98" i="66" s="1"/>
  <c r="GQ92" i="66"/>
  <c r="GR92" i="66" s="1"/>
  <c r="GS92" i="66" s="1"/>
  <c r="HH15" i="66"/>
  <c r="HI15" i="66" s="1"/>
  <c r="HL49" i="66"/>
  <c r="HM49" i="66" s="1"/>
  <c r="GZ75" i="66"/>
  <c r="GP73" i="66"/>
  <c r="GP93" i="66"/>
  <c r="GQ93" i="66" s="1"/>
  <c r="GR93" i="66" s="1"/>
  <c r="GS93" i="66" s="1"/>
  <c r="GP74" i="66"/>
  <c r="GQ74" i="66" s="1"/>
  <c r="GR74" i="66" s="1"/>
  <c r="GS74" i="66" s="1"/>
  <c r="HL31" i="66"/>
  <c r="HM31" i="66" s="1"/>
  <c r="HA85" i="66"/>
  <c r="HB85" i="66" s="1"/>
  <c r="HC85" i="66" s="1"/>
  <c r="HD85" i="66" s="1"/>
  <c r="HJ109" i="66"/>
  <c r="HK109" i="66" s="1"/>
  <c r="HL109" i="66" s="1"/>
  <c r="HM109" i="66" s="1"/>
  <c r="HI26" i="66"/>
  <c r="HJ26" i="66" s="1"/>
  <c r="HK26" i="66" s="1"/>
  <c r="GS64" i="66"/>
  <c r="HG94" i="66"/>
  <c r="HH94" i="66" s="1"/>
  <c r="GX64" i="66"/>
  <c r="GY64" i="66" s="1"/>
  <c r="GY30" i="66"/>
  <c r="GZ30" i="66" s="1"/>
  <c r="GX79" i="66"/>
  <c r="GY79" i="66" s="1"/>
  <c r="GS109" i="66"/>
  <c r="GQ46" i="66"/>
  <c r="GR46" i="66" s="1"/>
  <c r="GS46" i="66" s="1"/>
  <c r="GQ22" i="66"/>
  <c r="GR22" i="66" s="1"/>
  <c r="GS22" i="66" s="1"/>
  <c r="HI111" i="66"/>
  <c r="HJ111" i="66" s="1"/>
  <c r="GZ111" i="66"/>
  <c r="HA111" i="66" s="1"/>
  <c r="GQ31" i="66"/>
  <c r="GR31" i="66" s="1"/>
  <c r="GS31" i="66" s="1"/>
  <c r="GZ23" i="66"/>
  <c r="HA23" i="66" s="1"/>
  <c r="HB23" i="66" s="1"/>
  <c r="GZ76" i="66"/>
  <c r="GZ49" i="66"/>
  <c r="HJ43" i="66"/>
  <c r="HK43" i="66" s="1"/>
  <c r="HL43" i="66" s="1"/>
  <c r="HM43" i="66" s="1"/>
  <c r="HI34" i="66"/>
  <c r="HA109" i="66"/>
  <c r="HB109" i="66" s="1"/>
  <c r="HC109" i="66" s="1"/>
  <c r="HD109" i="66" s="1"/>
  <c r="HD87" i="66"/>
  <c r="HK61" i="66"/>
  <c r="HL61" i="66" s="1"/>
  <c r="HM61" i="66" s="1"/>
  <c r="HI88" i="66"/>
  <c r="GZ27" i="66"/>
  <c r="HA27" i="66" s="1"/>
  <c r="HG48" i="66"/>
  <c r="HH48" i="66" s="1"/>
  <c r="HI101" i="66"/>
  <c r="HJ101" i="66" s="1"/>
  <c r="GX99" i="66"/>
  <c r="HI41" i="66"/>
  <c r="HB26" i="66"/>
  <c r="HC26" i="66" s="1"/>
  <c r="GZ44" i="66"/>
  <c r="HH52" i="66"/>
  <c r="HI52" i="66" s="1"/>
  <c r="GR103" i="66"/>
  <c r="GS103" i="66" s="1"/>
  <c r="GR111" i="66"/>
  <c r="GS111" i="66" s="1"/>
  <c r="GP53" i="66"/>
  <c r="GQ53" i="66" s="1"/>
  <c r="GR53" i="66" s="1"/>
  <c r="HH68" i="66"/>
  <c r="GX40" i="66"/>
  <c r="GY40" i="66" s="1"/>
  <c r="GZ40" i="66" s="1"/>
  <c r="HG97" i="66"/>
  <c r="HH97" i="66" s="1"/>
  <c r="HA20" i="66"/>
  <c r="HB20" i="66" s="1"/>
  <c r="HC20" i="66" s="1"/>
  <c r="HD20" i="66" s="1"/>
  <c r="GS100" i="66"/>
  <c r="GS79" i="66"/>
  <c r="GO61" i="66"/>
  <c r="GP61" i="66" s="1"/>
  <c r="HH56" i="66"/>
  <c r="GZ89" i="66"/>
  <c r="HA89" i="66" s="1"/>
  <c r="HJ90" i="66"/>
  <c r="HK90" i="66" s="1"/>
  <c r="HL90" i="66" s="1"/>
  <c r="HM90" i="66" s="1"/>
  <c r="HI16" i="66"/>
  <c r="HJ16" i="66" s="1"/>
  <c r="GQ39" i="66"/>
  <c r="GR39" i="66" s="1"/>
  <c r="GS39" i="66" s="1"/>
  <c r="HM108" i="66"/>
  <c r="GY19" i="66"/>
  <c r="GP48" i="66"/>
  <c r="GQ48" i="66" s="1"/>
  <c r="HK69" i="66"/>
  <c r="HL69" i="66" s="1"/>
  <c r="HM69" i="66" s="1"/>
  <c r="HH79" i="66"/>
  <c r="HI79" i="66" s="1"/>
  <c r="HG75" i="66"/>
  <c r="GZ92" i="66"/>
  <c r="HA92" i="66" s="1"/>
  <c r="HB92" i="66" s="1"/>
  <c r="HC92" i="66" s="1"/>
  <c r="GZ84" i="66"/>
  <c r="GP62" i="66"/>
  <c r="GQ62" i="66" s="1"/>
  <c r="GR62" i="66" s="1"/>
  <c r="GS62" i="66" s="1"/>
  <c r="HI85" i="66"/>
  <c r="HJ85" i="66" s="1"/>
  <c r="HK85" i="66" s="1"/>
  <c r="HH36" i="66"/>
  <c r="HI36" i="66" s="1"/>
  <c r="HI22" i="66"/>
  <c r="HJ22" i="66" s="1"/>
  <c r="GX41" i="66"/>
  <c r="GY41" i="66" s="1"/>
  <c r="GS86" i="66"/>
  <c r="HH17" i="66"/>
  <c r="HI17" i="66" s="1"/>
  <c r="GO69" i="66"/>
  <c r="HI84" i="66"/>
  <c r="GX25" i="66"/>
  <c r="HA31" i="66"/>
  <c r="HB31" i="66" s="1"/>
  <c r="HB47" i="66"/>
  <c r="GS14" i="66"/>
  <c r="GX52" i="66"/>
  <c r="HA103" i="66"/>
  <c r="GZ101" i="66"/>
  <c r="GY81" i="66"/>
  <c r="GQ15" i="66"/>
  <c r="GR15" i="66" s="1"/>
  <c r="GS15" i="66" s="1"/>
  <c r="HH89" i="66"/>
  <c r="HJ33" i="66"/>
  <c r="HK33" i="66" s="1"/>
  <c r="HL33" i="66" s="1"/>
  <c r="HM33" i="66" s="1"/>
  <c r="HA43" i="66"/>
  <c r="GX36" i="66"/>
  <c r="GY36" i="66" s="1"/>
  <c r="GZ36" i="66" s="1"/>
  <c r="HA36" i="66" s="1"/>
  <c r="GZ16" i="66"/>
  <c r="GZ33" i="66"/>
  <c r="HA33" i="66" s="1"/>
  <c r="GQ43" i="66"/>
  <c r="GR43" i="66" s="1"/>
  <c r="GY14" i="66"/>
  <c r="GY29" i="66"/>
  <c r="GY88" i="66"/>
  <c r="HA69" i="66"/>
  <c r="HB69" i="66" s="1"/>
  <c r="HC69" i="66" s="1"/>
  <c r="HD69" i="66" s="1"/>
  <c r="HG47" i="66"/>
  <c r="HH81" i="66"/>
  <c r="HL104" i="66"/>
  <c r="HM104" i="66" s="1"/>
  <c r="HK87" i="66"/>
  <c r="HL87" i="66" s="1"/>
  <c r="HM87" i="66" s="1"/>
  <c r="HI98" i="66"/>
  <c r="GX73" i="66"/>
  <c r="GZ62" i="66"/>
  <c r="HA83" i="66"/>
  <c r="GY113" i="66"/>
  <c r="GZ113" i="66" s="1"/>
  <c r="GY63" i="66"/>
  <c r="GZ63" i="66" s="1"/>
  <c r="HH77" i="66"/>
  <c r="HI77" i="66" s="1"/>
  <c r="GP91" i="66"/>
  <c r="GQ91" i="66" s="1"/>
  <c r="GR91" i="66" s="1"/>
  <c r="HI100" i="66"/>
  <c r="HJ100" i="66" s="1"/>
  <c r="HK100" i="66" s="1"/>
  <c r="GO67" i="66"/>
  <c r="GS77" i="66"/>
  <c r="HH64" i="66"/>
  <c r="GZ59" i="66"/>
  <c r="HA59" i="66" s="1"/>
  <c r="HB59" i="66" s="1"/>
  <c r="HJ78" i="66"/>
  <c r="HB22" i="66"/>
  <c r="HC22" i="66" s="1"/>
  <c r="GQ17" i="66"/>
  <c r="GR17" i="66" s="1"/>
  <c r="GS17" i="66" s="1"/>
  <c r="GP97" i="66"/>
  <c r="GQ97" i="66" s="1"/>
  <c r="HB66" i="66"/>
  <c r="GO76" i="66"/>
  <c r="GP76" i="66" s="1"/>
  <c r="GQ76" i="66" s="1"/>
  <c r="GR76" i="66" s="1"/>
  <c r="GS76" i="66" s="1"/>
  <c r="HG76" i="66"/>
  <c r="HL46" i="66"/>
  <c r="HM46" i="66" s="1"/>
  <c r="HJ21" i="66"/>
  <c r="HK21" i="66" s="1"/>
  <c r="HG107" i="66"/>
  <c r="HH103" i="66"/>
  <c r="HI103" i="66" s="1"/>
  <c r="HA108" i="66"/>
  <c r="HB108" i="66" s="1"/>
  <c r="HH59" i="66"/>
  <c r="HI59" i="66" s="1"/>
  <c r="GP20" i="66"/>
  <c r="GQ20" i="66" s="1"/>
  <c r="GX68" i="66"/>
  <c r="GP38" i="66"/>
  <c r="GQ38" i="66" s="1"/>
  <c r="GR38" i="66" s="1"/>
  <c r="GS38" i="66" s="1"/>
  <c r="GX18" i="66"/>
  <c r="HJ40" i="66"/>
  <c r="HK14" i="66"/>
  <c r="HL14" i="66" s="1"/>
  <c r="HM14" i="66" s="1"/>
  <c r="GX45" i="66"/>
  <c r="HB65" i="66" l="1"/>
  <c r="HC65" i="66" s="1"/>
  <c r="HD65" i="66" s="1"/>
  <c r="HK57" i="66"/>
  <c r="HL57" i="66" s="1"/>
  <c r="HM57" i="66" s="1"/>
  <c r="DL25" i="66"/>
  <c r="IR25" i="66" s="1"/>
  <c r="IS25" i="66"/>
  <c r="HA21" i="66"/>
  <c r="HB21" i="66" s="1"/>
  <c r="HC21" i="66" s="1"/>
  <c r="HD21" i="66" s="1"/>
  <c r="DL37" i="66"/>
  <c r="IR37" i="66" s="1"/>
  <c r="IS37" i="66"/>
  <c r="DT17" i="66"/>
  <c r="DU17" i="66" s="1"/>
  <c r="DS39" i="66"/>
  <c r="IY39" i="66" s="1"/>
  <c r="DS42" i="66"/>
  <c r="HA28" i="66"/>
  <c r="HB28" i="66" s="1"/>
  <c r="HC28" i="66" s="1"/>
  <c r="HD28" i="66" s="1"/>
  <c r="DT14" i="66"/>
  <c r="IZ14" i="66" s="1"/>
  <c r="DS25" i="66"/>
  <c r="IY25" i="66" s="1"/>
  <c r="DT29" i="66"/>
  <c r="DS35" i="66"/>
  <c r="DT35" i="66" s="1"/>
  <c r="DS36" i="66"/>
  <c r="IY36" i="66" s="1"/>
  <c r="IX37" i="66"/>
  <c r="DS37" i="66"/>
  <c r="GZ37" i="66"/>
  <c r="HA37" i="66" s="1"/>
  <c r="DS41" i="66"/>
  <c r="DT21" i="66"/>
  <c r="DV31" i="66"/>
  <c r="DT24" i="66"/>
  <c r="DU24" i="66" s="1"/>
  <c r="DS27" i="66"/>
  <c r="DT27" i="66" s="1"/>
  <c r="DS22" i="66"/>
  <c r="DT22" i="66" s="1"/>
  <c r="DT30" i="66"/>
  <c r="DT33" i="66"/>
  <c r="DU33" i="66" s="1"/>
  <c r="DT26" i="66"/>
  <c r="DV26" i="66" s="1"/>
  <c r="DU31" i="66"/>
  <c r="DS18" i="66"/>
  <c r="DS16" i="66"/>
  <c r="IY16" i="66" s="1"/>
  <c r="DS34" i="66"/>
  <c r="DT34" i="66" s="1"/>
  <c r="IZ34" i="66" s="1"/>
  <c r="DT28" i="66"/>
  <c r="DU28" i="66" s="1"/>
  <c r="DT23" i="66"/>
  <c r="DU23" i="66" s="1"/>
  <c r="DS38" i="66"/>
  <c r="DS20" i="66"/>
  <c r="DT20" i="66" s="1"/>
  <c r="DT19" i="66"/>
  <c r="DS40" i="66"/>
  <c r="E21" i="66"/>
  <c r="HD74" i="66"/>
  <c r="HC24" i="66"/>
  <c r="HD24" i="66" s="1"/>
  <c r="C21" i="66"/>
  <c r="A20" i="66"/>
  <c r="HB35" i="66"/>
  <c r="HC35" i="66" s="1"/>
  <c r="HD35" i="66" s="1"/>
  <c r="HL60" i="66"/>
  <c r="HM60" i="66" s="1"/>
  <c r="DS15" i="66"/>
  <c r="IY15" i="66" s="1"/>
  <c r="HM67" i="66"/>
  <c r="HL71" i="66"/>
  <c r="HM71" i="66" s="1"/>
  <c r="HA78" i="66"/>
  <c r="HB78" i="66" s="1"/>
  <c r="HC78" i="66" s="1"/>
  <c r="HD78" i="66" s="1"/>
  <c r="HB60" i="66"/>
  <c r="HC60" i="66" s="1"/>
  <c r="HJ19" i="66"/>
  <c r="HK19" i="66" s="1"/>
  <c r="HL19" i="66" s="1"/>
  <c r="HM19" i="66" s="1"/>
  <c r="HK73" i="66"/>
  <c r="HL73" i="66" s="1"/>
  <c r="HM73" i="66" s="1"/>
  <c r="GR48" i="66"/>
  <c r="GS48" i="66" s="1"/>
  <c r="HK111" i="66"/>
  <c r="HL111" i="66" s="1"/>
  <c r="HB72" i="66"/>
  <c r="HC72" i="66" s="1"/>
  <c r="HD72" i="66" s="1"/>
  <c r="HB80" i="66"/>
  <c r="HC80" i="66" s="1"/>
  <c r="HD80" i="66" s="1"/>
  <c r="HB38" i="66"/>
  <c r="HC38" i="66" s="1"/>
  <c r="HL102" i="66"/>
  <c r="HM102" i="66" s="1"/>
  <c r="HJ27" i="66"/>
  <c r="HK27" i="66" s="1"/>
  <c r="HD26" i="66"/>
  <c r="HD50" i="66"/>
  <c r="HC55" i="66"/>
  <c r="HD55" i="66" s="1"/>
  <c r="HB112" i="66"/>
  <c r="HC112" i="66" s="1"/>
  <c r="HD112" i="66" s="1"/>
  <c r="HJ29" i="66"/>
  <c r="HK29" i="66" s="1"/>
  <c r="HJ93" i="66"/>
  <c r="HL113" i="66"/>
  <c r="HM113" i="66" s="1"/>
  <c r="HI51" i="66"/>
  <c r="HJ51" i="66" s="1"/>
  <c r="HB77" i="66"/>
  <c r="HC77" i="66" s="1"/>
  <c r="HD77" i="66" s="1"/>
  <c r="HM83" i="66"/>
  <c r="HJ18" i="66"/>
  <c r="HK18" i="66" s="1"/>
  <c r="GY32" i="66"/>
  <c r="DT32" i="66" s="1"/>
  <c r="HB102" i="66"/>
  <c r="HC102" i="66" s="1"/>
  <c r="HD102" i="66" s="1"/>
  <c r="HI50" i="66"/>
  <c r="HJ50" i="66" s="1"/>
  <c r="HK50" i="66" s="1"/>
  <c r="HB48" i="66"/>
  <c r="HC48" i="66" s="1"/>
  <c r="HD48" i="66" s="1"/>
  <c r="HB56" i="66"/>
  <c r="HC56" i="66" s="1"/>
  <c r="HD56" i="66" s="1"/>
  <c r="GY67" i="66"/>
  <c r="GZ67" i="66" s="1"/>
  <c r="HI92" i="66"/>
  <c r="HJ92" i="66" s="1"/>
  <c r="HI96" i="66"/>
  <c r="HJ96" i="66" s="1"/>
  <c r="HI53" i="66"/>
  <c r="HJ53" i="66" s="1"/>
  <c r="GY53" i="66"/>
  <c r="GZ53" i="66" s="1"/>
  <c r="HM20" i="66"/>
  <c r="HK38" i="66"/>
  <c r="HL38" i="66" s="1"/>
  <c r="HM38" i="66" s="1"/>
  <c r="HH42" i="66"/>
  <c r="HI42" i="66" s="1"/>
  <c r="HJ42" i="66" s="1"/>
  <c r="GZ82" i="66"/>
  <c r="HA82" i="66" s="1"/>
  <c r="HB82" i="66" s="1"/>
  <c r="HM62" i="66"/>
  <c r="HK106" i="66"/>
  <c r="HL106" i="66" s="1"/>
  <c r="HM106" i="66" s="1"/>
  <c r="HB54" i="66"/>
  <c r="HA91" i="66"/>
  <c r="HJ24" i="66"/>
  <c r="HK24" i="66" s="1"/>
  <c r="HL24" i="66" s="1"/>
  <c r="HA93" i="66"/>
  <c r="HB93" i="66" s="1"/>
  <c r="HC93" i="66" s="1"/>
  <c r="HD93" i="66" s="1"/>
  <c r="HB51" i="66"/>
  <c r="HC51" i="66" s="1"/>
  <c r="HB58" i="66"/>
  <c r="HC58" i="66" s="1"/>
  <c r="HD58" i="66" s="1"/>
  <c r="HJ54" i="66"/>
  <c r="HK54" i="66" s="1"/>
  <c r="HA97" i="66"/>
  <c r="HB97" i="66" s="1"/>
  <c r="HC97" i="66" s="1"/>
  <c r="HD97" i="66" s="1"/>
  <c r="GY42" i="66"/>
  <c r="GZ42" i="66" s="1"/>
  <c r="HA42" i="66" s="1"/>
  <c r="HB42" i="66" s="1"/>
  <c r="HC42" i="66" s="1"/>
  <c r="HI35" i="66"/>
  <c r="HJ35" i="66" s="1"/>
  <c r="HK35" i="66" s="1"/>
  <c r="HL35" i="66" s="1"/>
  <c r="HM35" i="66" s="1"/>
  <c r="GQ106" i="66"/>
  <c r="GR106" i="66" s="1"/>
  <c r="GS106" i="66" s="1"/>
  <c r="HB17" i="66"/>
  <c r="HC17" i="66" s="1"/>
  <c r="HB100" i="66"/>
  <c r="HC100" i="66" s="1"/>
  <c r="HI48" i="66"/>
  <c r="HJ48" i="66" s="1"/>
  <c r="GR20" i="66"/>
  <c r="GS20" i="66" s="1"/>
  <c r="HC108" i="66"/>
  <c r="HD108" i="66" s="1"/>
  <c r="HJ17" i="66"/>
  <c r="HK17" i="66" s="1"/>
  <c r="HJ59" i="66"/>
  <c r="HK59" i="66" s="1"/>
  <c r="HI95" i="66"/>
  <c r="HJ95" i="66" s="1"/>
  <c r="HA76" i="66"/>
  <c r="HB76" i="66" s="1"/>
  <c r="HD92" i="66"/>
  <c r="HK16" i="66"/>
  <c r="HL16" i="66" s="1"/>
  <c r="HM16" i="66" s="1"/>
  <c r="HL110" i="66"/>
  <c r="HM110" i="66" s="1"/>
  <c r="HM45" i="66"/>
  <c r="HA106" i="66"/>
  <c r="HB106" i="66" s="1"/>
  <c r="HC106" i="66" s="1"/>
  <c r="HD106" i="66" s="1"/>
  <c r="GY68" i="66"/>
  <c r="GZ68" i="66" s="1"/>
  <c r="HD22" i="66"/>
  <c r="GQ73" i="66"/>
  <c r="GR73" i="66" s="1"/>
  <c r="HB33" i="66"/>
  <c r="HC33" i="66" s="1"/>
  <c r="GS43" i="66"/>
  <c r="GS66" i="66"/>
  <c r="GZ19" i="66"/>
  <c r="HA19" i="66" s="1"/>
  <c r="HJ99" i="66"/>
  <c r="HK99" i="66" s="1"/>
  <c r="HL99" i="66" s="1"/>
  <c r="HM99" i="66" s="1"/>
  <c r="HJ30" i="66"/>
  <c r="HK30" i="66" s="1"/>
  <c r="HL30" i="66" s="1"/>
  <c r="HM30" i="66" s="1"/>
  <c r="HC23" i="66"/>
  <c r="HD23" i="66" s="1"/>
  <c r="GQ61" i="66"/>
  <c r="GR61" i="66" s="1"/>
  <c r="GS61" i="66" s="1"/>
  <c r="HK28" i="66"/>
  <c r="HB94" i="66"/>
  <c r="HC94" i="66" s="1"/>
  <c r="HD94" i="66" s="1"/>
  <c r="HB107" i="66"/>
  <c r="HC107" i="66" s="1"/>
  <c r="HA63" i="66"/>
  <c r="HB63" i="66" s="1"/>
  <c r="HC63" i="66" s="1"/>
  <c r="HD63" i="66" s="1"/>
  <c r="HA113" i="66"/>
  <c r="HB113" i="66" s="1"/>
  <c r="HC113" i="66" s="1"/>
  <c r="HD113" i="66" s="1"/>
  <c r="HK101" i="66"/>
  <c r="HL101" i="66" s="1"/>
  <c r="HM101" i="66" s="1"/>
  <c r="GZ64" i="66"/>
  <c r="HA64" i="66" s="1"/>
  <c r="HB64" i="66" s="1"/>
  <c r="HC64" i="66" s="1"/>
  <c r="HD64" i="66" s="1"/>
  <c r="GY45" i="66"/>
  <c r="GZ45" i="66" s="1"/>
  <c r="HI64" i="66"/>
  <c r="HJ64" i="66" s="1"/>
  <c r="HK64" i="66" s="1"/>
  <c r="HL64" i="66" s="1"/>
  <c r="HM64" i="66" s="1"/>
  <c r="HJ25" i="66"/>
  <c r="HK25" i="66" s="1"/>
  <c r="HL25" i="66" s="1"/>
  <c r="HM25" i="66" s="1"/>
  <c r="HA39" i="66"/>
  <c r="HB39" i="66" s="1"/>
  <c r="HC39" i="66" s="1"/>
  <c r="HD39" i="66" s="1"/>
  <c r="GY25" i="66"/>
  <c r="GZ25" i="66" s="1"/>
  <c r="HA25" i="66" s="1"/>
  <c r="HC59" i="66"/>
  <c r="HD59" i="66" s="1"/>
  <c r="HB36" i="66"/>
  <c r="HC36" i="66" s="1"/>
  <c r="HD36" i="66" s="1"/>
  <c r="GP67" i="66"/>
  <c r="GQ67" i="66" s="1"/>
  <c r="GR67" i="66" s="1"/>
  <c r="GS67" i="66" s="1"/>
  <c r="GS18" i="66"/>
  <c r="HJ34" i="66"/>
  <c r="HK34" i="66" s="1"/>
  <c r="HL34" i="66" s="1"/>
  <c r="HB89" i="66"/>
  <c r="HC89" i="66" s="1"/>
  <c r="HD89" i="66" s="1"/>
  <c r="GZ81" i="66"/>
  <c r="HK23" i="66"/>
  <c r="HL23" i="66" s="1"/>
  <c r="HM23" i="66" s="1"/>
  <c r="HA30" i="66"/>
  <c r="HB30" i="66" s="1"/>
  <c r="HC30" i="66" s="1"/>
  <c r="HJ15" i="66"/>
  <c r="HK15" i="66" s="1"/>
  <c r="HL15" i="66" s="1"/>
  <c r="HM15" i="66" s="1"/>
  <c r="HA16" i="66"/>
  <c r="HB16" i="66" s="1"/>
  <c r="HC16" i="66" s="1"/>
  <c r="HD16" i="66" s="1"/>
  <c r="HA75" i="66"/>
  <c r="GY52" i="66"/>
  <c r="GZ52" i="66" s="1"/>
  <c r="HI56" i="66"/>
  <c r="HJ56" i="66" s="1"/>
  <c r="HK78" i="66"/>
  <c r="HI89" i="66"/>
  <c r="HJ89" i="66" s="1"/>
  <c r="HA40" i="66"/>
  <c r="GY99" i="66"/>
  <c r="GZ99" i="66" s="1"/>
  <c r="HC31" i="66"/>
  <c r="HD31" i="66" s="1"/>
  <c r="GZ14" i="66"/>
  <c r="HA14" i="66" s="1"/>
  <c r="HB14" i="66" s="1"/>
  <c r="HL100" i="66"/>
  <c r="HM100" i="66" s="1"/>
  <c r="HC15" i="66"/>
  <c r="HD15" i="66" s="1"/>
  <c r="HH75" i="66"/>
  <c r="HA44" i="66"/>
  <c r="HB44" i="66" s="1"/>
  <c r="HC44" i="66" s="1"/>
  <c r="HD44" i="66" s="1"/>
  <c r="GS53" i="66"/>
  <c r="HJ79" i="66"/>
  <c r="HK79" i="66" s="1"/>
  <c r="HL79" i="66" s="1"/>
  <c r="HC47" i="66"/>
  <c r="HD47" i="66" s="1"/>
  <c r="HJ88" i="66"/>
  <c r="HK88" i="66" s="1"/>
  <c r="HK63" i="66"/>
  <c r="HL63" i="66" s="1"/>
  <c r="HM63" i="66" s="1"/>
  <c r="HJ98" i="66"/>
  <c r="HI81" i="66"/>
  <c r="HJ81" i="66" s="1"/>
  <c r="GZ88" i="66"/>
  <c r="HK22" i="66"/>
  <c r="HL22" i="66" s="1"/>
  <c r="HM22" i="66" s="1"/>
  <c r="HB110" i="66"/>
  <c r="HC110" i="66" s="1"/>
  <c r="HB103" i="66"/>
  <c r="HC103" i="66" s="1"/>
  <c r="HI68" i="66"/>
  <c r="HJ68" i="66" s="1"/>
  <c r="HJ103" i="66"/>
  <c r="HK103" i="66" s="1"/>
  <c r="HB111" i="66"/>
  <c r="HI97" i="66"/>
  <c r="GZ29" i="66"/>
  <c r="HA29" i="66" s="1"/>
  <c r="HB29" i="66" s="1"/>
  <c r="HC29" i="66" s="1"/>
  <c r="HI94" i="66"/>
  <c r="HJ94" i="66" s="1"/>
  <c r="HA95" i="66"/>
  <c r="HB83" i="66"/>
  <c r="HC83" i="66" s="1"/>
  <c r="HD83" i="66" s="1"/>
  <c r="HK40" i="66"/>
  <c r="HL40" i="66" s="1"/>
  <c r="HM40" i="66" s="1"/>
  <c r="HB43" i="66"/>
  <c r="HC43" i="66" s="1"/>
  <c r="HJ36" i="66"/>
  <c r="HK36" i="66" s="1"/>
  <c r="HJ52" i="66"/>
  <c r="HA62" i="66"/>
  <c r="HB62" i="66" s="1"/>
  <c r="HC62" i="66" s="1"/>
  <c r="HD62" i="66" s="1"/>
  <c r="GR50" i="66"/>
  <c r="GS50" i="66" s="1"/>
  <c r="HL21" i="66"/>
  <c r="HM21" i="66" s="1"/>
  <c r="HA101" i="66"/>
  <c r="HB101" i="66" s="1"/>
  <c r="HC101" i="66" s="1"/>
  <c r="HD101" i="66" s="1"/>
  <c r="HA34" i="66"/>
  <c r="HB34" i="66" s="1"/>
  <c r="HC34" i="66" s="1"/>
  <c r="HD34" i="66" s="1"/>
  <c r="HH47" i="66"/>
  <c r="HL85" i="66"/>
  <c r="HM85" i="66" s="1"/>
  <c r="HJ41" i="66"/>
  <c r="HK41" i="66" s="1"/>
  <c r="GP69" i="66"/>
  <c r="GQ69" i="66" s="1"/>
  <c r="GR69" i="66" s="1"/>
  <c r="GS69" i="66" s="1"/>
  <c r="GZ79" i="66"/>
  <c r="HA79" i="66" s="1"/>
  <c r="HL26" i="66"/>
  <c r="HM26" i="66" s="1"/>
  <c r="HC66" i="66"/>
  <c r="HD66" i="66" s="1"/>
  <c r="HA84" i="66"/>
  <c r="HJ66" i="66"/>
  <c r="HK66" i="66" s="1"/>
  <c r="HL66" i="66" s="1"/>
  <c r="HM66" i="66" s="1"/>
  <c r="HH76" i="66"/>
  <c r="GS91" i="66"/>
  <c r="HB27" i="66"/>
  <c r="HC27" i="66" s="1"/>
  <c r="HD27" i="66" s="1"/>
  <c r="GY18" i="66"/>
  <c r="GZ18" i="66" s="1"/>
  <c r="HA18" i="66" s="1"/>
  <c r="GR97" i="66"/>
  <c r="GS97" i="66" s="1"/>
  <c r="HJ77" i="66"/>
  <c r="HK77" i="66" s="1"/>
  <c r="HL77" i="66" s="1"/>
  <c r="HJ84" i="66"/>
  <c r="GZ41" i="66"/>
  <c r="HH107" i="66"/>
  <c r="HI107" i="66" s="1"/>
  <c r="HA49" i="66"/>
  <c r="HB49" i="66" s="1"/>
  <c r="GY73" i="66"/>
  <c r="DV21" i="66" l="1"/>
  <c r="DV19" i="66"/>
  <c r="DT18" i="66"/>
  <c r="DT36" i="66"/>
  <c r="DV36" i="66" s="1"/>
  <c r="JB36" i="66" s="1"/>
  <c r="DT39" i="66"/>
  <c r="IZ39" i="66" s="1"/>
  <c r="HB37" i="66"/>
  <c r="HC37" i="66" s="1"/>
  <c r="HD37" i="66" s="1"/>
  <c r="DW17" i="66"/>
  <c r="DT16" i="66"/>
  <c r="IZ16" i="66" s="1"/>
  <c r="DV29" i="66"/>
  <c r="DV22" i="66"/>
  <c r="DU21" i="66"/>
  <c r="DW21" i="66" s="1"/>
  <c r="IY37" i="66"/>
  <c r="DT37" i="66"/>
  <c r="IY41" i="66"/>
  <c r="DT41" i="66"/>
  <c r="IZ41" i="66" s="1"/>
  <c r="IY40" i="66"/>
  <c r="DT40" i="66"/>
  <c r="IZ40" i="66" s="1"/>
  <c r="DU26" i="66"/>
  <c r="DX26" i="66" s="1"/>
  <c r="DU30" i="66"/>
  <c r="DW33" i="66"/>
  <c r="DU19" i="66"/>
  <c r="DU22" i="66"/>
  <c r="DW31" i="66"/>
  <c r="DV24" i="66"/>
  <c r="DX24" i="66" s="1"/>
  <c r="DV35" i="66"/>
  <c r="IZ36" i="66"/>
  <c r="DU36" i="66"/>
  <c r="JA36" i="66" s="1"/>
  <c r="DU20" i="66"/>
  <c r="DW20" i="66" s="1"/>
  <c r="DW24" i="66"/>
  <c r="DW28" i="66"/>
  <c r="DU18" i="66"/>
  <c r="DV17" i="66"/>
  <c r="DU35" i="66"/>
  <c r="DX31" i="66"/>
  <c r="DV30" i="66"/>
  <c r="DT42" i="66"/>
  <c r="DV34" i="66"/>
  <c r="JB34" i="66" s="1"/>
  <c r="IY34" i="66"/>
  <c r="DU34" i="66"/>
  <c r="JA34" i="66" s="1"/>
  <c r="DU27" i="66"/>
  <c r="DW27" i="66" s="1"/>
  <c r="DU29" i="66"/>
  <c r="DV28" i="66"/>
  <c r="DV27" i="66"/>
  <c r="DV20" i="66"/>
  <c r="IY38" i="66"/>
  <c r="DT38" i="66"/>
  <c r="IZ38" i="66" s="1"/>
  <c r="DV23" i="66"/>
  <c r="DV18" i="66"/>
  <c r="DW23" i="66"/>
  <c r="DT25" i="66"/>
  <c r="DV33" i="66"/>
  <c r="DX33" i="66" s="1"/>
  <c r="E22" i="66"/>
  <c r="C22" i="66"/>
  <c r="A21" i="66"/>
  <c r="DT15" i="66"/>
  <c r="IZ15" i="66" s="1"/>
  <c r="HD60" i="66"/>
  <c r="HD43" i="66"/>
  <c r="HD100" i="66"/>
  <c r="HD38" i="66"/>
  <c r="HM111" i="66"/>
  <c r="HL29" i="66"/>
  <c r="HM29" i="66" s="1"/>
  <c r="HL27" i="66"/>
  <c r="HM27" i="66" s="1"/>
  <c r="HL54" i="66"/>
  <c r="HM54" i="66" s="1"/>
  <c r="HK93" i="66"/>
  <c r="HL17" i="66"/>
  <c r="HM17" i="66" s="1"/>
  <c r="HA67" i="66"/>
  <c r="HB67" i="66" s="1"/>
  <c r="HK92" i="66"/>
  <c r="HL92" i="66" s="1"/>
  <c r="HC82" i="66"/>
  <c r="HD82" i="66" s="1"/>
  <c r="HK96" i="66"/>
  <c r="HL96" i="66" s="1"/>
  <c r="HM96" i="66" s="1"/>
  <c r="HK51" i="66"/>
  <c r="HA52" i="66"/>
  <c r="HB52" i="66" s="1"/>
  <c r="HC52" i="66" s="1"/>
  <c r="HD52" i="66" s="1"/>
  <c r="HA53" i="66"/>
  <c r="HB53" i="66" s="1"/>
  <c r="HL50" i="66"/>
  <c r="HM50" i="66" s="1"/>
  <c r="HC54" i="66"/>
  <c r="HD54" i="66" s="1"/>
  <c r="HD17" i="66"/>
  <c r="HD42" i="66"/>
  <c r="HD51" i="66"/>
  <c r="GZ32" i="66"/>
  <c r="HA32" i="66" s="1"/>
  <c r="DV32" i="66" s="1"/>
  <c r="HK53" i="66"/>
  <c r="HL53" i="66" s="1"/>
  <c r="HK95" i="66"/>
  <c r="HL95" i="66" s="1"/>
  <c r="HM95" i="66" s="1"/>
  <c r="GS73" i="66"/>
  <c r="HB91" i="66"/>
  <c r="HC91" i="66" s="1"/>
  <c r="HL18" i="66"/>
  <c r="HM18" i="66" s="1"/>
  <c r="HK68" i="66"/>
  <c r="HL68" i="66" s="1"/>
  <c r="HM68" i="66" s="1"/>
  <c r="HL41" i="66"/>
  <c r="HM41" i="66" s="1"/>
  <c r="HM24" i="66"/>
  <c r="HK42" i="66"/>
  <c r="HL42" i="66" s="1"/>
  <c r="HM42" i="66" s="1"/>
  <c r="HC76" i="66"/>
  <c r="HD76" i="66" s="1"/>
  <c r="HL103" i="66"/>
  <c r="HM103" i="66" s="1"/>
  <c r="HA99" i="66"/>
  <c r="HB99" i="66" s="1"/>
  <c r="HC99" i="66" s="1"/>
  <c r="HL28" i="66"/>
  <c r="HM28" i="66" s="1"/>
  <c r="HM79" i="66"/>
  <c r="HB19" i="66"/>
  <c r="HC19" i="66" s="1"/>
  <c r="HD19" i="66" s="1"/>
  <c r="HL59" i="66"/>
  <c r="HM59" i="66" s="1"/>
  <c r="HK89" i="66"/>
  <c r="HL89" i="66" s="1"/>
  <c r="HM89" i="66" s="1"/>
  <c r="HD107" i="66"/>
  <c r="HL78" i="66"/>
  <c r="HM78" i="66" s="1"/>
  <c r="HM77" i="66"/>
  <c r="HD33" i="66"/>
  <c r="HK48" i="66"/>
  <c r="HL48" i="66" s="1"/>
  <c r="HM48" i="66" s="1"/>
  <c r="HD29" i="66"/>
  <c r="HA45" i="66"/>
  <c r="HB45" i="66" s="1"/>
  <c r="HC45" i="66" s="1"/>
  <c r="HD45" i="66" s="1"/>
  <c r="HA68" i="66"/>
  <c r="HB68" i="66" s="1"/>
  <c r="HC68" i="66" s="1"/>
  <c r="HD68" i="66" s="1"/>
  <c r="HB79" i="66"/>
  <c r="HC79" i="66" s="1"/>
  <c r="HK98" i="66"/>
  <c r="HL98" i="66" s="1"/>
  <c r="HM98" i="66" s="1"/>
  <c r="DV14" i="66"/>
  <c r="JB14" i="66" s="1"/>
  <c r="DU14" i="66"/>
  <c r="HL88" i="66"/>
  <c r="HM88" i="66" s="1"/>
  <c r="HB25" i="66"/>
  <c r="HC25" i="66" s="1"/>
  <c r="HD25" i="66" s="1"/>
  <c r="HJ107" i="66"/>
  <c r="HK107" i="66" s="1"/>
  <c r="HL107" i="66" s="1"/>
  <c r="HM107" i="66" s="1"/>
  <c r="HC14" i="66"/>
  <c r="HD14" i="66" s="1"/>
  <c r="HI76" i="66"/>
  <c r="HB84" i="66"/>
  <c r="HC84" i="66" s="1"/>
  <c r="HD84" i="66" s="1"/>
  <c r="HL36" i="66"/>
  <c r="HM36" i="66" s="1"/>
  <c r="HI75" i="66"/>
  <c r="HJ75" i="66" s="1"/>
  <c r="HK75" i="66" s="1"/>
  <c r="HL75" i="66" s="1"/>
  <c r="HM75" i="66" s="1"/>
  <c r="HB75" i="66"/>
  <c r="HC75" i="66" s="1"/>
  <c r="HB40" i="66"/>
  <c r="HC40" i="66" s="1"/>
  <c r="HD40" i="66" s="1"/>
  <c r="HK81" i="66"/>
  <c r="GZ73" i="66"/>
  <c r="HB95" i="66"/>
  <c r="HC95" i="66" s="1"/>
  <c r="HD95" i="66" s="1"/>
  <c r="HA81" i="66"/>
  <c r="HB81" i="66" s="1"/>
  <c r="HC81" i="66" s="1"/>
  <c r="HD81" i="66" s="1"/>
  <c r="HB18" i="66"/>
  <c r="HC18" i="66" s="1"/>
  <c r="HD18" i="66" s="1"/>
  <c r="HC49" i="66"/>
  <c r="HD49" i="66" s="1"/>
  <c r="HA41" i="66"/>
  <c r="HK52" i="66"/>
  <c r="HL52" i="66" s="1"/>
  <c r="HI47" i="66"/>
  <c r="HJ47" i="66" s="1"/>
  <c r="HK47" i="66" s="1"/>
  <c r="HK94" i="66"/>
  <c r="HL94" i="66" s="1"/>
  <c r="HM94" i="66" s="1"/>
  <c r="HD103" i="66"/>
  <c r="HA88" i="66"/>
  <c r="HB88" i="66" s="1"/>
  <c r="HK84" i="66"/>
  <c r="HL84" i="66" s="1"/>
  <c r="HM84" i="66" s="1"/>
  <c r="HM34" i="66"/>
  <c r="HK56" i="66"/>
  <c r="HL56" i="66" s="1"/>
  <c r="HM56" i="66" s="1"/>
  <c r="HJ97" i="66"/>
  <c r="HK97" i="66" s="1"/>
  <c r="HL97" i="66" s="1"/>
  <c r="HM97" i="66" s="1"/>
  <c r="HD110" i="66"/>
  <c r="HC111" i="66"/>
  <c r="HD111" i="66" s="1"/>
  <c r="HD30" i="66"/>
  <c r="DU16" i="66" l="1"/>
  <c r="JA16" i="66" s="1"/>
  <c r="DV39" i="66"/>
  <c r="JB39" i="66" s="1"/>
  <c r="DX30" i="66"/>
  <c r="DY31" i="66"/>
  <c r="CA31" i="66" s="1"/>
  <c r="LG31" i="66" s="1"/>
  <c r="LV31" i="66" s="1"/>
  <c r="MJ31" i="66" s="1"/>
  <c r="DU39" i="66"/>
  <c r="DX39" i="66" s="1"/>
  <c r="JD39" i="66" s="1"/>
  <c r="DW36" i="66"/>
  <c r="JC36" i="66" s="1"/>
  <c r="DV16" i="66"/>
  <c r="JB16" i="66" s="1"/>
  <c r="DX22" i="66"/>
  <c r="DW19" i="66"/>
  <c r="DU38" i="66"/>
  <c r="JA38" i="66" s="1"/>
  <c r="DX21" i="66"/>
  <c r="DY21" i="66" s="1"/>
  <c r="CA21" i="66" s="1"/>
  <c r="LG21" i="66" s="1"/>
  <c r="LV21" i="66" s="1"/>
  <c r="MJ21" i="66" s="1"/>
  <c r="DU40" i="66"/>
  <c r="JA40" i="66" s="1"/>
  <c r="IZ37" i="66"/>
  <c r="DU37" i="66"/>
  <c r="JA37" i="66" s="1"/>
  <c r="DV37" i="66"/>
  <c r="JB37" i="66" s="1"/>
  <c r="DV40" i="66"/>
  <c r="JB40" i="66" s="1"/>
  <c r="DU41" i="66"/>
  <c r="JA41" i="66" s="1"/>
  <c r="DX36" i="66"/>
  <c r="JD36" i="66" s="1"/>
  <c r="DX18" i="66"/>
  <c r="DX23" i="66"/>
  <c r="DY23" i="66" s="1"/>
  <c r="DW26" i="66"/>
  <c r="DY26" i="66" s="1"/>
  <c r="CA26" i="66" s="1"/>
  <c r="LG26" i="66" s="1"/>
  <c r="LV26" i="66" s="1"/>
  <c r="MJ26" i="66" s="1"/>
  <c r="DX19" i="66"/>
  <c r="DX29" i="66"/>
  <c r="DW29" i="66"/>
  <c r="DY24" i="66"/>
  <c r="CA24" i="66" s="1"/>
  <c r="LG24" i="66" s="1"/>
  <c r="LV24" i="66" s="1"/>
  <c r="MJ24" i="66" s="1"/>
  <c r="DW22" i="66"/>
  <c r="DX20" i="66"/>
  <c r="DY20" i="66" s="1"/>
  <c r="CA20" i="66" s="1"/>
  <c r="LG20" i="66" s="1"/>
  <c r="LV20" i="66" s="1"/>
  <c r="MJ20" i="66" s="1"/>
  <c r="DW30" i="66"/>
  <c r="DV42" i="66"/>
  <c r="DU42" i="66"/>
  <c r="DY33" i="66"/>
  <c r="CA33" i="66" s="1"/>
  <c r="LG33" i="66" s="1"/>
  <c r="LV33" i="66" s="1"/>
  <c r="MJ33" i="66" s="1"/>
  <c r="DW34" i="66"/>
  <c r="JC34" i="66" s="1"/>
  <c r="DX28" i="66"/>
  <c r="DY28" i="66" s="1"/>
  <c r="DW35" i="66"/>
  <c r="DX35" i="66"/>
  <c r="IZ25" i="66"/>
  <c r="DU25" i="66"/>
  <c r="JA25" i="66" s="1"/>
  <c r="DV25" i="66"/>
  <c r="JB25" i="66" s="1"/>
  <c r="DX27" i="66"/>
  <c r="DX17" i="66"/>
  <c r="DW16" i="66"/>
  <c r="JC16" i="66" s="1"/>
  <c r="HB41" i="66"/>
  <c r="HC41" i="66" s="1"/>
  <c r="HD41" i="66" s="1"/>
  <c r="DV41" i="66"/>
  <c r="DX16" i="66"/>
  <c r="JD16" i="66" s="1"/>
  <c r="DV38" i="66"/>
  <c r="DX34" i="66"/>
  <c r="DW18" i="66"/>
  <c r="DU32" i="66"/>
  <c r="E23" i="66"/>
  <c r="C23" i="66"/>
  <c r="A22" i="66"/>
  <c r="DU15" i="66"/>
  <c r="DV15" i="66"/>
  <c r="JB15" i="66" s="1"/>
  <c r="HD79" i="66"/>
  <c r="HC67" i="66"/>
  <c r="HD67" i="66" s="1"/>
  <c r="HD99" i="66"/>
  <c r="HC53" i="66"/>
  <c r="HD53" i="66" s="1"/>
  <c r="HM92" i="66"/>
  <c r="HL51" i="66"/>
  <c r="HM51" i="66" s="1"/>
  <c r="HL93" i="66"/>
  <c r="HM93" i="66" s="1"/>
  <c r="HD91" i="66"/>
  <c r="HM53" i="66"/>
  <c r="HC88" i="66"/>
  <c r="HD88" i="66" s="1"/>
  <c r="HB32" i="66"/>
  <c r="HC32" i="66" s="1"/>
  <c r="HD32" i="66" s="1"/>
  <c r="HJ76" i="66"/>
  <c r="HK76" i="66" s="1"/>
  <c r="HL76" i="66" s="1"/>
  <c r="HM76" i="66" s="1"/>
  <c r="HL47" i="66"/>
  <c r="HM47" i="66" s="1"/>
  <c r="HM52" i="66"/>
  <c r="JA14" i="66"/>
  <c r="DW14" i="66"/>
  <c r="JC14" i="66" s="1"/>
  <c r="DX14" i="66"/>
  <c r="JD14" i="66" s="1"/>
  <c r="HL81" i="66"/>
  <c r="HM81" i="66" s="1"/>
  <c r="HD75" i="66"/>
  <c r="HA73" i="66"/>
  <c r="HB73" i="66" s="1"/>
  <c r="HC73" i="66" s="1"/>
  <c r="HD73" i="66" s="1"/>
  <c r="DY35" i="66" l="1"/>
  <c r="CA35" i="66" s="1"/>
  <c r="LG35" i="66" s="1"/>
  <c r="LV35" i="66" s="1"/>
  <c r="MJ35" i="66" s="1"/>
  <c r="DY30" i="66"/>
  <c r="CA30" i="66" s="1"/>
  <c r="LG30" i="66" s="1"/>
  <c r="LV30" i="66" s="1"/>
  <c r="MJ30" i="66" s="1"/>
  <c r="DW39" i="66"/>
  <c r="JC39" i="66" s="1"/>
  <c r="JA39" i="66"/>
  <c r="DY29" i="66"/>
  <c r="CA29" i="66" s="1"/>
  <c r="LG29" i="66" s="1"/>
  <c r="LV29" i="66" s="1"/>
  <c r="MJ29" i="66" s="1"/>
  <c r="DX40" i="66"/>
  <c r="JD40" i="66" s="1"/>
  <c r="DY22" i="66"/>
  <c r="CA22" i="66" s="1"/>
  <c r="LG22" i="66" s="1"/>
  <c r="LV22" i="66" s="1"/>
  <c r="MJ22" i="66" s="1"/>
  <c r="DY18" i="66"/>
  <c r="CA18" i="66" s="1"/>
  <c r="LG18" i="66" s="1"/>
  <c r="LV18" i="66" s="1"/>
  <c r="MJ18" i="66" s="1"/>
  <c r="DX42" i="66"/>
  <c r="DY19" i="66"/>
  <c r="CA19" i="66" s="1"/>
  <c r="LG19" i="66" s="1"/>
  <c r="LV19" i="66" s="1"/>
  <c r="MJ19" i="66" s="1"/>
  <c r="DX37" i="66"/>
  <c r="JD37" i="66" s="1"/>
  <c r="DW37" i="66"/>
  <c r="JC37" i="66" s="1"/>
  <c r="DY36" i="66"/>
  <c r="JE36" i="66" s="1"/>
  <c r="LB36" i="66" s="1"/>
  <c r="DY17" i="66"/>
  <c r="CA17" i="66" s="1"/>
  <c r="LG17" i="66" s="1"/>
  <c r="LV17" i="66" s="1"/>
  <c r="MJ17" i="66" s="1"/>
  <c r="DY27" i="66"/>
  <c r="CA27" i="66" s="1"/>
  <c r="LG27" i="66" s="1"/>
  <c r="LV27" i="66" s="1"/>
  <c r="MJ27" i="66" s="1"/>
  <c r="DW40" i="66"/>
  <c r="JC40" i="66" s="1"/>
  <c r="JD34" i="66"/>
  <c r="CA28" i="66"/>
  <c r="LG28" i="66" s="1"/>
  <c r="LV28" i="66" s="1"/>
  <c r="MJ28" i="66" s="1"/>
  <c r="DY16" i="66"/>
  <c r="JE16" i="66" s="1"/>
  <c r="DW42" i="66"/>
  <c r="DY42" i="66" s="1"/>
  <c r="DX32" i="66"/>
  <c r="DW32" i="66"/>
  <c r="DY32" i="66" s="1"/>
  <c r="DW25" i="66"/>
  <c r="JC25" i="66" s="1"/>
  <c r="JB38" i="66"/>
  <c r="DX38" i="66"/>
  <c r="JD38" i="66" s="1"/>
  <c r="JB41" i="66"/>
  <c r="DW41" i="66"/>
  <c r="JC41" i="66" s="1"/>
  <c r="DX41" i="66"/>
  <c r="JD41" i="66" s="1"/>
  <c r="DY34" i="66"/>
  <c r="JE34" i="66" s="1"/>
  <c r="CA23" i="66"/>
  <c r="LG23" i="66" s="1"/>
  <c r="LV23" i="66" s="1"/>
  <c r="MJ23" i="66" s="1"/>
  <c r="DW38" i="66"/>
  <c r="JC38" i="66" s="1"/>
  <c r="DX25" i="66"/>
  <c r="JD25" i="66" s="1"/>
  <c r="E24" i="66"/>
  <c r="C24" i="66"/>
  <c r="A23" i="66"/>
  <c r="DX15" i="66"/>
  <c r="JD15" i="66" s="1"/>
  <c r="DW15" i="66"/>
  <c r="JC15" i="66" s="1"/>
  <c r="JA15" i="66"/>
  <c r="DY14" i="66"/>
  <c r="JE14" i="66" s="1"/>
  <c r="LB14" i="66" s="1"/>
  <c r="CA42" i="66" l="1"/>
  <c r="LG42" i="66" s="1"/>
  <c r="LV42" i="66" s="1"/>
  <c r="MJ42" i="66" s="1"/>
  <c r="DY39" i="66"/>
  <c r="DY25" i="66"/>
  <c r="JE25" i="66" s="1"/>
  <c r="LB25" i="66" s="1"/>
  <c r="DY40" i="66"/>
  <c r="JE40" i="66" s="1"/>
  <c r="LB40" i="66" s="1"/>
  <c r="DY37" i="66"/>
  <c r="JE37" i="66" s="1"/>
  <c r="LB37" i="66" s="1"/>
  <c r="CA36" i="66"/>
  <c r="LG36" i="66" s="1"/>
  <c r="CA32" i="66"/>
  <c r="LG32" i="66" s="1"/>
  <c r="LV32" i="66" s="1"/>
  <c r="MJ32" i="66" s="1"/>
  <c r="DY41" i="66"/>
  <c r="JE41" i="66" s="1"/>
  <c r="LB16" i="66"/>
  <c r="DY38" i="66"/>
  <c r="JE38" i="66" s="1"/>
  <c r="LB38" i="66" s="1"/>
  <c r="CA34" i="66"/>
  <c r="LG34" i="66" s="1"/>
  <c r="LF34" i="66"/>
  <c r="LB34" i="66"/>
  <c r="CA16" i="66"/>
  <c r="LG16" i="66" s="1"/>
  <c r="E25" i="66"/>
  <c r="C25" i="66"/>
  <c r="F15" i="67" s="1"/>
  <c r="A24" i="66"/>
  <c r="H15" i="67"/>
  <c r="J15" i="67" s="1"/>
  <c r="A15" i="67"/>
  <c r="DY15" i="66"/>
  <c r="JE15" i="66" s="1"/>
  <c r="LB15" i="66" s="1"/>
  <c r="CA14" i="66"/>
  <c r="LG14" i="66" s="1"/>
  <c r="G15" i="67" l="1"/>
  <c r="JE39" i="66"/>
  <c r="CA39" i="66"/>
  <c r="LG39" i="66" s="1"/>
  <c r="LF36" i="66"/>
  <c r="CA25" i="66"/>
  <c r="LG25" i="66" s="1"/>
  <c r="CA40" i="66"/>
  <c r="LG40" i="66" s="1"/>
  <c r="CA38" i="66"/>
  <c r="LG38" i="66" s="1"/>
  <c r="CA37" i="66"/>
  <c r="LG37" i="66" s="1"/>
  <c r="LF38" i="66"/>
  <c r="LF14" i="66"/>
  <c r="LV14" i="66" s="1"/>
  <c r="LF16" i="66"/>
  <c r="LF40" i="66"/>
  <c r="LF25" i="66"/>
  <c r="LV25" i="66" s="1"/>
  <c r="LV36" i="66"/>
  <c r="CA41" i="66"/>
  <c r="LG41" i="66" s="1"/>
  <c r="LB41" i="66"/>
  <c r="LV34" i="66"/>
  <c r="LV16" i="66"/>
  <c r="E26" i="66"/>
  <c r="C26" i="66"/>
  <c r="A25" i="66"/>
  <c r="CA15" i="66"/>
  <c r="LG15" i="66" s="1"/>
  <c r="LB39" i="66" l="1"/>
  <c r="LF39" i="66"/>
  <c r="LV39" i="66" s="1"/>
  <c r="LV38" i="66"/>
  <c r="LV40" i="66"/>
  <c r="LF37" i="66"/>
  <c r="LV37" i="66" s="1"/>
  <c r="LF15" i="66"/>
  <c r="LV15" i="66" s="1"/>
  <c r="LF41" i="66"/>
  <c r="LV41" i="66" s="1"/>
  <c r="E27" i="66"/>
  <c r="C27" i="66"/>
  <c r="A26" i="66"/>
  <c r="I21" i="57"/>
  <c r="H21" i="57"/>
  <c r="E28" i="66" l="1"/>
  <c r="C28" i="66"/>
  <c r="A27" i="66"/>
  <c r="E12" i="67"/>
  <c r="LD16" i="66" l="1"/>
  <c r="LE16" i="66" s="1"/>
  <c r="LD25" i="66"/>
  <c r="LE25" i="66" s="1"/>
  <c r="E29" i="66"/>
  <c r="C29" i="66"/>
  <c r="A28" i="66"/>
  <c r="LD14" i="66"/>
  <c r="LD15" i="66"/>
  <c r="LE15" i="66" s="1"/>
  <c r="A12" i="67"/>
  <c r="H12" i="67"/>
  <c r="G12" i="67"/>
  <c r="C12" i="67" s="1"/>
  <c r="F12" i="67"/>
  <c r="E30" i="66" l="1"/>
  <c r="C30" i="66"/>
  <c r="A29" i="66"/>
  <c r="J12" i="67"/>
  <c r="C13" i="67"/>
  <c r="C15" i="67"/>
  <c r="C14" i="67"/>
  <c r="E31" i="66" l="1"/>
  <c r="C31" i="66"/>
  <c r="A30" i="66"/>
  <c r="E32" i="66" l="1"/>
  <c r="C32" i="66"/>
  <c r="A31" i="66"/>
  <c r="I28" i="57"/>
  <c r="H28" i="57"/>
  <c r="G28" i="57"/>
  <c r="I27" i="57"/>
  <c r="H27" i="57"/>
  <c r="G27" i="57"/>
  <c r="I26" i="57"/>
  <c r="H26" i="57"/>
  <c r="G26" i="57"/>
  <c r="I25" i="57"/>
  <c r="H25" i="57"/>
  <c r="G25" i="57"/>
  <c r="I24" i="57"/>
  <c r="H24" i="57"/>
  <c r="G24" i="57"/>
  <c r="I23" i="57"/>
  <c r="H23" i="57"/>
  <c r="G23" i="57"/>
  <c r="I22" i="57"/>
  <c r="H22" i="57"/>
  <c r="G22" i="57"/>
  <c r="G21" i="57"/>
  <c r="V21" i="50"/>
  <c r="O21" i="50"/>
  <c r="V20" i="50"/>
  <c r="O20" i="50"/>
  <c r="V19" i="50"/>
  <c r="O19" i="50"/>
  <c r="V17" i="50"/>
  <c r="O17" i="50"/>
  <c r="V16" i="50"/>
  <c r="O16" i="50"/>
  <c r="V15" i="50"/>
  <c r="O15" i="50"/>
  <c r="V14" i="50"/>
  <c r="O14" i="50"/>
  <c r="V13" i="50"/>
  <c r="O13" i="50"/>
  <c r="V12" i="50"/>
  <c r="O12" i="50"/>
  <c r="AA11" i="50"/>
  <c r="Z11" i="50"/>
  <c r="Y11" i="50"/>
  <c r="X11" i="50"/>
  <c r="W11" i="50"/>
  <c r="U11" i="50"/>
  <c r="T11" i="50"/>
  <c r="S11" i="50"/>
  <c r="Q11" i="50"/>
  <c r="P11" i="50"/>
  <c r="P11" i="49"/>
  <c r="O11" i="49"/>
  <c r="N11" i="49"/>
  <c r="M11" i="49"/>
  <c r="L11" i="49"/>
  <c r="J11" i="49"/>
  <c r="U21" i="48"/>
  <c r="G21" i="48"/>
  <c r="A21" i="48"/>
  <c r="U20" i="48"/>
  <c r="G20" i="48"/>
  <c r="A20" i="48"/>
  <c r="U19" i="48"/>
  <c r="G19" i="48"/>
  <c r="A19" i="48"/>
  <c r="U17" i="48"/>
  <c r="G17" i="48"/>
  <c r="A17" i="48"/>
  <c r="U16" i="48"/>
  <c r="G16" i="48"/>
  <c r="A16" i="48"/>
  <c r="U15" i="48"/>
  <c r="G15" i="48"/>
  <c r="A15" i="48"/>
  <c r="U14" i="48"/>
  <c r="G14" i="48"/>
  <c r="A14" i="48"/>
  <c r="U13" i="48"/>
  <c r="G13" i="48"/>
  <c r="A13" i="48"/>
  <c r="U12" i="48"/>
  <c r="G12" i="48"/>
  <c r="A12" i="48"/>
  <c r="U11" i="48"/>
  <c r="E33" i="66" l="1"/>
  <c r="C33" i="66"/>
  <c r="A32" i="66"/>
  <c r="O11" i="50"/>
  <c r="E34" i="66" l="1"/>
  <c r="C34" i="66"/>
  <c r="LD34" i="66" s="1"/>
  <c r="LE34" i="66" s="1"/>
  <c r="A33" i="66"/>
  <c r="LE14" i="66"/>
  <c r="E35" i="66" l="1"/>
  <c r="C35" i="66"/>
  <c r="A34" i="66"/>
  <c r="L543" i="67"/>
  <c r="K544" i="67"/>
  <c r="K543" i="67"/>
  <c r="E36" i="66" l="1"/>
  <c r="C36" i="66"/>
  <c r="LD36" i="66" s="1"/>
  <c r="LE36" i="66" s="1"/>
  <c r="A35" i="66"/>
  <c r="E37" i="66" l="1"/>
  <c r="C37" i="66"/>
  <c r="LD37" i="66" s="1"/>
  <c r="LE37" i="66" s="1"/>
  <c r="A36" i="66"/>
  <c r="E38" i="66" l="1"/>
  <c r="C38" i="66"/>
  <c r="LD38" i="66" s="1"/>
  <c r="LE38" i="66" s="1"/>
  <c r="A37" i="66"/>
  <c r="E39" i="66" l="1"/>
  <c r="C39" i="66"/>
  <c r="LD39" i="66" s="1"/>
  <c r="LE39" i="66" s="1"/>
  <c r="A38" i="66"/>
  <c r="E40" i="66" l="1"/>
  <c r="C40" i="66"/>
  <c r="LD40" i="66" s="1"/>
  <c r="LE40" i="66" s="1"/>
  <c r="A39" i="66"/>
  <c r="E41" i="66" l="1"/>
  <c r="C41" i="66"/>
  <c r="LD41" i="66" s="1"/>
  <c r="LE41" i="66" s="1"/>
  <c r="A40" i="66"/>
  <c r="E42" i="66" l="1"/>
  <c r="MG39" i="66" s="1"/>
  <c r="C42" i="66"/>
  <c r="LC37" i="66" s="1"/>
  <c r="A41" i="66"/>
  <c r="LC36" i="66" l="1"/>
  <c r="LC39" i="66"/>
  <c r="MG41" i="66"/>
  <c r="MG38" i="66"/>
  <c r="MG37" i="66"/>
  <c r="J39" i="66"/>
  <c r="J35" i="66"/>
  <c r="J37" i="66"/>
  <c r="J41" i="66"/>
  <c r="V542" i="67"/>
  <c r="V36" i="67"/>
  <c r="V258" i="67"/>
  <c r="V291" i="67"/>
  <c r="V246" i="67"/>
  <c r="V222" i="67"/>
  <c r="V442" i="67"/>
  <c r="V37" i="67"/>
  <c r="V355" i="67"/>
  <c r="V352" i="67"/>
  <c r="V174" i="67"/>
  <c r="V198" i="67"/>
  <c r="V425" i="67"/>
  <c r="V434" i="67"/>
  <c r="V346" i="67"/>
  <c r="V390" i="67"/>
  <c r="V182" i="67"/>
  <c r="V268" i="67"/>
  <c r="V492" i="67"/>
  <c r="V439" i="67"/>
  <c r="V176" i="67"/>
  <c r="V190" i="67"/>
  <c r="V282" i="67"/>
  <c r="V359" i="67"/>
  <c r="V409" i="67"/>
  <c r="V53" i="67"/>
  <c r="V375" i="67"/>
  <c r="V389" i="67"/>
  <c r="V108" i="67"/>
  <c r="V459" i="67"/>
  <c r="V283" i="67"/>
  <c r="V183" i="67"/>
  <c r="V462" i="67"/>
  <c r="V517" i="67"/>
  <c r="V332" i="67"/>
  <c r="V160" i="67"/>
  <c r="V175" i="67"/>
  <c r="V279" i="67"/>
  <c r="V142" i="67"/>
  <c r="V371" i="67"/>
  <c r="V432" i="67"/>
  <c r="V404" i="67"/>
  <c r="V520" i="67"/>
  <c r="V231" i="67"/>
  <c r="V498" i="67"/>
  <c r="V378" i="67"/>
  <c r="V443" i="67"/>
  <c r="V338" i="67"/>
  <c r="V523" i="67"/>
  <c r="V138" i="67"/>
  <c r="V399" i="67"/>
  <c r="V281" i="67"/>
  <c r="V458" i="67"/>
  <c r="V252" i="67"/>
  <c r="V310" i="67"/>
  <c r="V89" i="67"/>
  <c r="V508" i="67"/>
  <c r="V370" i="67"/>
  <c r="V132" i="67"/>
  <c r="V435" i="67"/>
  <c r="V149" i="67"/>
  <c r="V100" i="67"/>
  <c r="V250" i="67"/>
  <c r="V325" i="67"/>
  <c r="V104" i="67"/>
  <c r="V137" i="67"/>
  <c r="V288" i="67"/>
  <c r="V147" i="67"/>
  <c r="V60" i="67"/>
  <c r="V353" i="67"/>
  <c r="V120" i="67"/>
  <c r="V280" i="67"/>
  <c r="V309" i="67"/>
  <c r="V343" i="67"/>
  <c r="V243" i="67"/>
  <c r="V216" i="67"/>
  <c r="V139" i="67"/>
  <c r="V236" i="67"/>
  <c r="V538" i="67"/>
  <c r="V143" i="67"/>
  <c r="V128" i="67"/>
  <c r="V80" i="67"/>
  <c r="V301" i="67"/>
  <c r="V90" i="67"/>
  <c r="V365" i="67"/>
  <c r="V527" i="67"/>
  <c r="V536" i="67"/>
  <c r="V154" i="67"/>
  <c r="V308" i="67"/>
  <c r="V326" i="67"/>
  <c r="V419" i="67"/>
  <c r="V503" i="67"/>
  <c r="V240" i="67"/>
  <c r="V264" i="67"/>
  <c r="V220" i="67"/>
  <c r="V81" i="67"/>
  <c r="V272" i="67"/>
  <c r="V480" i="67"/>
  <c r="V180" i="67"/>
  <c r="V116" i="67"/>
  <c r="V30" i="67"/>
  <c r="V119" i="67"/>
  <c r="V177" i="67"/>
  <c r="V490" i="67"/>
  <c r="V193" i="67"/>
  <c r="V187" i="67"/>
  <c r="V122" i="67"/>
  <c r="V219" i="67"/>
  <c r="V244" i="67"/>
  <c r="V418" i="67"/>
  <c r="V470" i="67"/>
  <c r="V16" i="67"/>
  <c r="V537" i="67"/>
  <c r="V334" i="67"/>
  <c r="V140" i="67"/>
  <c r="V63" i="67"/>
  <c r="V82" i="67"/>
  <c r="V40" i="67"/>
  <c r="V35" i="67"/>
  <c r="V152" i="67"/>
  <c r="V267" i="67"/>
  <c r="V27" i="67"/>
  <c r="V368" i="67"/>
  <c r="V403" i="67"/>
  <c r="V125" i="67"/>
  <c r="V342" i="67"/>
  <c r="V41" i="67"/>
  <c r="V270" i="67"/>
  <c r="V333" i="67"/>
  <c r="V323" i="67"/>
  <c r="V263" i="67"/>
  <c r="V15" i="67"/>
  <c r="V98" i="67"/>
  <c r="V201" i="67"/>
  <c r="V358" i="67"/>
  <c r="V67" i="67"/>
  <c r="V105" i="67"/>
  <c r="V299" i="67"/>
  <c r="V153" i="67"/>
  <c r="V466" i="67"/>
  <c r="V173" i="67"/>
  <c r="V189" i="67"/>
  <c r="V225" i="67"/>
  <c r="V384" i="67"/>
  <c r="V215" i="67"/>
  <c r="V329" i="67"/>
  <c r="V92" i="67"/>
  <c r="V426" i="67"/>
  <c r="V487" i="67"/>
  <c r="V427" i="67"/>
  <c r="V380" i="67"/>
  <c r="V436" i="67"/>
  <c r="V204" i="67"/>
  <c r="V123" i="67"/>
  <c r="V124" i="67"/>
  <c r="V227" i="67"/>
  <c r="V52" i="67"/>
  <c r="V59" i="67"/>
  <c r="V393" i="67"/>
  <c r="V13" i="67"/>
  <c r="V134" i="67"/>
  <c r="V472" i="67"/>
  <c r="V103" i="67"/>
  <c r="V408" i="67"/>
  <c r="V57" i="67"/>
  <c r="V48" i="67"/>
  <c r="V420" i="67"/>
  <c r="V126" i="67"/>
  <c r="V205" i="67"/>
  <c r="V195" i="67"/>
  <c r="V113" i="67"/>
  <c r="V71" i="67"/>
  <c r="V496" i="67"/>
  <c r="V506" i="67"/>
  <c r="V305" i="67"/>
  <c r="V473" i="67"/>
  <c r="V526" i="67"/>
  <c r="V131" i="67"/>
  <c r="V44" i="67"/>
  <c r="V521" i="67"/>
  <c r="V512" i="67"/>
  <c r="V429" i="67"/>
  <c r="V475" i="67"/>
  <c r="V341" i="67"/>
  <c r="V209" i="67"/>
  <c r="V199" i="67"/>
  <c r="V87" i="67"/>
  <c r="V20" i="67"/>
  <c r="V356" i="67"/>
  <c r="V185" i="67"/>
  <c r="V311" i="67"/>
  <c r="V322" i="67"/>
  <c r="V88" i="67"/>
  <c r="V331" i="67"/>
  <c r="V504" i="67"/>
  <c r="V51" i="67"/>
  <c r="V471" i="67"/>
  <c r="V191" i="67"/>
  <c r="V450" i="67"/>
  <c r="V467" i="67"/>
  <c r="V507" i="67"/>
  <c r="V158" i="67"/>
  <c r="V266" i="67"/>
  <c r="V519" i="67"/>
  <c r="V145" i="67"/>
  <c r="V417" i="67"/>
  <c r="V192" i="67"/>
  <c r="V518" i="67"/>
  <c r="V18" i="67"/>
  <c r="V530" i="67"/>
  <c r="V33" i="67"/>
  <c r="V112" i="67"/>
  <c r="V481" i="67"/>
  <c r="V454" i="67"/>
  <c r="V235" i="67"/>
  <c r="V43" i="67"/>
  <c r="V441" i="67"/>
  <c r="V394" i="67"/>
  <c r="V463" i="67"/>
  <c r="V398" i="67"/>
  <c r="V528" i="67"/>
  <c r="V121" i="67"/>
  <c r="V354" i="67"/>
  <c r="V208" i="67"/>
  <c r="V133" i="67"/>
  <c r="V445" i="67"/>
  <c r="V457" i="67"/>
  <c r="V446" i="67"/>
  <c r="V107" i="67"/>
  <c r="V345" i="67"/>
  <c r="V324" i="67"/>
  <c r="V347" i="67"/>
  <c r="V438" i="67"/>
  <c r="V379" i="67"/>
  <c r="V178" i="67"/>
  <c r="V83" i="67"/>
  <c r="V271" i="67"/>
  <c r="V304" i="67"/>
  <c r="V213" i="67"/>
  <c r="V437" i="67"/>
  <c r="V165" i="67"/>
  <c r="V224" i="67"/>
  <c r="V421" i="67"/>
  <c r="V307" i="67"/>
  <c r="V297" i="67"/>
  <c r="V367" i="67"/>
  <c r="V223" i="67"/>
  <c r="V221" i="67"/>
  <c r="V146" i="67"/>
  <c r="V58" i="67"/>
  <c r="V509" i="67"/>
  <c r="V64" i="67"/>
  <c r="V159" i="67"/>
  <c r="V200" i="67"/>
  <c r="V501" i="67"/>
  <c r="V93" i="67"/>
  <c r="V340" i="67"/>
  <c r="V312" i="67"/>
  <c r="V361" i="67"/>
  <c r="V167" i="67"/>
  <c r="V29" i="67"/>
  <c r="V241" i="67"/>
  <c r="V114" i="67"/>
  <c r="V387" i="67"/>
  <c r="V273" i="67"/>
  <c r="V337" i="67"/>
  <c r="V247" i="67"/>
  <c r="V161" i="67"/>
  <c r="V237" i="67"/>
  <c r="V410" i="67"/>
  <c r="V55" i="67"/>
  <c r="V85" i="67"/>
  <c r="V396" i="67"/>
  <c r="V229" i="67"/>
  <c r="V256" i="67"/>
  <c r="V489" i="67"/>
  <c r="V524" i="67"/>
  <c r="V373" i="67"/>
  <c r="V407" i="67"/>
  <c r="V423" i="67"/>
  <c r="V385" i="67"/>
  <c r="V478" i="67"/>
  <c r="V476" i="67"/>
  <c r="V494" i="67"/>
  <c r="V440" i="67"/>
  <c r="V461" i="67"/>
  <c r="V479" i="67"/>
  <c r="V56" i="67"/>
  <c r="V86" i="67"/>
  <c r="V316" i="67"/>
  <c r="V391" i="67"/>
  <c r="V196" i="67"/>
  <c r="V300" i="67"/>
  <c r="V238" i="67"/>
  <c r="V452" i="67"/>
  <c r="V510" i="67"/>
  <c r="V315" i="67"/>
  <c r="V188" i="67"/>
  <c r="V242" i="67"/>
  <c r="V14" i="67"/>
  <c r="V516" i="67"/>
  <c r="V259" i="67"/>
  <c r="V163" i="67"/>
  <c r="V203" i="67"/>
  <c r="V211" i="67"/>
  <c r="V194" i="67"/>
  <c r="V515" i="67"/>
  <c r="V540" i="67"/>
  <c r="V402" i="67"/>
  <c r="V401" i="67"/>
  <c r="V469" i="67"/>
  <c r="V533" i="67"/>
  <c r="V255" i="67"/>
  <c r="V539" i="67"/>
  <c r="V477" i="67"/>
  <c r="V335" i="67"/>
  <c r="V465" i="67"/>
  <c r="V26" i="67"/>
  <c r="V406" i="67"/>
  <c r="V413" i="67"/>
  <c r="V253" i="67"/>
  <c r="V66" i="67"/>
  <c r="V25" i="67"/>
  <c r="V534" i="67"/>
  <c r="V532" i="67"/>
  <c r="V400" i="67"/>
  <c r="V136" i="67"/>
  <c r="V38" i="67"/>
  <c r="V150" i="67"/>
  <c r="V260" i="67"/>
  <c r="V433" i="67"/>
  <c r="V374" i="67"/>
  <c r="V296" i="67"/>
  <c r="V474" i="67"/>
  <c r="V70" i="67"/>
  <c r="V45" i="67"/>
  <c r="V448" i="67"/>
  <c r="V289" i="67"/>
  <c r="V226" i="67"/>
  <c r="V293" i="67"/>
  <c r="V497" i="67"/>
  <c r="V535" i="67"/>
  <c r="V500" i="67"/>
  <c r="V276" i="67"/>
  <c r="V79" i="67"/>
  <c r="V339" i="67"/>
  <c r="V32" i="67"/>
  <c r="V455" i="67"/>
  <c r="V99" i="67"/>
  <c r="V106" i="67"/>
  <c r="V34" i="67"/>
  <c r="V351" i="67"/>
  <c r="V468" i="67"/>
  <c r="V330" i="67"/>
  <c r="V514" i="67"/>
  <c r="V541" i="67"/>
  <c r="V19" i="67"/>
  <c r="V485" i="67"/>
  <c r="V303" i="67"/>
  <c r="V502" i="67"/>
  <c r="V415" i="67"/>
  <c r="V460" i="67"/>
  <c r="V46" i="67"/>
  <c r="V72" i="67"/>
  <c r="V453" i="67"/>
  <c r="V430" i="67"/>
  <c r="V397" i="67"/>
  <c r="V50" i="67"/>
  <c r="V218" i="67"/>
  <c r="V102" i="67"/>
  <c r="V17" i="67"/>
  <c r="V23" i="67"/>
  <c r="V277" i="67"/>
  <c r="V505" i="67"/>
  <c r="V151" i="67"/>
  <c r="V482" i="67"/>
  <c r="V214" i="67"/>
  <c r="V314" i="67"/>
  <c r="V172" i="67"/>
  <c r="V155" i="67"/>
  <c r="V320" i="67"/>
  <c r="V275" i="67"/>
  <c r="V412" i="67"/>
  <c r="V336" i="67"/>
  <c r="V493" i="67"/>
  <c r="V451" i="67"/>
  <c r="V388" i="67"/>
  <c r="V350" i="67"/>
  <c r="V202" i="67"/>
  <c r="V73" i="67"/>
  <c r="V313" i="67"/>
  <c r="V464" i="67"/>
  <c r="V285" i="67"/>
  <c r="V257" i="67"/>
  <c r="V49" i="67"/>
  <c r="V232" i="67"/>
  <c r="V251" i="67"/>
  <c r="V169" i="67"/>
  <c r="V47" i="67"/>
  <c r="V96" i="67"/>
  <c r="V217" i="67"/>
  <c r="V319" i="67"/>
  <c r="V75" i="67"/>
  <c r="V210" i="67"/>
  <c r="V269" i="67"/>
  <c r="V130" i="67"/>
  <c r="V76" i="67"/>
  <c r="V206" i="67"/>
  <c r="V483" i="67"/>
  <c r="V495" i="67"/>
  <c r="V181" i="67"/>
  <c r="V513" i="67"/>
  <c r="V287" i="67"/>
  <c r="V364" i="67"/>
  <c r="V405" i="67"/>
  <c r="V377" i="67"/>
  <c r="V148" i="67"/>
  <c r="V249" i="67"/>
  <c r="V321" i="67"/>
  <c r="V456" i="67"/>
  <c r="V286" i="67"/>
  <c r="V444" i="67"/>
  <c r="V372" i="67"/>
  <c r="V186" i="67"/>
  <c r="V78" i="67"/>
  <c r="V290" i="67"/>
  <c r="V431" i="67"/>
  <c r="V135" i="67"/>
  <c r="V24" i="67"/>
  <c r="V318" i="67"/>
  <c r="V422" i="67"/>
  <c r="V265" i="67"/>
  <c r="V141" i="67"/>
  <c r="V184" i="67"/>
  <c r="V522" i="67"/>
  <c r="V294" i="67"/>
  <c r="V156" i="67"/>
  <c r="V344" i="67"/>
  <c r="V28" i="67"/>
  <c r="V42" i="67"/>
  <c r="V157" i="67"/>
  <c r="V284" i="67"/>
  <c r="V233" i="67"/>
  <c r="V411" i="67"/>
  <c r="V197" i="67"/>
  <c r="V274" i="67"/>
  <c r="V491" i="67"/>
  <c r="V292" i="67"/>
  <c r="V416" i="67"/>
  <c r="V170" i="67"/>
  <c r="V511" i="67"/>
  <c r="V525" i="67"/>
  <c r="V302" i="67"/>
  <c r="V386" i="67"/>
  <c r="V94" i="67"/>
  <c r="V164" i="67"/>
  <c r="V171" i="67"/>
  <c r="V424" i="67"/>
  <c r="V166" i="67"/>
  <c r="V488" i="67"/>
  <c r="V382" i="67"/>
  <c r="V228" i="67"/>
  <c r="V447" i="67"/>
  <c r="V348" i="67"/>
  <c r="V369" i="67"/>
  <c r="V328" i="67"/>
  <c r="V529" i="67"/>
  <c r="V179" i="67"/>
  <c r="V395" i="67"/>
  <c r="V21" i="67"/>
  <c r="V95" i="67"/>
  <c r="V101" i="67"/>
  <c r="V31" i="67"/>
  <c r="V363" i="67"/>
  <c r="V254" i="67"/>
  <c r="V62" i="67"/>
  <c r="V239" i="67"/>
  <c r="V248" i="67"/>
  <c r="V127" i="67"/>
  <c r="V74" i="67"/>
  <c r="V278" i="67"/>
  <c r="V360" i="67"/>
  <c r="V22" i="67"/>
  <c r="V261" i="67"/>
  <c r="V376" i="67"/>
  <c r="V234" i="67"/>
  <c r="V449" i="67"/>
  <c r="V61" i="67"/>
  <c r="V383" i="67"/>
  <c r="V499" i="67"/>
  <c r="V129" i="67"/>
  <c r="V381" i="67"/>
  <c r="V115" i="67"/>
  <c r="V245" i="67"/>
  <c r="V362" i="67"/>
  <c r="V69" i="67"/>
  <c r="V97" i="67"/>
  <c r="V77" i="67"/>
  <c r="V68" i="67"/>
  <c r="V207" i="67"/>
  <c r="V414" i="67"/>
  <c r="V144" i="67"/>
  <c r="V262" i="67"/>
  <c r="V65" i="67"/>
  <c r="V212" i="67"/>
  <c r="V230" i="67"/>
  <c r="V295" i="67"/>
  <c r="V117" i="67"/>
  <c r="V484" i="67"/>
  <c r="V118" i="67"/>
  <c r="V111" i="67"/>
  <c r="V84" i="67"/>
  <c r="V54" i="67"/>
  <c r="V168" i="67"/>
  <c r="V110" i="67"/>
  <c r="V162" i="67"/>
  <c r="V327" i="67"/>
  <c r="V39" i="67"/>
  <c r="V91" i="67"/>
  <c r="V109" i="67"/>
  <c r="V306" i="67"/>
  <c r="V357" i="67"/>
  <c r="V392" i="67"/>
  <c r="V298" i="67"/>
  <c r="V366" i="67"/>
  <c r="V531" i="67"/>
  <c r="V349" i="67"/>
  <c r="V317" i="67"/>
  <c r="V486" i="67"/>
  <c r="V428" i="67"/>
  <c r="V12" i="67"/>
  <c r="LC38" i="66"/>
  <c r="J42" i="66"/>
  <c r="MG16" i="66"/>
  <c r="J103" i="66"/>
  <c r="J87" i="66"/>
  <c r="J17" i="66"/>
  <c r="J81" i="66"/>
  <c r="J94" i="66"/>
  <c r="J57" i="66"/>
  <c r="J100" i="66"/>
  <c r="J109" i="66"/>
  <c r="J52" i="66"/>
  <c r="J113" i="66"/>
  <c r="J92" i="66"/>
  <c r="J86" i="66"/>
  <c r="J106" i="66"/>
  <c r="J14" i="66"/>
  <c r="J98" i="66"/>
  <c r="J67" i="66"/>
  <c r="J43" i="66"/>
  <c r="J62" i="66"/>
  <c r="J55" i="66"/>
  <c r="J66" i="66"/>
  <c r="J90" i="66"/>
  <c r="J82" i="66"/>
  <c r="J49" i="66"/>
  <c r="J78" i="66"/>
  <c r="J68" i="66"/>
  <c r="J64" i="66"/>
  <c r="J91" i="66"/>
  <c r="J102" i="66"/>
  <c r="J80" i="66"/>
  <c r="J70" i="66"/>
  <c r="J54" i="66"/>
  <c r="J88" i="66"/>
  <c r="J60" i="66"/>
  <c r="J69" i="66"/>
  <c r="J108" i="66"/>
  <c r="J85" i="66"/>
  <c r="J56" i="66"/>
  <c r="J47" i="66"/>
  <c r="J101" i="66"/>
  <c r="J96" i="66"/>
  <c r="J15" i="66"/>
  <c r="J84" i="66"/>
  <c r="J16" i="66"/>
  <c r="MG15" i="66"/>
  <c r="J111" i="66"/>
  <c r="J105" i="66"/>
  <c r="J99" i="66"/>
  <c r="J107" i="66"/>
  <c r="J50" i="66"/>
  <c r="J59" i="66"/>
  <c r="J75" i="66"/>
  <c r="J71" i="66"/>
  <c r="J76" i="66"/>
  <c r="J45" i="66"/>
  <c r="J46" i="66"/>
  <c r="J48" i="66"/>
  <c r="J53" i="66"/>
  <c r="J95" i="66"/>
  <c r="J72" i="66"/>
  <c r="J83" i="66"/>
  <c r="J112" i="66"/>
  <c r="J58" i="66"/>
  <c r="J77" i="66"/>
  <c r="MG14" i="66"/>
  <c r="J51" i="66"/>
  <c r="J74" i="66"/>
  <c r="J63" i="66"/>
  <c r="J20" i="66"/>
  <c r="J97" i="66"/>
  <c r="J65" i="66"/>
  <c r="J89" i="66"/>
  <c r="J73" i="66"/>
  <c r="J44" i="66"/>
  <c r="J93" i="66"/>
  <c r="J79" i="66"/>
  <c r="J104" i="66"/>
  <c r="J110" i="66"/>
  <c r="J61" i="66"/>
  <c r="J21" i="66"/>
  <c r="J18" i="66"/>
  <c r="J19" i="66"/>
  <c r="J22" i="66"/>
  <c r="J23" i="66"/>
  <c r="J24" i="66"/>
  <c r="J25" i="66"/>
  <c r="MG25" i="66"/>
  <c r="J26" i="66"/>
  <c r="J27" i="66"/>
  <c r="J30" i="66"/>
  <c r="J28" i="66"/>
  <c r="J29" i="66"/>
  <c r="J33" i="66"/>
  <c r="J31" i="66"/>
  <c r="J32" i="66"/>
  <c r="MG36" i="66"/>
  <c r="MG40" i="66"/>
  <c r="J36" i="66"/>
  <c r="J34" i="66"/>
  <c r="J40" i="66"/>
  <c r="MG34" i="66"/>
  <c r="J38" i="66"/>
  <c r="A42" i="66"/>
  <c r="LC16" i="66"/>
  <c r="A375" i="67"/>
  <c r="LC14" i="66"/>
  <c r="LC15" i="66"/>
  <c r="G426" i="67"/>
  <c r="W542" i="67"/>
  <c r="X542" i="67" s="1"/>
  <c r="K357" i="67"/>
  <c r="F322" i="67"/>
  <c r="K388" i="67"/>
  <c r="G460" i="67"/>
  <c r="L205" i="67"/>
  <c r="H516" i="67"/>
  <c r="J516" i="67" s="1"/>
  <c r="K258" i="67"/>
  <c r="O421" i="67"/>
  <c r="P421" i="67" s="1"/>
  <c r="K348" i="67"/>
  <c r="L403" i="67"/>
  <c r="K401" i="67"/>
  <c r="O97" i="67"/>
  <c r="P97" i="67" s="1"/>
  <c r="W504" i="67"/>
  <c r="X504" i="67" s="1"/>
  <c r="F381" i="67"/>
  <c r="L25" i="67"/>
  <c r="F511" i="67"/>
  <c r="A323" i="67"/>
  <c r="O367" i="67"/>
  <c r="P367" i="67" s="1"/>
  <c r="A121" i="67"/>
  <c r="K477" i="67"/>
  <c r="A456" i="67"/>
  <c r="O500" i="67"/>
  <c r="P500" i="67" s="1"/>
  <c r="H42" i="67"/>
  <c r="J42" i="67" s="1"/>
  <c r="S251" i="67"/>
  <c r="N511" i="67"/>
  <c r="H535" i="67"/>
  <c r="J535" i="67" s="1"/>
  <c r="S542" i="67"/>
  <c r="N542" i="67"/>
  <c r="F206" i="67"/>
  <c r="O179" i="67"/>
  <c r="P179" i="67" s="1"/>
  <c r="S137" i="67"/>
  <c r="O401" i="67"/>
  <c r="P401" i="67" s="1"/>
  <c r="S391" i="67"/>
  <c r="A267" i="67"/>
  <c r="A53" i="67"/>
  <c r="L353" i="67"/>
  <c r="F290" i="67"/>
  <c r="W104" i="67"/>
  <c r="X104" i="67" s="1"/>
  <c r="O539" i="67"/>
  <c r="P539" i="67" s="1"/>
  <c r="N270" i="67"/>
  <c r="F444" i="67"/>
  <c r="S360" i="67"/>
  <c r="W267" i="67"/>
  <c r="X267" i="67" s="1"/>
  <c r="A419" i="67"/>
  <c r="H323" i="67"/>
  <c r="J323" i="67" s="1"/>
  <c r="N342" i="67"/>
  <c r="O405" i="67"/>
  <c r="P405" i="67" s="1"/>
  <c r="S311" i="67"/>
  <c r="K196" i="67"/>
  <c r="W532" i="67"/>
  <c r="X532" i="67" s="1"/>
  <c r="O413" i="67"/>
  <c r="P413" i="67" s="1"/>
  <c r="S114" i="67"/>
  <c r="H238" i="67"/>
  <c r="J238" i="67" s="1"/>
  <c r="N433" i="67"/>
  <c r="K115" i="67"/>
  <c r="K39" i="67"/>
  <c r="W423" i="67"/>
  <c r="X423" i="67" s="1"/>
  <c r="T169" i="67"/>
  <c r="F486" i="67"/>
  <c r="F506" i="67"/>
  <c r="L394" i="67"/>
  <c r="S239" i="67"/>
  <c r="O162" i="67"/>
  <c r="P162" i="67" s="1"/>
  <c r="S128" i="67"/>
  <c r="T30" i="67"/>
  <c r="A341" i="67"/>
  <c r="M542" i="67"/>
  <c r="W369" i="67"/>
  <c r="X369" i="67" s="1"/>
  <c r="F354" i="67"/>
  <c r="O450" i="67"/>
  <c r="P450" i="67" s="1"/>
  <c r="A353" i="67"/>
  <c r="W290" i="67"/>
  <c r="X290" i="67" s="1"/>
  <c r="O406" i="67"/>
  <c r="P406" i="67" s="1"/>
  <c r="O256" i="67"/>
  <c r="P256" i="67" s="1"/>
  <c r="O330" i="67"/>
  <c r="P330" i="67" s="1"/>
  <c r="F178" i="67"/>
  <c r="T492" i="67"/>
  <c r="A311" i="67"/>
  <c r="G471" i="67"/>
  <c r="F231" i="67"/>
  <c r="A449" i="67"/>
  <c r="H242" i="67"/>
  <c r="J242" i="67" s="1"/>
  <c r="W287" i="67"/>
  <c r="X287" i="67" s="1"/>
  <c r="T521" i="67"/>
  <c r="W521" i="67"/>
  <c r="X521" i="67" s="1"/>
  <c r="K332" i="67"/>
  <c r="G397" i="67"/>
  <c r="O13" i="67"/>
  <c r="P13" i="67" s="1"/>
  <c r="T535" i="67"/>
  <c r="O210" i="67"/>
  <c r="P210" i="67" s="1"/>
  <c r="K105" i="67"/>
  <c r="W130" i="67"/>
  <c r="X130" i="67" s="1"/>
  <c r="K111" i="67"/>
  <c r="A385" i="67"/>
  <c r="F468" i="67"/>
  <c r="G97" i="67"/>
  <c r="T226" i="67"/>
  <c r="H88" i="67"/>
  <c r="J88" i="67" s="1"/>
  <c r="H442" i="67"/>
  <c r="J442" i="67" s="1"/>
  <c r="T417" i="67"/>
  <c r="T376" i="67"/>
  <c r="O435" i="67"/>
  <c r="P435" i="67" s="1"/>
  <c r="S60" i="67"/>
  <c r="H538" i="67"/>
  <c r="J538" i="67" s="1"/>
  <c r="F225" i="67"/>
  <c r="W136" i="67"/>
  <c r="X136" i="67" s="1"/>
  <c r="F39" i="67"/>
  <c r="A394" i="67"/>
  <c r="S399" i="67"/>
  <c r="A290" i="67"/>
  <c r="N277" i="67"/>
  <c r="K378" i="67"/>
  <c r="H413" i="67"/>
  <c r="J413" i="67" s="1"/>
  <c r="F497" i="67"/>
  <c r="W348" i="67"/>
  <c r="X348" i="67" s="1"/>
  <c r="H155" i="67"/>
  <c r="J155" i="67" s="1"/>
  <c r="K237" i="67"/>
  <c r="K340" i="67"/>
  <c r="A406" i="67"/>
  <c r="G211" i="67"/>
  <c r="O542" i="67"/>
  <c r="P542" i="67" s="1"/>
  <c r="S55" i="67"/>
  <c r="A46" i="67"/>
  <c r="A89" i="67"/>
  <c r="S129" i="67"/>
  <c r="A376" i="67"/>
  <c r="S44" i="67"/>
  <c r="S293" i="67"/>
  <c r="G208" i="67"/>
  <c r="K137" i="67"/>
  <c r="K56" i="67"/>
  <c r="N147" i="67"/>
  <c r="S149" i="67"/>
  <c r="H525" i="67"/>
  <c r="J525" i="67" s="1"/>
  <c r="L486" i="67"/>
  <c r="A517" i="67"/>
  <c r="F339" i="67"/>
  <c r="W240" i="67"/>
  <c r="X240" i="67" s="1"/>
  <c r="T66" i="67"/>
  <c r="O346" i="67"/>
  <c r="P346" i="67" s="1"/>
  <c r="L267" i="67"/>
  <c r="O221" i="67"/>
  <c r="P221" i="67" s="1"/>
  <c r="L147" i="67"/>
  <c r="T241" i="67"/>
  <c r="K65" i="67"/>
  <c r="O209" i="67"/>
  <c r="P209" i="67" s="1"/>
  <c r="K272" i="67"/>
  <c r="H96" i="67"/>
  <c r="J96" i="67" s="1"/>
  <c r="W243" i="67"/>
  <c r="X243" i="67" s="1"/>
  <c r="W32" i="67"/>
  <c r="X32" i="67" s="1"/>
  <c r="W470" i="67"/>
  <c r="X470" i="67" s="1"/>
  <c r="A184" i="67"/>
  <c r="T505" i="67"/>
  <c r="O105" i="67"/>
  <c r="P105" i="67" s="1"/>
  <c r="G41" i="67"/>
  <c r="O285" i="67"/>
  <c r="P285" i="67" s="1"/>
  <c r="H177" i="67"/>
  <c r="J177" i="67" s="1"/>
  <c r="K542" i="67"/>
  <c r="T542" i="67"/>
  <c r="U542" i="67"/>
  <c r="T442" i="67"/>
  <c r="W71" i="67"/>
  <c r="X71" i="67" s="1"/>
  <c r="N208" i="67"/>
  <c r="A163" i="67"/>
  <c r="A465" i="67"/>
  <c r="H455" i="67"/>
  <c r="J455" i="67" s="1"/>
  <c r="N237" i="67"/>
  <c r="O149" i="67"/>
  <c r="P149" i="67" s="1"/>
  <c r="W526" i="67"/>
  <c r="X526" i="67" s="1"/>
  <c r="F315" i="67"/>
  <c r="H129" i="67"/>
  <c r="J129" i="67" s="1"/>
  <c r="O224" i="67"/>
  <c r="P224" i="67" s="1"/>
  <c r="N274" i="67"/>
  <c r="L531" i="67"/>
  <c r="H445" i="67"/>
  <c r="J445" i="67" s="1"/>
  <c r="L493" i="67"/>
  <c r="K515" i="67"/>
  <c r="A369" i="67"/>
  <c r="W46" i="67"/>
  <c r="X46" i="67" s="1"/>
  <c r="K263" i="67"/>
  <c r="A525" i="67"/>
  <c r="S328" i="67"/>
  <c r="H451" i="67"/>
  <c r="J451" i="67" s="1"/>
  <c r="S120" i="67"/>
  <c r="T210" i="67"/>
  <c r="A435" i="67"/>
  <c r="L187" i="67"/>
  <c r="N509" i="67"/>
  <c r="W144" i="67"/>
  <c r="X144" i="67" s="1"/>
  <c r="K541" i="67"/>
  <c r="W187" i="67"/>
  <c r="X187" i="67" s="1"/>
  <c r="L542" i="67"/>
  <c r="S135" i="67"/>
  <c r="A189" i="67"/>
  <c r="K356" i="67"/>
  <c r="N325" i="67"/>
  <c r="W431" i="67"/>
  <c r="X431" i="67" s="1"/>
  <c r="T129" i="67"/>
  <c r="K309" i="67"/>
  <c r="F197" i="67"/>
  <c r="K525" i="67"/>
  <c r="G91" i="67"/>
  <c r="S466" i="67"/>
  <c r="L59" i="67"/>
  <c r="O267" i="67"/>
  <c r="P267" i="67" s="1"/>
  <c r="N346" i="67"/>
  <c r="F338" i="67"/>
  <c r="L465" i="67"/>
  <c r="L130" i="67"/>
  <c r="N162" i="67"/>
  <c r="A128" i="67"/>
  <c r="T255" i="67"/>
  <c r="O47" i="67"/>
  <c r="P47" i="67" s="1"/>
  <c r="N53" i="67"/>
  <c r="G78" i="67"/>
  <c r="W153" i="67"/>
  <c r="X153" i="67" s="1"/>
  <c r="K211" i="67"/>
  <c r="L160" i="67"/>
  <c r="A524" i="67"/>
  <c r="G146" i="67"/>
  <c r="H305" i="67"/>
  <c r="J305" i="67" s="1"/>
  <c r="G371" i="67"/>
  <c r="W195" i="67"/>
  <c r="X195" i="67" s="1"/>
  <c r="T235" i="67"/>
  <c r="H189" i="67"/>
  <c r="J189" i="67" s="1"/>
  <c r="O130" i="67"/>
  <c r="P130" i="67" s="1"/>
  <c r="O358" i="67"/>
  <c r="P358" i="67" s="1"/>
  <c r="K304" i="67"/>
  <c r="W314" i="67"/>
  <c r="X314" i="67" s="1"/>
  <c r="W444" i="67"/>
  <c r="X444" i="67" s="1"/>
  <c r="O497" i="67"/>
  <c r="P497" i="67" s="1"/>
  <c r="H130" i="67"/>
  <c r="J130" i="67" s="1"/>
  <c r="W360" i="67"/>
  <c r="X360" i="67" s="1"/>
  <c r="N78" i="67"/>
  <c r="T291" i="67"/>
  <c r="A540" i="67"/>
  <c r="L89" i="67"/>
  <c r="O392" i="67"/>
  <c r="P392" i="67" s="1"/>
  <c r="N451" i="67"/>
  <c r="G522" i="67"/>
  <c r="O454" i="67"/>
  <c r="P454" i="67" s="1"/>
  <c r="A289" i="67"/>
  <c r="F532" i="67"/>
  <c r="T435" i="67"/>
  <c r="W270" i="67"/>
  <c r="X270" i="67" s="1"/>
  <c r="N464" i="67"/>
  <c r="S351" i="67"/>
  <c r="F330" i="67"/>
  <c r="S286" i="67"/>
  <c r="A438" i="67"/>
  <c r="G503" i="67"/>
  <c r="K60" i="67"/>
  <c r="A114" i="67"/>
  <c r="O378" i="67"/>
  <c r="P378" i="67" s="1"/>
  <c r="O383" i="67"/>
  <c r="P383" i="67" s="1"/>
  <c r="A511" i="67"/>
  <c r="A469" i="67"/>
  <c r="W347" i="67"/>
  <c r="X347" i="67" s="1"/>
  <c r="H266" i="67"/>
  <c r="J266" i="67" s="1"/>
  <c r="T104" i="67"/>
  <c r="O388" i="67"/>
  <c r="P388" i="67" s="1"/>
  <c r="K383" i="67"/>
  <c r="G233" i="67"/>
  <c r="O327" i="67"/>
  <c r="P327" i="67" s="1"/>
  <c r="F19" i="67"/>
  <c r="O384" i="67"/>
  <c r="P384" i="67" s="1"/>
  <c r="K528" i="67"/>
  <c r="O328" i="67"/>
  <c r="P328" i="67" s="1"/>
  <c r="F32" i="67"/>
  <c r="A404" i="67"/>
  <c r="N74" i="67"/>
  <c r="W476" i="67"/>
  <c r="X476" i="67" s="1"/>
  <c r="S75" i="67"/>
  <c r="F28" i="67"/>
  <c r="G314" i="67"/>
  <c r="T285" i="67"/>
  <c r="F174" i="67"/>
  <c r="N221" i="67"/>
  <c r="T180" i="67"/>
  <c r="K373" i="67"/>
  <c r="G61" i="67"/>
  <c r="K224" i="67"/>
  <c r="W241" i="67"/>
  <c r="X241" i="67" s="1"/>
  <c r="L400" i="67"/>
  <c r="L447" i="67"/>
  <c r="N58" i="67"/>
  <c r="A392" i="67"/>
  <c r="L45" i="67"/>
  <c r="H185" i="67"/>
  <c r="J185" i="67" s="1"/>
  <c r="T308" i="67"/>
  <c r="H522" i="67"/>
  <c r="J522" i="67" s="1"/>
  <c r="N203" i="67"/>
  <c r="W481" i="67"/>
  <c r="X481" i="67" s="1"/>
  <c r="N405" i="67"/>
  <c r="N104" i="67"/>
  <c r="L481" i="67"/>
  <c r="H456" i="67"/>
  <c r="J456" i="67" s="1"/>
  <c r="G387" i="67"/>
  <c r="W207" i="67"/>
  <c r="X207" i="67" s="1"/>
  <c r="T469" i="67"/>
  <c r="N197" i="67"/>
  <c r="N85" i="67"/>
  <c r="S453" i="67"/>
  <c r="W37" i="67"/>
  <c r="X37" i="67" s="1"/>
  <c r="O316" i="67"/>
  <c r="P316" i="67" s="1"/>
  <c r="N196" i="67"/>
  <c r="H267" i="67"/>
  <c r="J267" i="67" s="1"/>
  <c r="L305" i="67"/>
  <c r="K95" i="67"/>
  <c r="L355" i="67"/>
  <c r="H378" i="67"/>
  <c r="J378" i="67" s="1"/>
  <c r="F309" i="67"/>
  <c r="A140" i="67"/>
  <c r="S47" i="67"/>
  <c r="K327" i="67"/>
  <c r="K119" i="67"/>
  <c r="F31" i="67"/>
  <c r="F150" i="67"/>
  <c r="L99" i="67"/>
  <c r="G279" i="67"/>
  <c r="A52" i="67"/>
  <c r="W518" i="67"/>
  <c r="X518" i="67" s="1"/>
  <c r="T96" i="67"/>
  <c r="O152" i="67"/>
  <c r="P152" i="67" s="1"/>
  <c r="A493" i="67"/>
  <c r="H27" i="67"/>
  <c r="J27" i="67" s="1"/>
  <c r="G280" i="67"/>
  <c r="C280" i="67" s="1"/>
  <c r="T273" i="67"/>
  <c r="K133" i="67"/>
  <c r="G450" i="67"/>
  <c r="F129" i="67"/>
  <c r="S383" i="67"/>
  <c r="G155" i="67"/>
  <c r="C155" i="67" s="1"/>
  <c r="S261" i="67"/>
  <c r="N421" i="67"/>
  <c r="H367" i="67"/>
  <c r="J367" i="67" s="1"/>
  <c r="A235" i="67"/>
  <c r="H103" i="67"/>
  <c r="J103" i="67" s="1"/>
  <c r="T297" i="67"/>
  <c r="A203" i="67"/>
  <c r="S506" i="67"/>
  <c r="S222" i="67"/>
  <c r="N449" i="67"/>
  <c r="N258" i="67"/>
  <c r="A243" i="67"/>
  <c r="O114" i="67"/>
  <c r="P114" i="67" s="1"/>
  <c r="O133" i="67"/>
  <c r="P133" i="67" s="1"/>
  <c r="A61" i="67"/>
  <c r="K28" i="67"/>
  <c r="H463" i="67"/>
  <c r="J463" i="67" s="1"/>
  <c r="L458" i="67"/>
  <c r="H97" i="67"/>
  <c r="J97" i="67" s="1"/>
  <c r="H486" i="67"/>
  <c r="J486" i="67" s="1"/>
  <c r="A364" i="67"/>
  <c r="G191" i="67"/>
  <c r="G344" i="67"/>
  <c r="W522" i="67"/>
  <c r="X522" i="67" s="1"/>
  <c r="T174" i="67"/>
  <c r="F373" i="67"/>
  <c r="N245" i="67"/>
  <c r="T149" i="67"/>
  <c r="K185" i="67"/>
  <c r="K426" i="67"/>
  <c r="H483" i="67"/>
  <c r="J483" i="67" s="1"/>
  <c r="F447" i="67"/>
  <c r="H381" i="67"/>
  <c r="J381" i="67" s="1"/>
  <c r="T501" i="67"/>
  <c r="L91" i="67"/>
  <c r="A173" i="67"/>
  <c r="O495" i="67"/>
  <c r="P495" i="67" s="1"/>
  <c r="G359" i="67"/>
  <c r="S35" i="67"/>
  <c r="L67" i="67"/>
  <c r="S204" i="67"/>
  <c r="F179" i="67"/>
  <c r="O180" i="67"/>
  <c r="P180" i="67" s="1"/>
  <c r="H98" i="67"/>
  <c r="J98" i="67" s="1"/>
  <c r="O268" i="67"/>
  <c r="P268" i="67" s="1"/>
  <c r="G56" i="67"/>
  <c r="H457" i="67"/>
  <c r="J457" i="67" s="1"/>
  <c r="O101" i="67"/>
  <c r="P101" i="67" s="1"/>
  <c r="T109" i="67"/>
  <c r="T132" i="67"/>
  <c r="H271" i="67"/>
  <c r="J271" i="67" s="1"/>
  <c r="G451" i="67"/>
  <c r="C451" i="67" s="1"/>
  <c r="N228" i="67"/>
  <c r="G158" i="67"/>
  <c r="T360" i="67"/>
  <c r="L70" i="67"/>
  <c r="K51" i="67"/>
  <c r="S362" i="67"/>
  <c r="N298" i="67"/>
  <c r="L95" i="67"/>
  <c r="F305" i="67"/>
  <c r="F170" i="67"/>
  <c r="L326" i="67"/>
  <c r="T178" i="67"/>
  <c r="S356" i="67"/>
  <c r="W540" i="67"/>
  <c r="X540" i="67" s="1"/>
  <c r="W388" i="67"/>
  <c r="X388" i="67" s="1"/>
  <c r="F228" i="67"/>
  <c r="O177" i="67"/>
  <c r="P177" i="67" s="1"/>
  <c r="F461" i="67"/>
  <c r="W452" i="67"/>
  <c r="X452" i="67" s="1"/>
  <c r="S413" i="67"/>
  <c r="K245" i="67"/>
  <c r="F40" i="67"/>
  <c r="O185" i="67"/>
  <c r="P185" i="67" s="1"/>
  <c r="S471" i="67"/>
  <c r="L142" i="67"/>
  <c r="T222" i="67"/>
  <c r="N289" i="67"/>
  <c r="G394" i="67"/>
  <c r="C394" i="67" s="1"/>
  <c r="O189" i="67"/>
  <c r="P189" i="67" s="1"/>
  <c r="G484" i="67"/>
  <c r="N500" i="67"/>
  <c r="W324" i="67"/>
  <c r="X324" i="67" s="1"/>
  <c r="F192" i="67"/>
  <c r="A536" i="67"/>
  <c r="O306" i="67"/>
  <c r="P306" i="67" s="1"/>
  <c r="O447" i="67"/>
  <c r="P447" i="67" s="1"/>
  <c r="F434" i="67"/>
  <c r="F396" i="67"/>
  <c r="A236" i="67"/>
  <c r="K442" i="67"/>
  <c r="H81" i="67"/>
  <c r="J81" i="67" s="1"/>
  <c r="T42" i="67"/>
  <c r="A407" i="67"/>
  <c r="G22" i="67"/>
  <c r="C22" i="67" s="1"/>
  <c r="A520" i="67"/>
  <c r="K271" i="67"/>
  <c r="T375" i="67"/>
  <c r="W468" i="67"/>
  <c r="X468" i="67" s="1"/>
  <c r="L413" i="67"/>
  <c r="L336" i="67"/>
  <c r="T276" i="67"/>
  <c r="O109" i="67"/>
  <c r="P109" i="67" s="1"/>
  <c r="O150" i="67"/>
  <c r="P150" i="67" s="1"/>
  <c r="G150" i="67"/>
  <c r="A45" i="67"/>
  <c r="F90" i="67"/>
  <c r="H83" i="67"/>
  <c r="J83" i="67" s="1"/>
  <c r="S337" i="67"/>
  <c r="S315" i="67"/>
  <c r="T76" i="67"/>
  <c r="O290" i="67"/>
  <c r="P290" i="67" s="1"/>
  <c r="F168" i="67"/>
  <c r="N369" i="67"/>
  <c r="O112" i="67"/>
  <c r="P112" i="67" s="1"/>
  <c r="A142" i="67"/>
  <c r="L188" i="67"/>
  <c r="T183" i="67"/>
  <c r="L61" i="67"/>
  <c r="H426" i="67"/>
  <c r="J426" i="67" s="1"/>
  <c r="A402" i="67"/>
  <c r="K41" i="67"/>
  <c r="T317" i="67"/>
  <c r="T332" i="67"/>
  <c r="W419" i="67"/>
  <c r="X419" i="67" s="1"/>
  <c r="G419" i="67"/>
  <c r="F157" i="67"/>
  <c r="T108" i="67"/>
  <c r="W142" i="67"/>
  <c r="X142" i="67" s="1"/>
  <c r="W119" i="67"/>
  <c r="X119" i="67" s="1"/>
  <c r="A410" i="67"/>
  <c r="G254" i="67"/>
  <c r="O25" i="67"/>
  <c r="P25" i="67" s="1"/>
  <c r="O381" i="67"/>
  <c r="P381" i="67" s="1"/>
  <c r="G139" i="67"/>
  <c r="F306" i="67"/>
  <c r="O49" i="67"/>
  <c r="P49" i="67" s="1"/>
  <c r="T97" i="67"/>
  <c r="N115" i="67"/>
  <c r="G203" i="67"/>
  <c r="S408" i="67"/>
  <c r="O129" i="67"/>
  <c r="P129" i="67" s="1"/>
  <c r="G250" i="67"/>
  <c r="C250" i="67" s="1"/>
  <c r="O312" i="67"/>
  <c r="P312" i="67" s="1"/>
  <c r="W179" i="67"/>
  <c r="X179" i="67" s="1"/>
  <c r="A485" i="67"/>
  <c r="K317" i="67"/>
  <c r="O230" i="67"/>
  <c r="P230" i="67" s="1"/>
  <c r="T240" i="67"/>
  <c r="G54" i="67"/>
  <c r="O538" i="67"/>
  <c r="P538" i="67" s="1"/>
  <c r="H101" i="67"/>
  <c r="J101" i="67" s="1"/>
  <c r="K101" i="67"/>
  <c r="T130" i="67"/>
  <c r="O372" i="67"/>
  <c r="P372" i="67" s="1"/>
  <c r="L237" i="67"/>
  <c r="S461" i="67"/>
  <c r="S125" i="67"/>
  <c r="W166" i="67"/>
  <c r="X166" i="67" s="1"/>
  <c r="A21" i="67"/>
  <c r="G247" i="67"/>
  <c r="G159" i="67"/>
  <c r="C159" i="67" s="1"/>
  <c r="F104" i="67"/>
  <c r="L169" i="67"/>
  <c r="L244" i="67"/>
  <c r="O172" i="67"/>
  <c r="P172" i="67" s="1"/>
  <c r="K117" i="67"/>
  <c r="H248" i="67"/>
  <c r="J248" i="67" s="1"/>
  <c r="H19" i="67"/>
  <c r="J19" i="67" s="1"/>
  <c r="K148" i="67"/>
  <c r="K292" i="67"/>
  <c r="H493" i="67"/>
  <c r="J493" i="67" s="1"/>
  <c r="L252" i="67"/>
  <c r="H317" i="67"/>
  <c r="J317" i="67" s="1"/>
  <c r="N299" i="67"/>
  <c r="T246" i="67"/>
  <c r="W515" i="67"/>
  <c r="X515" i="67" s="1"/>
  <c r="L104" i="67"/>
  <c r="H85" i="67"/>
  <c r="J85" i="67" s="1"/>
  <c r="H276" i="67"/>
  <c r="J276" i="67" s="1"/>
  <c r="O156" i="67"/>
  <c r="P156" i="67" s="1"/>
  <c r="F418" i="67"/>
  <c r="N279" i="67"/>
  <c r="N140" i="67"/>
  <c r="F282" i="67"/>
  <c r="W133" i="67"/>
  <c r="X133" i="67" s="1"/>
  <c r="N478" i="67"/>
  <c r="H35" i="67"/>
  <c r="J35" i="67" s="1"/>
  <c r="G21" i="67"/>
  <c r="S435" i="67"/>
  <c r="N247" i="67"/>
  <c r="G490" i="67"/>
  <c r="A221" i="67"/>
  <c r="S240" i="67"/>
  <c r="L48" i="67"/>
  <c r="S146" i="67"/>
  <c r="A421" i="67"/>
  <c r="S291" i="67"/>
  <c r="G19" i="67"/>
  <c r="L288" i="67"/>
  <c r="S201" i="67"/>
  <c r="K205" i="67"/>
  <c r="N454" i="67"/>
  <c r="W422" i="67"/>
  <c r="X422" i="67" s="1"/>
  <c r="A44" i="67"/>
  <c r="L387" i="67"/>
  <c r="O88" i="67"/>
  <c r="P88" i="67" s="1"/>
  <c r="S340" i="67"/>
  <c r="G352" i="67"/>
  <c r="A498" i="67"/>
  <c r="W34" i="67"/>
  <c r="X34" i="67" s="1"/>
  <c r="K213" i="67"/>
  <c r="F316" i="67"/>
  <c r="H308" i="67"/>
  <c r="J308" i="67" s="1"/>
  <c r="F211" i="67"/>
  <c r="H264" i="67"/>
  <c r="J264" i="67" s="1"/>
  <c r="T186" i="67"/>
  <c r="T296" i="67"/>
  <c r="N533" i="67"/>
  <c r="N116" i="67"/>
  <c r="G507" i="67"/>
  <c r="A534" i="67"/>
  <c r="S462" i="67"/>
  <c r="L186" i="67"/>
  <c r="T179" i="67"/>
  <c r="H280" i="67"/>
  <c r="J280" i="67" s="1"/>
  <c r="N109" i="67"/>
  <c r="W180" i="67"/>
  <c r="X180" i="67" s="1"/>
  <c r="K159" i="67"/>
  <c r="L204" i="67"/>
  <c r="L409" i="67"/>
  <c r="G466" i="67"/>
  <c r="H179" i="67"/>
  <c r="J179" i="67" s="1"/>
  <c r="N220" i="67"/>
  <c r="A386" i="67"/>
  <c r="O56" i="67"/>
  <c r="P56" i="67" s="1"/>
  <c r="H115" i="67"/>
  <c r="J115" i="67" s="1"/>
  <c r="A299" i="67"/>
  <c r="S246" i="67"/>
  <c r="K508" i="67"/>
  <c r="N407" i="67"/>
  <c r="A437" i="67"/>
  <c r="A330" i="67"/>
  <c r="H326" i="67"/>
  <c r="J326" i="67" s="1"/>
  <c r="N266" i="67"/>
  <c r="K25" i="67"/>
  <c r="S476" i="67"/>
  <c r="H58" i="67"/>
  <c r="J58" i="67" s="1"/>
  <c r="F212" i="67"/>
  <c r="S229" i="67"/>
  <c r="A429" i="67"/>
  <c r="G348" i="67"/>
  <c r="S342" i="67"/>
  <c r="O71" i="67"/>
  <c r="P71" i="67" s="1"/>
  <c r="S440" i="67"/>
  <c r="F223" i="67"/>
  <c r="H53" i="67"/>
  <c r="J53" i="67" s="1"/>
  <c r="G532" i="67"/>
  <c r="H505" i="67"/>
  <c r="J505" i="67" s="1"/>
  <c r="G357" i="67"/>
  <c r="T484" i="67"/>
  <c r="K47" i="67"/>
  <c r="K294" i="67"/>
  <c r="K342" i="67"/>
  <c r="H492" i="67"/>
  <c r="J492" i="67" s="1"/>
  <c r="W277" i="67"/>
  <c r="X277" i="67" s="1"/>
  <c r="W38" i="67"/>
  <c r="X38" i="67" s="1"/>
  <c r="G64" i="67"/>
  <c r="N326" i="67"/>
  <c r="K124" i="67"/>
  <c r="O536" i="67"/>
  <c r="P536" i="67" s="1"/>
  <c r="F524" i="67"/>
  <c r="O355" i="67"/>
  <c r="P355" i="67" s="1"/>
  <c r="L62" i="67"/>
  <c r="G59" i="67"/>
  <c r="W325" i="67"/>
  <c r="X325" i="67" s="1"/>
  <c r="W160" i="67"/>
  <c r="X160" i="67" s="1"/>
  <c r="A403" i="67"/>
  <c r="F274" i="67"/>
  <c r="L451" i="67"/>
  <c r="W421" i="67"/>
  <c r="X421" i="67" s="1"/>
  <c r="W190" i="67"/>
  <c r="X190" i="67" s="1"/>
  <c r="L165" i="67"/>
  <c r="K131" i="67"/>
  <c r="L291" i="67"/>
  <c r="F379" i="67"/>
  <c r="K277" i="67"/>
  <c r="A509" i="67"/>
  <c r="S341" i="67"/>
  <c r="K33" i="67"/>
  <c r="G537" i="67"/>
  <c r="T94" i="67"/>
  <c r="N338" i="67"/>
  <c r="W54" i="67"/>
  <c r="X54" i="67" s="1"/>
  <c r="N370" i="67"/>
  <c r="O379" i="67"/>
  <c r="P379" i="67" s="1"/>
  <c r="H132" i="67"/>
  <c r="J132" i="67" s="1"/>
  <c r="S51" i="67"/>
  <c r="N172" i="67"/>
  <c r="K284" i="67"/>
  <c r="O186" i="67"/>
  <c r="P186" i="67" s="1"/>
  <c r="G384" i="67"/>
  <c r="F202" i="67"/>
  <c r="L19" i="67"/>
  <c r="H18" i="67"/>
  <c r="J18" i="67" s="1"/>
  <c r="A500" i="67"/>
  <c r="K160" i="67"/>
  <c r="F253" i="67"/>
  <c r="G517" i="67"/>
  <c r="F22" i="67"/>
  <c r="T219" i="67"/>
  <c r="F85" i="67"/>
  <c r="F66" i="67"/>
  <c r="N159" i="67"/>
  <c r="S73" i="67"/>
  <c r="L84" i="67"/>
  <c r="H489" i="67"/>
  <c r="J489" i="67" s="1"/>
  <c r="L78" i="67"/>
  <c r="O389" i="67"/>
  <c r="P389" i="67" s="1"/>
  <c r="W98" i="67"/>
  <c r="X98" i="67" s="1"/>
  <c r="T387" i="67"/>
  <c r="W260" i="67"/>
  <c r="X260" i="67" s="1"/>
  <c r="T313" i="67"/>
  <c r="T156" i="67"/>
  <c r="L72" i="67"/>
  <c r="H278" i="67"/>
  <c r="J278" i="67" s="1"/>
  <c r="O307" i="67"/>
  <c r="P307" i="67" s="1"/>
  <c r="G440" i="67"/>
  <c r="N22" i="67"/>
  <c r="L539" i="67"/>
  <c r="N540" i="67"/>
  <c r="T382" i="67"/>
  <c r="L254" i="67"/>
  <c r="S302" i="67"/>
  <c r="W170" i="67"/>
  <c r="X170" i="67" s="1"/>
  <c r="F420" i="67"/>
  <c r="A244" i="67"/>
  <c r="A95" i="67"/>
  <c r="G501" i="67"/>
  <c r="T157" i="67"/>
  <c r="F134" i="67"/>
  <c r="T429" i="67"/>
  <c r="N465" i="67"/>
  <c r="F530" i="67"/>
  <c r="N77" i="67"/>
  <c r="H396" i="67"/>
  <c r="J396" i="67" s="1"/>
  <c r="L196" i="67"/>
  <c r="L44" i="67"/>
  <c r="H365" i="67"/>
  <c r="J365" i="67" s="1"/>
  <c r="F74" i="67"/>
  <c r="F526" i="67"/>
  <c r="F288" i="67"/>
  <c r="L198" i="67"/>
  <c r="K419" i="67"/>
  <c r="H404" i="67"/>
  <c r="J404" i="67" s="1"/>
  <c r="G76" i="67"/>
  <c r="W250" i="67"/>
  <c r="X250" i="67" s="1"/>
  <c r="L448" i="67"/>
  <c r="H92" i="67"/>
  <c r="J92" i="67" s="1"/>
  <c r="S109" i="67"/>
  <c r="F366" i="67"/>
  <c r="F38" i="67"/>
  <c r="T310" i="67"/>
  <c r="K534" i="67"/>
  <c r="O301" i="67"/>
  <c r="P301" i="67" s="1"/>
  <c r="W352" i="67"/>
  <c r="X352" i="67" s="1"/>
  <c r="G240" i="67"/>
  <c r="C240" i="67" s="1"/>
  <c r="H157" i="67"/>
  <c r="J157" i="67" s="1"/>
  <c r="O265" i="67"/>
  <c r="P265" i="67" s="1"/>
  <c r="T329" i="67"/>
  <c r="F26" i="67"/>
  <c r="H512" i="67"/>
  <c r="J512" i="67" s="1"/>
  <c r="F229" i="67"/>
  <c r="W310" i="67"/>
  <c r="X310" i="67" s="1"/>
  <c r="G227" i="67"/>
  <c r="C227" i="67" s="1"/>
  <c r="L30" i="67"/>
  <c r="T54" i="67"/>
  <c r="W412" i="67"/>
  <c r="X412" i="67" s="1"/>
  <c r="O491" i="67"/>
  <c r="P491" i="67" s="1"/>
  <c r="S54" i="67"/>
  <c r="A20" i="67"/>
  <c r="G175" i="67"/>
  <c r="G329" i="67"/>
  <c r="C329" i="67" s="1"/>
  <c r="N356" i="67"/>
  <c r="N350" i="67"/>
  <c r="H183" i="67"/>
  <c r="J183" i="67" s="1"/>
  <c r="F116" i="67"/>
  <c r="S63" i="67"/>
  <c r="G427" i="67"/>
  <c r="C427" i="67" s="1"/>
  <c r="K147" i="67"/>
  <c r="N480" i="67"/>
  <c r="K157" i="67"/>
  <c r="K214" i="67"/>
  <c r="N393" i="67"/>
  <c r="N63" i="67"/>
  <c r="L446" i="67"/>
  <c r="A139" i="67"/>
  <c r="W253" i="67"/>
  <c r="X253" i="67" s="1"/>
  <c r="T15" i="67"/>
  <c r="H351" i="67"/>
  <c r="J351" i="67" s="1"/>
  <c r="A55" i="67"/>
  <c r="O356" i="67"/>
  <c r="P356" i="67" s="1"/>
  <c r="T43" i="67"/>
  <c r="O376" i="67"/>
  <c r="P376" i="67" s="1"/>
  <c r="H50" i="67"/>
  <c r="J50" i="67" s="1"/>
  <c r="F505" i="67"/>
  <c r="W455" i="67"/>
  <c r="X455" i="67" s="1"/>
  <c r="F332" i="67"/>
  <c r="O483" i="67"/>
  <c r="P483" i="67" s="1"/>
  <c r="K222" i="67"/>
  <c r="S298" i="67"/>
  <c r="W31" i="67"/>
  <c r="X31" i="67" s="1"/>
  <c r="W205" i="67"/>
  <c r="X205" i="67" s="1"/>
  <c r="N538" i="67"/>
  <c r="L242" i="67"/>
  <c r="A487" i="67"/>
  <c r="O48" i="67"/>
  <c r="P48" i="67" s="1"/>
  <c r="K321" i="67"/>
  <c r="W451" i="67"/>
  <c r="X451" i="67" s="1"/>
  <c r="O79" i="67"/>
  <c r="P79" i="67" s="1"/>
  <c r="T337" i="67"/>
  <c r="A363" i="67"/>
  <c r="W23" i="67"/>
  <c r="X23" i="67" s="1"/>
  <c r="A343" i="67"/>
  <c r="O415" i="67"/>
  <c r="P415" i="67" s="1"/>
  <c r="L508" i="67"/>
  <c r="S373" i="67"/>
  <c r="G289" i="67"/>
  <c r="G126" i="67"/>
  <c r="G506" i="67"/>
  <c r="H89" i="67"/>
  <c r="J89" i="67" s="1"/>
  <c r="A347" i="67"/>
  <c r="W108" i="67"/>
  <c r="X108" i="67" s="1"/>
  <c r="T230" i="67"/>
  <c r="K57" i="67"/>
  <c r="N83" i="67"/>
  <c r="G125" i="67"/>
  <c r="F464" i="67"/>
  <c r="S77" i="67"/>
  <c r="K409" i="67"/>
  <c r="F451" i="67"/>
  <c r="H339" i="67"/>
  <c r="J339" i="67" s="1"/>
  <c r="H72" i="67"/>
  <c r="J72" i="67" s="1"/>
  <c r="O391" i="67"/>
  <c r="P391" i="67" s="1"/>
  <c r="T537" i="67"/>
  <c r="K146" i="67"/>
  <c r="F456" i="67"/>
  <c r="T509" i="67"/>
  <c r="O458" i="67"/>
  <c r="P458" i="67" s="1"/>
  <c r="G103" i="67"/>
  <c r="F62" i="67"/>
  <c r="G539" i="67"/>
  <c r="O94" i="67"/>
  <c r="P94" i="67" s="1"/>
  <c r="L525" i="67"/>
  <c r="L536" i="67"/>
  <c r="W24" i="67"/>
  <c r="X24" i="67" s="1"/>
  <c r="O521" i="67"/>
  <c r="P521" i="67" s="1"/>
  <c r="N435" i="67"/>
  <c r="A265" i="67"/>
  <c r="H472" i="67"/>
  <c r="J472" i="67" s="1"/>
  <c r="F277" i="67"/>
  <c r="O61" i="67"/>
  <c r="P61" i="67" s="1"/>
  <c r="G449" i="67"/>
  <c r="T460" i="67"/>
  <c r="O385" i="67"/>
  <c r="P385" i="67" s="1"/>
  <c r="W356" i="67"/>
  <c r="X356" i="67" s="1"/>
  <c r="N335" i="67"/>
  <c r="S535" i="67"/>
  <c r="W268" i="67"/>
  <c r="X268" i="67" s="1"/>
  <c r="S203" i="67"/>
  <c r="G266" i="67"/>
  <c r="K84" i="67"/>
  <c r="W222" i="67"/>
  <c r="X222" i="67" s="1"/>
  <c r="T394" i="67"/>
  <c r="S350" i="67"/>
  <c r="T338" i="67"/>
  <c r="O423" i="67"/>
  <c r="P423" i="67" s="1"/>
  <c r="W298" i="67"/>
  <c r="X298" i="67" s="1"/>
  <c r="O153" i="67"/>
  <c r="P153" i="67" s="1"/>
  <c r="S480" i="67"/>
  <c r="N297" i="67"/>
  <c r="S365" i="67"/>
  <c r="O205" i="67"/>
  <c r="P205" i="67" s="1"/>
  <c r="L16" i="67"/>
  <c r="A122" i="67"/>
  <c r="A253" i="67"/>
  <c r="K176" i="67"/>
  <c r="N33" i="67"/>
  <c r="H414" i="67"/>
  <c r="J414" i="67" s="1"/>
  <c r="S40" i="67"/>
  <c r="S439" i="67"/>
  <c r="O216" i="67"/>
  <c r="P216" i="67" s="1"/>
  <c r="H409" i="67"/>
  <c r="J409" i="67" s="1"/>
  <c r="O314" i="67"/>
  <c r="P314" i="67" s="1"/>
  <c r="K169" i="67"/>
  <c r="N123" i="67"/>
  <c r="F317" i="67"/>
  <c r="W289" i="67"/>
  <c r="X289" i="67" s="1"/>
  <c r="K238" i="67"/>
  <c r="L303" i="67"/>
  <c r="H74" i="67"/>
  <c r="J74" i="67" s="1"/>
  <c r="L383" i="67"/>
  <c r="W42" i="67"/>
  <c r="X42" i="67" s="1"/>
  <c r="T175" i="67"/>
  <c r="G140" i="67"/>
  <c r="F424" i="67"/>
  <c r="G238" i="67"/>
  <c r="H402" i="67"/>
  <c r="J402" i="67" s="1"/>
  <c r="G181" i="67"/>
  <c r="G390" i="67"/>
  <c r="T539" i="67"/>
  <c r="L417" i="67"/>
  <c r="O492" i="67"/>
  <c r="P492" i="67" s="1"/>
  <c r="O468" i="67"/>
  <c r="P468" i="67" s="1"/>
  <c r="N469" i="67"/>
  <c r="L423" i="67"/>
  <c r="S467" i="67"/>
  <c r="S211" i="67"/>
  <c r="S397" i="67"/>
  <c r="W392" i="67"/>
  <c r="X392" i="67" s="1"/>
  <c r="T232" i="67"/>
  <c r="L261" i="67"/>
  <c r="S110" i="67"/>
  <c r="A156" i="67"/>
  <c r="H61" i="67"/>
  <c r="J61" i="67" s="1"/>
  <c r="G123" i="67"/>
  <c r="S504" i="67"/>
  <c r="S209" i="67"/>
  <c r="N514" i="67"/>
  <c r="S153" i="67"/>
  <c r="G400" i="67"/>
  <c r="N199" i="67"/>
  <c r="K381" i="67"/>
  <c r="A379" i="67"/>
  <c r="L513" i="67"/>
  <c r="G358" i="67"/>
  <c r="C358" i="67" s="1"/>
  <c r="N429" i="67"/>
  <c r="T343" i="67"/>
  <c r="G296" i="67"/>
  <c r="A417" i="67"/>
  <c r="F267" i="67"/>
  <c r="F475" i="67"/>
  <c r="T39" i="67"/>
  <c r="S230" i="67"/>
  <c r="F230" i="67"/>
  <c r="G38" i="67"/>
  <c r="H385" i="67"/>
  <c r="J385" i="67" s="1"/>
  <c r="H534" i="67"/>
  <c r="J534" i="67" s="1"/>
  <c r="H477" i="67"/>
  <c r="J477" i="67" s="1"/>
  <c r="A196" i="67"/>
  <c r="O170" i="67"/>
  <c r="P170" i="67" s="1"/>
  <c r="F126" i="67"/>
  <c r="W403" i="67"/>
  <c r="X403" i="67" s="1"/>
  <c r="L343" i="67"/>
  <c r="A78" i="67"/>
  <c r="W111" i="67"/>
  <c r="X111" i="67" s="1"/>
  <c r="W293" i="67"/>
  <c r="X293" i="67" s="1"/>
  <c r="N347" i="67"/>
  <c r="T122" i="67"/>
  <c r="O240" i="67"/>
  <c r="P240" i="67" s="1"/>
  <c r="W78" i="67"/>
  <c r="X78" i="67" s="1"/>
  <c r="F53" i="67"/>
  <c r="F72" i="67"/>
  <c r="T491" i="67"/>
  <c r="S37" i="67"/>
  <c r="L479" i="67"/>
  <c r="L495" i="67"/>
  <c r="N333" i="67"/>
  <c r="G456" i="67"/>
  <c r="A274" i="67"/>
  <c r="T330" i="67"/>
  <c r="S485" i="67"/>
  <c r="K503" i="67"/>
  <c r="N96" i="67"/>
  <c r="L312" i="67"/>
  <c r="T470" i="67"/>
  <c r="W533" i="67"/>
  <c r="X533" i="67" s="1"/>
  <c r="S346" i="67"/>
  <c r="S372" i="67"/>
  <c r="W229" i="67"/>
  <c r="X229" i="67" s="1"/>
  <c r="H122" i="67"/>
  <c r="J122" i="67" s="1"/>
  <c r="K293" i="67"/>
  <c r="H133" i="67"/>
  <c r="J133" i="67" s="1"/>
  <c r="G119" i="67"/>
  <c r="W263" i="67"/>
  <c r="X263" i="67" s="1"/>
  <c r="L327" i="67"/>
  <c r="N486" i="67"/>
  <c r="S347" i="67"/>
  <c r="H206" i="67"/>
  <c r="J206" i="67" s="1"/>
  <c r="K497" i="67"/>
  <c r="H120" i="67"/>
  <c r="J120" i="67" s="1"/>
  <c r="O343" i="67"/>
  <c r="P343" i="67" s="1"/>
  <c r="T320" i="67"/>
  <c r="K67" i="67"/>
  <c r="S400" i="67"/>
  <c r="N401" i="67"/>
  <c r="O277" i="67"/>
  <c r="P277" i="67" s="1"/>
  <c r="N217" i="67"/>
  <c r="A314" i="67"/>
  <c r="S154" i="67"/>
  <c r="G430" i="67"/>
  <c r="F261" i="67"/>
  <c r="K452" i="67"/>
  <c r="W271" i="67"/>
  <c r="X271" i="67" s="1"/>
  <c r="H279" i="67"/>
  <c r="J279" i="67" s="1"/>
  <c r="O169" i="67"/>
  <c r="P169" i="67" s="1"/>
  <c r="T487" i="67"/>
  <c r="T223" i="67"/>
  <c r="L538" i="67"/>
  <c r="S99" i="67"/>
  <c r="K255" i="67"/>
  <c r="S530" i="67"/>
  <c r="W474" i="67"/>
  <c r="X474" i="67" s="1"/>
  <c r="L456" i="67"/>
  <c r="G173" i="67"/>
  <c r="C173" i="67" s="1"/>
  <c r="S56" i="67"/>
  <c r="G458" i="67"/>
  <c r="K391" i="67"/>
  <c r="K202" i="67"/>
  <c r="N517" i="67"/>
  <c r="N42" i="67"/>
  <c r="G55" i="67"/>
  <c r="C55" i="67" s="1"/>
  <c r="G52" i="67"/>
  <c r="C52" i="67" s="1"/>
  <c r="H348" i="67"/>
  <c r="J348" i="67" s="1"/>
  <c r="N224" i="67"/>
  <c r="K61" i="67"/>
  <c r="O513" i="67"/>
  <c r="P513" i="67" s="1"/>
  <c r="H407" i="67"/>
  <c r="J407" i="67" s="1"/>
  <c r="L206" i="67"/>
  <c r="F504" i="67"/>
  <c r="T145" i="67"/>
  <c r="F517" i="67"/>
  <c r="G282" i="67"/>
  <c r="O409" i="67"/>
  <c r="P409" i="67" s="1"/>
  <c r="T221" i="67"/>
  <c r="H374" i="67"/>
  <c r="J374" i="67" s="1"/>
  <c r="L482" i="67"/>
  <c r="H187" i="67"/>
  <c r="J187" i="67" s="1"/>
  <c r="T89" i="67"/>
  <c r="S206" i="67"/>
  <c r="O309" i="67"/>
  <c r="P309" i="67" s="1"/>
  <c r="L253" i="67"/>
  <c r="N516" i="67"/>
  <c r="F384" i="67"/>
  <c r="G104" i="67"/>
  <c r="C104" i="67" s="1"/>
  <c r="K100" i="67"/>
  <c r="L463" i="67"/>
  <c r="T380" i="67"/>
  <c r="S384" i="67"/>
  <c r="N389" i="67"/>
  <c r="H448" i="67"/>
  <c r="J448" i="67" s="1"/>
  <c r="O253" i="67"/>
  <c r="P253" i="67" s="1"/>
  <c r="T233" i="67"/>
  <c r="A141" i="67"/>
  <c r="W372" i="67"/>
  <c r="X372" i="67" s="1"/>
  <c r="L385" i="67"/>
  <c r="H478" i="67"/>
  <c r="J478" i="67" s="1"/>
  <c r="K85" i="67"/>
  <c r="T510" i="67"/>
  <c r="G421" i="67"/>
  <c r="S495" i="67"/>
  <c r="N506" i="67"/>
  <c r="G521" i="67"/>
  <c r="C521" i="67" s="1"/>
  <c r="A523" i="67"/>
  <c r="A339" i="67"/>
  <c r="S76" i="67"/>
  <c r="G92" i="67"/>
  <c r="C92" i="67" s="1"/>
  <c r="W247" i="67"/>
  <c r="X247" i="67" s="1"/>
  <c r="L270" i="67"/>
  <c r="S45" i="67"/>
  <c r="K337" i="67"/>
  <c r="W194" i="67"/>
  <c r="X194" i="67" s="1"/>
  <c r="L17" i="67"/>
  <c r="S32" i="67"/>
  <c r="G481" i="67"/>
  <c r="G341" i="67"/>
  <c r="T258" i="67"/>
  <c r="H506" i="67"/>
  <c r="J506" i="67" s="1"/>
  <c r="G109" i="67"/>
  <c r="C109" i="67" s="1"/>
  <c r="N38" i="67"/>
  <c r="W64" i="67"/>
  <c r="X64" i="67" s="1"/>
  <c r="A103" i="67"/>
  <c r="N105" i="67"/>
  <c r="A390" i="67"/>
  <c r="H203" i="67"/>
  <c r="J203" i="67" s="1"/>
  <c r="L323" i="67"/>
  <c r="K64" i="67"/>
  <c r="H268" i="67"/>
  <c r="J268" i="67" s="1"/>
  <c r="F196" i="67"/>
  <c r="T69" i="67"/>
  <c r="G323" i="67"/>
  <c r="F215" i="67"/>
  <c r="K239" i="67"/>
  <c r="W173" i="67"/>
  <c r="X173" i="67" s="1"/>
  <c r="K140" i="67"/>
  <c r="G315" i="67"/>
  <c r="C315" i="67" s="1"/>
  <c r="H334" i="67"/>
  <c r="J334" i="67" s="1"/>
  <c r="K434" i="67"/>
  <c r="H237" i="67"/>
  <c r="J237" i="67" s="1"/>
  <c r="F247" i="67"/>
  <c r="K163" i="67"/>
  <c r="W357" i="67"/>
  <c r="X357" i="67" s="1"/>
  <c r="A357" i="67"/>
  <c r="N223" i="67"/>
  <c r="O482" i="67"/>
  <c r="P482" i="67" s="1"/>
  <c r="W209" i="67"/>
  <c r="X209" i="67" s="1"/>
  <c r="A151" i="67"/>
  <c r="F297" i="67"/>
  <c r="K493" i="67"/>
  <c r="L220" i="67"/>
  <c r="G151" i="67"/>
  <c r="C151" i="67" s="1"/>
  <c r="N102" i="67"/>
  <c r="O432" i="67"/>
  <c r="P432" i="67" s="1"/>
  <c r="G105" i="67"/>
  <c r="C105" i="67" s="1"/>
  <c r="H180" i="67"/>
  <c r="J180" i="67" s="1"/>
  <c r="G141" i="67"/>
  <c r="C141" i="67" s="1"/>
  <c r="N404" i="67"/>
  <c r="G530" i="67"/>
  <c r="A296" i="67"/>
  <c r="S489" i="67"/>
  <c r="L320" i="67"/>
  <c r="F300" i="67"/>
  <c r="L21" i="67"/>
  <c r="N36" i="67"/>
  <c r="H303" i="67"/>
  <c r="J303" i="67" s="1"/>
  <c r="S465" i="67"/>
  <c r="W450" i="67"/>
  <c r="X450" i="67" s="1"/>
  <c r="N310" i="67"/>
  <c r="K257" i="67"/>
  <c r="F302" i="67"/>
  <c r="K120" i="67"/>
  <c r="A90" i="67"/>
  <c r="L212" i="67"/>
  <c r="H352" i="67"/>
  <c r="J352" i="67" s="1"/>
  <c r="A436" i="67"/>
  <c r="K267" i="67"/>
  <c r="N133" i="67"/>
  <c r="S111" i="67"/>
  <c r="G147" i="67"/>
  <c r="C147" i="67" s="1"/>
  <c r="A119" i="67"/>
  <c r="F91" i="67"/>
  <c r="T419" i="67"/>
  <c r="A495" i="67"/>
  <c r="H454" i="67"/>
  <c r="J454" i="67" s="1"/>
  <c r="K472" i="67"/>
  <c r="S469" i="67"/>
  <c r="O55" i="67"/>
  <c r="P55" i="67" s="1"/>
  <c r="L32" i="67"/>
  <c r="L92" i="67"/>
  <c r="G43" i="67"/>
  <c r="A451" i="67"/>
  <c r="L530" i="67"/>
  <c r="G204" i="67"/>
  <c r="C204" i="67" s="1"/>
  <c r="A383" i="67"/>
  <c r="N89" i="67"/>
  <c r="W330" i="67"/>
  <c r="X330" i="67" s="1"/>
  <c r="S416" i="67"/>
  <c r="L372" i="67"/>
  <c r="K532" i="67"/>
  <c r="L500" i="67"/>
  <c r="S272" i="67"/>
  <c r="G319" i="67"/>
  <c r="N183" i="67"/>
  <c r="L90" i="67"/>
  <c r="F279" i="67"/>
  <c r="W395" i="67"/>
  <c r="X395" i="67" s="1"/>
  <c r="L518" i="67"/>
  <c r="F466" i="67"/>
  <c r="A230" i="67"/>
  <c r="H354" i="67"/>
  <c r="J354" i="67" s="1"/>
  <c r="L280" i="67"/>
  <c r="N349" i="67"/>
  <c r="K496" i="67"/>
  <c r="O302" i="67"/>
  <c r="P302" i="67" s="1"/>
  <c r="O142" i="67"/>
  <c r="P142" i="67" s="1"/>
  <c r="W398" i="67"/>
  <c r="X398" i="67" s="1"/>
  <c r="T253" i="67"/>
  <c r="K445" i="67"/>
  <c r="O395" i="67"/>
  <c r="P395" i="67" s="1"/>
  <c r="A448" i="67"/>
  <c r="H425" i="67"/>
  <c r="J425" i="67" s="1"/>
  <c r="A25" i="67"/>
  <c r="A295" i="67"/>
  <c r="A477" i="67"/>
  <c r="L173" i="67"/>
  <c r="N216" i="67"/>
  <c r="N531" i="67"/>
  <c r="W118" i="67"/>
  <c r="X118" i="67" s="1"/>
  <c r="L497" i="67"/>
  <c r="S138" i="67"/>
  <c r="N165" i="67"/>
  <c r="T331" i="67"/>
  <c r="W311" i="67"/>
  <c r="X311" i="67" s="1"/>
  <c r="S394" i="67"/>
  <c r="S234" i="67"/>
  <c r="T71" i="67"/>
  <c r="G295" i="67"/>
  <c r="T36" i="67"/>
  <c r="T248" i="67"/>
  <c r="L168" i="67"/>
  <c r="A239" i="67"/>
  <c r="F55" i="67"/>
  <c r="F459" i="67"/>
  <c r="S457" i="67"/>
  <c r="S427" i="67"/>
  <c r="A266" i="67"/>
  <c r="A34" i="67"/>
  <c r="W192" i="67"/>
  <c r="X192" i="67" s="1"/>
  <c r="G480" i="67"/>
  <c r="A504" i="67"/>
  <c r="W338" i="67"/>
  <c r="X338" i="67" s="1"/>
  <c r="W512" i="67"/>
  <c r="X512" i="67" s="1"/>
  <c r="G34" i="67"/>
  <c r="N357" i="67"/>
  <c r="W302" i="67"/>
  <c r="X302" i="67" s="1"/>
  <c r="S521" i="67"/>
  <c r="W435" i="67"/>
  <c r="X435" i="67" s="1"/>
  <c r="F536" i="67"/>
  <c r="S325" i="67"/>
  <c r="H435" i="67"/>
  <c r="J435" i="67" s="1"/>
  <c r="W335" i="67"/>
  <c r="X335" i="67" s="1"/>
  <c r="S477" i="67"/>
  <c r="A58" i="67"/>
  <c r="K403" i="67"/>
  <c r="T415" i="67"/>
  <c r="F123" i="67"/>
  <c r="K330" i="67"/>
  <c r="A112" i="67"/>
  <c r="G486" i="67"/>
  <c r="F172" i="67"/>
  <c r="G152" i="67"/>
  <c r="C152" i="67" s="1"/>
  <c r="H43" i="67"/>
  <c r="J43" i="67" s="1"/>
  <c r="O281" i="67"/>
  <c r="P281" i="67" s="1"/>
  <c r="H168" i="67"/>
  <c r="J168" i="67" s="1"/>
  <c r="L462" i="67"/>
  <c r="K397" i="67"/>
  <c r="O363" i="67"/>
  <c r="P363" i="67" s="1"/>
  <c r="S314" i="67"/>
  <c r="N276" i="67"/>
  <c r="W436" i="67"/>
  <c r="X436" i="67" s="1"/>
  <c r="N281" i="67"/>
  <c r="S409" i="67"/>
  <c r="N139" i="67"/>
  <c r="S490" i="67"/>
  <c r="F233" i="67"/>
  <c r="H22" i="67"/>
  <c r="J22" i="67" s="1"/>
  <c r="G88" i="67"/>
  <c r="C88" i="67" s="1"/>
  <c r="N142" i="67"/>
  <c r="K264" i="67"/>
  <c r="L377" i="67"/>
  <c r="O428" i="67"/>
  <c r="P428" i="67" s="1"/>
  <c r="K52" i="67"/>
  <c r="N251" i="67"/>
  <c r="S307" i="67"/>
  <c r="H513" i="67"/>
  <c r="J513" i="67" s="1"/>
  <c r="L443" i="67"/>
  <c r="S253" i="67"/>
  <c r="N82" i="67"/>
  <c r="L492" i="67"/>
  <c r="F155" i="67"/>
  <c r="O212" i="67"/>
  <c r="P212" i="67" s="1"/>
  <c r="T401" i="67"/>
  <c r="L408" i="67"/>
  <c r="N484" i="67"/>
  <c r="O136" i="67"/>
  <c r="P136" i="67" s="1"/>
  <c r="H154" i="67"/>
  <c r="J154" i="67" s="1"/>
  <c r="A129" i="67"/>
  <c r="K371" i="67"/>
  <c r="F43" i="67"/>
  <c r="O95" i="67"/>
  <c r="P95" i="67" s="1"/>
  <c r="W186" i="67"/>
  <c r="X186" i="67" s="1"/>
  <c r="G260" i="67"/>
  <c r="N151" i="67"/>
  <c r="S526" i="67"/>
  <c r="S264" i="67"/>
  <c r="N23" i="67"/>
  <c r="F448" i="67"/>
  <c r="W316" i="67"/>
  <c r="X316" i="67" s="1"/>
  <c r="K34" i="67"/>
  <c r="L522" i="67"/>
  <c r="L453" i="67"/>
  <c r="H111" i="67"/>
  <c r="J111" i="67" s="1"/>
  <c r="K242" i="67"/>
  <c r="W306" i="67"/>
  <c r="X306" i="67" s="1"/>
  <c r="S379" i="67"/>
  <c r="N452" i="67"/>
  <c r="A251" i="67"/>
  <c r="T457" i="67"/>
  <c r="L14" i="67"/>
  <c r="H401" i="67"/>
  <c r="J401" i="67" s="1"/>
  <c r="W373" i="67"/>
  <c r="X373" i="67" s="1"/>
  <c r="N122" i="67"/>
  <c r="W221" i="67"/>
  <c r="X221" i="67" s="1"/>
  <c r="K78" i="67"/>
  <c r="T486" i="67"/>
  <c r="T289" i="67"/>
  <c r="T117" i="67"/>
  <c r="T481" i="67"/>
  <c r="N379" i="67"/>
  <c r="W41" i="67"/>
  <c r="X41" i="67" s="1"/>
  <c r="F37" i="67"/>
  <c r="H536" i="67"/>
  <c r="J536" i="67" s="1"/>
  <c r="A533" i="67"/>
  <c r="K360" i="67"/>
  <c r="F94" i="67"/>
  <c r="N330" i="67"/>
  <c r="T408" i="67"/>
  <c r="F410" i="67"/>
  <c r="T386" i="67"/>
  <c r="G244" i="67"/>
  <c r="N285" i="67"/>
  <c r="W329" i="67"/>
  <c r="X329" i="67" s="1"/>
  <c r="N320" i="67"/>
  <c r="O141" i="67"/>
  <c r="P141" i="67" s="1"/>
  <c r="F449" i="67"/>
  <c r="K281" i="67"/>
  <c r="G131" i="67"/>
  <c r="T427" i="67"/>
  <c r="F191" i="67"/>
  <c r="O43" i="67"/>
  <c r="P43" i="67" s="1"/>
  <c r="W340" i="67"/>
  <c r="X340" i="67" s="1"/>
  <c r="F255" i="67"/>
  <c r="W461" i="67"/>
  <c r="X461" i="67" s="1"/>
  <c r="K291" i="67"/>
  <c r="S524" i="67"/>
  <c r="H126" i="67"/>
  <c r="J126" i="67" s="1"/>
  <c r="S436" i="67"/>
  <c r="A277" i="67"/>
  <c r="L103" i="67"/>
  <c r="H345" i="67"/>
  <c r="J345" i="67" s="1"/>
  <c r="A285" i="67"/>
  <c r="G370" i="67"/>
  <c r="S531" i="67"/>
  <c r="L180" i="67"/>
  <c r="L528" i="67"/>
  <c r="N117" i="67"/>
  <c r="N20" i="67"/>
  <c r="A275" i="67"/>
  <c r="A340" i="67"/>
  <c r="O235" i="67"/>
  <c r="P235" i="67" s="1"/>
  <c r="W307" i="67"/>
  <c r="X307" i="67" s="1"/>
  <c r="N134" i="67"/>
  <c r="N182" i="67"/>
  <c r="A227" i="67"/>
  <c r="K113" i="67"/>
  <c r="W410" i="67"/>
  <c r="X410" i="67" s="1"/>
  <c r="K225" i="67"/>
  <c r="L467" i="67"/>
  <c r="W283" i="67"/>
  <c r="X283" i="67" s="1"/>
  <c r="F235" i="67"/>
  <c r="T166" i="67"/>
  <c r="T218" i="67"/>
  <c r="A136" i="67"/>
  <c r="T33" i="67"/>
  <c r="L182" i="67"/>
  <c r="G396" i="67"/>
  <c r="F518" i="67"/>
  <c r="H461" i="67"/>
  <c r="J461" i="67" s="1"/>
  <c r="L350" i="67"/>
  <c r="S335" i="67"/>
  <c r="F236" i="67"/>
  <c r="S65" i="67"/>
  <c r="O508" i="67"/>
  <c r="P508" i="67" s="1"/>
  <c r="N210" i="67"/>
  <c r="A48" i="67"/>
  <c r="S299" i="67"/>
  <c r="N518" i="67"/>
  <c r="F81" i="67"/>
  <c r="L171" i="67"/>
  <c r="G128" i="67"/>
  <c r="G321" i="67"/>
  <c r="W501" i="67"/>
  <c r="X501" i="67" s="1"/>
  <c r="S92" i="67"/>
  <c r="H201" i="67"/>
  <c r="J201" i="67" s="1"/>
  <c r="N359" i="67"/>
  <c r="F419" i="67"/>
  <c r="T228" i="67"/>
  <c r="A522" i="67"/>
  <c r="S162" i="67"/>
  <c r="W191" i="67"/>
  <c r="X191" i="67" s="1"/>
  <c r="A226" i="67"/>
  <c r="S520" i="67"/>
  <c r="K417" i="67"/>
  <c r="A287" i="67"/>
  <c r="W269" i="67"/>
  <c r="X269" i="67" s="1"/>
  <c r="N60" i="67"/>
  <c r="O393" i="67"/>
  <c r="P393" i="67" s="1"/>
  <c r="F49" i="67"/>
  <c r="W228" i="67"/>
  <c r="X228" i="67" s="1"/>
  <c r="F457" i="67"/>
  <c r="N17" i="67"/>
  <c r="H417" i="67"/>
  <c r="J417" i="67" s="1"/>
  <c r="G468" i="67"/>
  <c r="A312" i="67"/>
  <c r="H68" i="67"/>
  <c r="J68" i="67" s="1"/>
  <c r="S122" i="67"/>
  <c r="L364" i="67"/>
  <c r="H510" i="67"/>
  <c r="J510" i="67" s="1"/>
  <c r="H138" i="67"/>
  <c r="J138" i="67" s="1"/>
  <c r="H424" i="67"/>
  <c r="J424" i="67" s="1"/>
  <c r="H399" i="67"/>
  <c r="J399" i="67" s="1"/>
  <c r="L265" i="67"/>
  <c r="A333" i="67"/>
  <c r="A56" i="67"/>
  <c r="N275" i="67"/>
  <c r="S68" i="67"/>
  <c r="O117" i="67"/>
  <c r="P117" i="67" s="1"/>
  <c r="S57" i="67"/>
  <c r="T266" i="67"/>
  <c r="G107" i="67"/>
  <c r="O279" i="67"/>
  <c r="P279" i="67" s="1"/>
  <c r="A166" i="67"/>
  <c r="A294" i="67"/>
  <c r="K118" i="67"/>
  <c r="H188" i="67"/>
  <c r="J188" i="67" s="1"/>
  <c r="F531" i="67"/>
  <c r="L427" i="67"/>
  <c r="K288" i="67"/>
  <c r="F194" i="67"/>
  <c r="G304" i="67"/>
  <c r="K407" i="67"/>
  <c r="O146" i="67"/>
  <c r="P146" i="67" s="1"/>
  <c r="F286" i="67"/>
  <c r="H169" i="67"/>
  <c r="J169" i="67" s="1"/>
  <c r="W379" i="67"/>
  <c r="X379" i="67" s="1"/>
  <c r="L215" i="67"/>
  <c r="T85" i="67"/>
  <c r="K531" i="67"/>
  <c r="L284" i="67"/>
  <c r="L519" i="67"/>
  <c r="T93" i="67"/>
  <c r="L419" i="67"/>
  <c r="T171" i="67"/>
  <c r="O167" i="67"/>
  <c r="P167" i="67" s="1"/>
  <c r="N207" i="67"/>
  <c r="O526" i="67"/>
  <c r="P526" i="67" s="1"/>
  <c r="N479" i="67"/>
  <c r="T172" i="67"/>
  <c r="L356" i="67"/>
  <c r="L86" i="67"/>
  <c r="T46" i="67"/>
  <c r="F438" i="67"/>
  <c r="G308" i="67"/>
  <c r="A315" i="67"/>
  <c r="A401" i="67"/>
  <c r="G163" i="67"/>
  <c r="T190" i="67"/>
  <c r="T239" i="67"/>
  <c r="S390" i="67"/>
  <c r="T269" i="67"/>
  <c r="O73" i="67"/>
  <c r="P73" i="67" s="1"/>
  <c r="W315" i="67"/>
  <c r="X315" i="67" s="1"/>
  <c r="T284" i="67"/>
  <c r="S197" i="67"/>
  <c r="F408" i="67"/>
  <c r="O443" i="67"/>
  <c r="P443" i="67" s="1"/>
  <c r="F387" i="67"/>
  <c r="S189" i="67"/>
  <c r="L490" i="67"/>
  <c r="A371" i="67"/>
  <c r="S16" i="67"/>
  <c r="F519" i="67"/>
  <c r="T260" i="67"/>
  <c r="H110" i="67"/>
  <c r="J110" i="67" s="1"/>
  <c r="A146" i="67"/>
  <c r="W26" i="67"/>
  <c r="X26" i="67" s="1"/>
  <c r="F476" i="67"/>
  <c r="T304" i="67"/>
  <c r="K188" i="67"/>
  <c r="S41" i="67"/>
  <c r="F416" i="67"/>
  <c r="G376" i="67"/>
  <c r="L53" i="67"/>
  <c r="L373" i="67"/>
  <c r="W353" i="67"/>
  <c r="X353" i="67" s="1"/>
  <c r="G425" i="67"/>
  <c r="K404" i="67"/>
  <c r="S460" i="67"/>
  <c r="W52" i="67"/>
  <c r="X52" i="67" s="1"/>
  <c r="O254" i="67"/>
  <c r="P254" i="67" s="1"/>
  <c r="L306" i="67"/>
  <c r="S404" i="67"/>
  <c r="W65" i="67"/>
  <c r="X65" i="67" s="1"/>
  <c r="T116" i="67"/>
  <c r="F107" i="67"/>
  <c r="G380" i="67"/>
  <c r="W278" i="67"/>
  <c r="X278" i="67" s="1"/>
  <c r="W178" i="67"/>
  <c r="X178" i="67" s="1"/>
  <c r="F347" i="67"/>
  <c r="W415" i="67"/>
  <c r="X415" i="67" s="1"/>
  <c r="S50" i="67"/>
  <c r="A197" i="67"/>
  <c r="L524" i="67"/>
  <c r="A441" i="67"/>
  <c r="G448" i="67"/>
  <c r="C448" i="67" s="1"/>
  <c r="L396" i="67"/>
  <c r="O465" i="67"/>
  <c r="P465" i="67" s="1"/>
  <c r="A362" i="67"/>
  <c r="S431" i="67"/>
  <c r="L258" i="67"/>
  <c r="K170" i="67"/>
  <c r="F119" i="67"/>
  <c r="O478" i="67"/>
  <c r="P478" i="67" s="1"/>
  <c r="S474" i="67"/>
  <c r="A268" i="67"/>
  <c r="S46" i="67"/>
  <c r="F392" i="67"/>
  <c r="N427" i="67"/>
  <c r="G535" i="67"/>
  <c r="W62" i="67"/>
  <c r="X62" i="67" s="1"/>
  <c r="A149" i="67"/>
  <c r="N34" i="67"/>
  <c r="F439" i="67"/>
  <c r="L410" i="67"/>
  <c r="H254" i="67"/>
  <c r="J254" i="67" s="1"/>
  <c r="T396" i="67"/>
  <c r="H353" i="67"/>
  <c r="J353" i="67" s="1"/>
  <c r="O148" i="67"/>
  <c r="P148" i="67" s="1"/>
  <c r="F453" i="67"/>
  <c r="G201" i="67"/>
  <c r="W332" i="67"/>
  <c r="X332" i="67" s="1"/>
  <c r="S305" i="67"/>
  <c r="O192" i="67"/>
  <c r="P192" i="67" s="1"/>
  <c r="K274" i="67"/>
  <c r="W48" i="67"/>
  <c r="X48" i="67" s="1"/>
  <c r="K231" i="67"/>
  <c r="F101" i="67"/>
  <c r="H261" i="67"/>
  <c r="J261" i="67" s="1"/>
  <c r="O273" i="67"/>
  <c r="P273" i="67" s="1"/>
  <c r="W416" i="67"/>
  <c r="X416" i="67" s="1"/>
  <c r="T35" i="67"/>
  <c r="O518" i="67"/>
  <c r="P518" i="67" s="1"/>
  <c r="H46" i="67"/>
  <c r="J46" i="67" s="1"/>
  <c r="N194" i="67"/>
  <c r="G436" i="67"/>
  <c r="C436" i="67" s="1"/>
  <c r="T140" i="67"/>
  <c r="S537" i="67"/>
  <c r="L464" i="67"/>
  <c r="G31" i="67"/>
  <c r="K179" i="67"/>
  <c r="T195" i="67"/>
  <c r="L395" i="67"/>
  <c r="S255" i="67"/>
  <c r="F398" i="67"/>
  <c r="A87" i="67"/>
  <c r="G115" i="67"/>
  <c r="F329" i="67"/>
  <c r="S344" i="67"/>
  <c r="L430" i="67"/>
  <c r="H273" i="67"/>
  <c r="J273" i="67" s="1"/>
  <c r="K372" i="67"/>
  <c r="N442" i="67"/>
  <c r="L485" i="67"/>
  <c r="W138" i="67"/>
  <c r="X138" i="67" s="1"/>
  <c r="L472" i="67"/>
  <c r="N415" i="67"/>
  <c r="O433" i="67"/>
  <c r="P433" i="67" s="1"/>
  <c r="L309" i="67"/>
  <c r="F499" i="67"/>
  <c r="G44" i="67"/>
  <c r="C44" i="67" s="1"/>
  <c r="H270" i="67"/>
  <c r="J270" i="67" s="1"/>
  <c r="N260" i="67"/>
  <c r="G51" i="67"/>
  <c r="K299" i="67"/>
  <c r="S323" i="67"/>
  <c r="W155" i="67"/>
  <c r="X155" i="67" s="1"/>
  <c r="T227" i="67"/>
  <c r="W407" i="67"/>
  <c r="X407" i="67" s="1"/>
  <c r="S105" i="67"/>
  <c r="K206" i="67"/>
  <c r="H194" i="67"/>
  <c r="J194" i="67" s="1"/>
  <c r="O243" i="67"/>
  <c r="P243" i="67" s="1"/>
  <c r="G438" i="67"/>
  <c r="G467" i="67"/>
  <c r="C467" i="67" s="1"/>
  <c r="N411" i="67"/>
  <c r="G497" i="67"/>
  <c r="H420" i="67"/>
  <c r="J420" i="67" s="1"/>
  <c r="A537" i="67"/>
  <c r="O348" i="67"/>
  <c r="P348" i="67" s="1"/>
  <c r="S258" i="67"/>
  <c r="S516" i="67"/>
  <c r="F252" i="67"/>
  <c r="A320" i="67"/>
  <c r="T530" i="67"/>
  <c r="A384" i="67"/>
  <c r="L218" i="67"/>
  <c r="F321" i="67"/>
  <c r="T445" i="67"/>
  <c r="N472" i="67"/>
  <c r="S509" i="67"/>
  <c r="F455" i="67"/>
  <c r="G372" i="67"/>
  <c r="C372" i="67" s="1"/>
  <c r="K462" i="67"/>
  <c r="W225" i="67"/>
  <c r="X225" i="67" s="1"/>
  <c r="L49" i="67"/>
  <c r="L509" i="67"/>
  <c r="F18" i="67"/>
  <c r="L496" i="67"/>
  <c r="N409" i="67"/>
  <c r="G176" i="67"/>
  <c r="C176" i="67" s="1"/>
  <c r="S380" i="67"/>
  <c r="L176" i="67"/>
  <c r="K44" i="67"/>
  <c r="H239" i="67"/>
  <c r="J239" i="67" s="1"/>
  <c r="W408" i="67"/>
  <c r="X408" i="67" s="1"/>
  <c r="O469" i="67"/>
  <c r="P469" i="67" s="1"/>
  <c r="K127" i="67"/>
  <c r="K197" i="67"/>
  <c r="H408" i="67"/>
  <c r="J408" i="67" s="1"/>
  <c r="W242" i="67"/>
  <c r="X242" i="67" s="1"/>
  <c r="G374" i="67"/>
  <c r="H331" i="67"/>
  <c r="J331" i="67" s="1"/>
  <c r="O106" i="67"/>
  <c r="P106" i="67" s="1"/>
  <c r="O98" i="67"/>
  <c r="P98" i="67" s="1"/>
  <c r="K470" i="67"/>
  <c r="W13" i="67"/>
  <c r="X13" i="67" s="1"/>
  <c r="W488" i="67"/>
  <c r="X488" i="67" s="1"/>
  <c r="K475" i="67"/>
  <c r="W517" i="67"/>
  <c r="X517" i="67" s="1"/>
  <c r="H160" i="67"/>
  <c r="J160" i="67" s="1"/>
  <c r="S472" i="67"/>
  <c r="T403" i="67"/>
  <c r="N423" i="67"/>
  <c r="K341" i="67"/>
  <c r="S176" i="67"/>
  <c r="K323" i="67"/>
  <c r="H470" i="67"/>
  <c r="J470" i="67" s="1"/>
  <c r="G256" i="67"/>
  <c r="N87" i="67"/>
  <c r="T527" i="67"/>
  <c r="L401" i="67"/>
  <c r="L117" i="67"/>
  <c r="N268" i="67"/>
  <c r="A515" i="67"/>
  <c r="K539" i="67"/>
  <c r="A97" i="67"/>
  <c r="S217" i="67"/>
  <c r="O51" i="67"/>
  <c r="P51" i="67" s="1"/>
  <c r="N455" i="67"/>
  <c r="N154" i="67"/>
  <c r="S438" i="67"/>
  <c r="G235" i="67"/>
  <c r="F328" i="67"/>
  <c r="G259" i="67"/>
  <c r="K268" i="67"/>
  <c r="H243" i="67"/>
  <c r="J243" i="67" s="1"/>
  <c r="A458" i="67"/>
  <c r="T161" i="67"/>
  <c r="G299" i="67"/>
  <c r="O147" i="67"/>
  <c r="P147" i="67" s="1"/>
  <c r="G17" i="67"/>
  <c r="H491" i="67"/>
  <c r="J491" i="67" s="1"/>
  <c r="L386" i="67"/>
  <c r="O380" i="67"/>
  <c r="P380" i="67" s="1"/>
  <c r="L347" i="67"/>
  <c r="K174" i="67"/>
  <c r="F226" i="67"/>
  <c r="F249" i="67"/>
  <c r="F385" i="67"/>
  <c r="F240" i="67"/>
  <c r="F389" i="67"/>
  <c r="K46" i="67"/>
  <c r="T355" i="67"/>
  <c r="K135" i="67"/>
  <c r="W424" i="67"/>
  <c r="X424" i="67" s="1"/>
  <c r="K54" i="67"/>
  <c r="F232" i="67"/>
  <c r="N95" i="67"/>
  <c r="H205" i="67"/>
  <c r="J205" i="67" s="1"/>
  <c r="A47" i="67"/>
  <c r="F222" i="67"/>
  <c r="H322" i="67"/>
  <c r="J322" i="67" s="1"/>
  <c r="W206" i="67"/>
  <c r="X206" i="67" s="1"/>
  <c r="O357" i="67"/>
  <c r="P357" i="67" s="1"/>
  <c r="S401" i="67"/>
  <c r="N394" i="67"/>
  <c r="S81" i="67"/>
  <c r="S78" i="67"/>
  <c r="O299" i="67"/>
  <c r="P299" i="67" s="1"/>
  <c r="T55" i="67"/>
  <c r="S367" i="67"/>
  <c r="N43" i="67"/>
  <c r="S497" i="67"/>
  <c r="F137" i="67"/>
  <c r="G408" i="67"/>
  <c r="S43" i="67"/>
  <c r="O175" i="67"/>
  <c r="P175" i="67" s="1"/>
  <c r="K415" i="67"/>
  <c r="T443" i="67"/>
  <c r="O236" i="67"/>
  <c r="P236" i="67" s="1"/>
  <c r="T135" i="67"/>
  <c r="H286" i="67"/>
  <c r="J286" i="67" s="1"/>
  <c r="S227" i="67"/>
  <c r="O417" i="67"/>
  <c r="P417" i="67" s="1"/>
  <c r="W200" i="67"/>
  <c r="X200" i="67" s="1"/>
  <c r="F470" i="67"/>
  <c r="A513" i="67"/>
  <c r="L300" i="67"/>
  <c r="A279" i="67"/>
  <c r="N491" i="67"/>
  <c r="H403" i="67"/>
  <c r="J403" i="67" s="1"/>
  <c r="O353" i="67"/>
  <c r="P353" i="67" s="1"/>
  <c r="N44" i="67"/>
  <c r="W216" i="67"/>
  <c r="X216" i="67" s="1"/>
  <c r="L268" i="67"/>
  <c r="H174" i="67"/>
  <c r="J174" i="67" s="1"/>
  <c r="N434" i="67"/>
  <c r="W106" i="67"/>
  <c r="X106" i="67" s="1"/>
  <c r="W29" i="67"/>
  <c r="X29" i="67" s="1"/>
  <c r="L116" i="67"/>
  <c r="H23" i="67"/>
  <c r="J23" i="67" s="1"/>
  <c r="G297" i="67"/>
  <c r="C297" i="67" s="1"/>
  <c r="F403" i="67"/>
  <c r="G85" i="67"/>
  <c r="A85" i="67"/>
  <c r="T136" i="67"/>
  <c r="K492" i="67"/>
  <c r="G170" i="67"/>
  <c r="F124" i="67"/>
  <c r="G89" i="67"/>
  <c r="G473" i="67"/>
  <c r="G531" i="67"/>
  <c r="C531" i="67" s="1"/>
  <c r="F534" i="67"/>
  <c r="O123" i="67"/>
  <c r="P123" i="67" s="1"/>
  <c r="S517" i="67"/>
  <c r="O124" i="67"/>
  <c r="P124" i="67" s="1"/>
  <c r="F164" i="67"/>
  <c r="N462" i="67"/>
  <c r="T214" i="67"/>
  <c r="H453" i="67"/>
  <c r="J453" i="67" s="1"/>
  <c r="N259" i="67"/>
  <c r="G312" i="67"/>
  <c r="N390" i="67"/>
  <c r="F184" i="67"/>
  <c r="S25" i="67"/>
  <c r="W454" i="67"/>
  <c r="X454" i="67" s="1"/>
  <c r="N226" i="67"/>
  <c r="O239" i="67"/>
  <c r="P239" i="67" s="1"/>
  <c r="T290" i="67"/>
  <c r="O487" i="67"/>
  <c r="P487" i="67" s="1"/>
  <c r="N187" i="67"/>
  <c r="N163" i="67"/>
  <c r="A207" i="67"/>
  <c r="S48" i="67"/>
  <c r="A249" i="67"/>
  <c r="H223" i="67"/>
  <c r="J223" i="67" s="1"/>
  <c r="A539" i="67"/>
  <c r="G445" i="67"/>
  <c r="K256" i="67"/>
  <c r="O93" i="67"/>
  <c r="P93" i="67" s="1"/>
  <c r="T56" i="67"/>
  <c r="S496" i="67"/>
  <c r="K513" i="67"/>
  <c r="L125" i="67"/>
  <c r="N529" i="67"/>
  <c r="G37" i="67"/>
  <c r="F102" i="67"/>
  <c r="O331" i="67"/>
  <c r="P331" i="67" s="1"/>
  <c r="H67" i="67"/>
  <c r="J67" i="67" s="1"/>
  <c r="T529" i="67"/>
  <c r="O266" i="67"/>
  <c r="P266" i="67" s="1"/>
  <c r="O86" i="67"/>
  <c r="P86" i="67" s="1"/>
  <c r="G108" i="67"/>
  <c r="C108" i="67" s="1"/>
  <c r="S284" i="67"/>
  <c r="K77" i="67"/>
  <c r="H511" i="67"/>
  <c r="J511" i="67" s="1"/>
  <c r="O494" i="67"/>
  <c r="P494" i="67" s="1"/>
  <c r="K347" i="67"/>
  <c r="H494" i="67"/>
  <c r="J494" i="67" s="1"/>
  <c r="T205" i="67"/>
  <c r="H294" i="67"/>
  <c r="J294" i="67" s="1"/>
  <c r="F452" i="67"/>
  <c r="T300" i="67"/>
  <c r="O30" i="67"/>
  <c r="P30" i="67" s="1"/>
  <c r="K399" i="67"/>
  <c r="F289" i="67"/>
  <c r="O271" i="67"/>
  <c r="P271" i="67" s="1"/>
  <c r="H47" i="67"/>
  <c r="J47" i="67" s="1"/>
  <c r="H216" i="67"/>
  <c r="J216" i="67" s="1"/>
  <c r="F100" i="67"/>
  <c r="S403" i="67"/>
  <c r="H26" i="67"/>
  <c r="J26" i="67" s="1"/>
  <c r="K182" i="67"/>
  <c r="G215" i="67"/>
  <c r="O335" i="67"/>
  <c r="P335" i="67" s="1"/>
  <c r="H444" i="67"/>
  <c r="J444" i="67" s="1"/>
  <c r="A338" i="67"/>
  <c r="S454" i="67"/>
  <c r="T466" i="67"/>
  <c r="F280" i="67"/>
  <c r="S329" i="67"/>
  <c r="L445" i="67"/>
  <c r="A218" i="67"/>
  <c r="W79" i="67"/>
  <c r="X79" i="67" s="1"/>
  <c r="H159" i="67"/>
  <c r="J159" i="67" s="1"/>
  <c r="N219" i="67"/>
  <c r="T500" i="67"/>
  <c r="F250" i="67"/>
  <c r="O362" i="67"/>
  <c r="P362" i="67" s="1"/>
  <c r="F141" i="67"/>
  <c r="H141" i="67"/>
  <c r="J141" i="67" s="1"/>
  <c r="K38" i="67"/>
  <c r="G102" i="67"/>
  <c r="L398" i="67"/>
  <c r="H163" i="67"/>
  <c r="J163" i="67" s="1"/>
  <c r="H49" i="67"/>
  <c r="J49" i="67" s="1"/>
  <c r="O269" i="67"/>
  <c r="P269" i="67" s="1"/>
  <c r="T64" i="67"/>
  <c r="G180" i="67"/>
  <c r="L438" i="67"/>
  <c r="T245" i="67"/>
  <c r="L119" i="67"/>
  <c r="O537" i="67"/>
  <c r="P537" i="67" s="1"/>
  <c r="N231" i="67"/>
  <c r="L301" i="67"/>
  <c r="G135" i="67"/>
  <c r="H341" i="67"/>
  <c r="J341" i="67" s="1"/>
  <c r="O78" i="67"/>
  <c r="P78" i="67" s="1"/>
  <c r="N373" i="67"/>
  <c r="L484" i="67"/>
  <c r="G249" i="67"/>
  <c r="N129" i="67"/>
  <c r="G265" i="67"/>
  <c r="C265" i="67" s="1"/>
  <c r="O14" i="67"/>
  <c r="P14" i="67" s="1"/>
  <c r="G188" i="67"/>
  <c r="G264" i="67"/>
  <c r="L191" i="67"/>
  <c r="A228" i="67"/>
  <c r="F159" i="67"/>
  <c r="N56" i="67"/>
  <c r="A160" i="67"/>
  <c r="N148" i="67"/>
  <c r="L106" i="67"/>
  <c r="L227" i="67"/>
  <c r="K209" i="67"/>
  <c r="L131" i="67"/>
  <c r="L231" i="67"/>
  <c r="H71" i="67"/>
  <c r="J71" i="67" s="1"/>
  <c r="T476" i="67"/>
  <c r="T155" i="67"/>
  <c r="W527" i="67"/>
  <c r="X527" i="67" s="1"/>
  <c r="W75" i="67"/>
  <c r="X75" i="67" s="1"/>
  <c r="H37" i="67"/>
  <c r="J37" i="67" s="1"/>
  <c r="S370" i="67"/>
  <c r="O68" i="67"/>
  <c r="P68" i="67" s="1"/>
  <c r="O481" i="67"/>
  <c r="P481" i="67" s="1"/>
  <c r="L473" i="67"/>
  <c r="S28" i="67"/>
  <c r="L228" i="67"/>
  <c r="N515" i="67"/>
  <c r="L259" i="67"/>
  <c r="A193" i="67"/>
  <c r="W152" i="67"/>
  <c r="X152" i="67" s="1"/>
  <c r="L79" i="67"/>
  <c r="L415" i="67"/>
  <c r="T366" i="67"/>
  <c r="K460" i="67"/>
  <c r="G274" i="67"/>
  <c r="S378" i="67"/>
  <c r="T449" i="67"/>
  <c r="O504" i="67"/>
  <c r="P504" i="67" s="1"/>
  <c r="F171" i="67"/>
  <c r="O155" i="67"/>
  <c r="P155" i="67" s="1"/>
  <c r="K233" i="67"/>
  <c r="L433" i="67"/>
  <c r="A30" i="67"/>
  <c r="G113" i="67"/>
  <c r="H412" i="67"/>
  <c r="J412" i="67" s="1"/>
  <c r="W317" i="67"/>
  <c r="X317" i="67" s="1"/>
  <c r="H377" i="67"/>
  <c r="J377" i="67" s="1"/>
  <c r="H196" i="67"/>
  <c r="J196" i="67" s="1"/>
  <c r="F400" i="67"/>
  <c r="A152" i="67"/>
  <c r="A206" i="67"/>
  <c r="K454" i="67"/>
  <c r="L193" i="67"/>
  <c r="F140" i="67"/>
  <c r="K517" i="67"/>
  <c r="H447" i="67"/>
  <c r="J447" i="67" s="1"/>
  <c r="L262" i="67"/>
  <c r="K201" i="67"/>
  <c r="A479" i="67"/>
  <c r="O449" i="67"/>
  <c r="P449" i="67" s="1"/>
  <c r="L272" i="67"/>
  <c r="L224" i="67"/>
  <c r="T346" i="67"/>
  <c r="L129" i="67"/>
  <c r="K328" i="67"/>
  <c r="O442" i="67"/>
  <c r="P442" i="67" s="1"/>
  <c r="F257" i="67"/>
  <c r="T206" i="67"/>
  <c r="L260" i="67"/>
  <c r="F260" i="67"/>
  <c r="T254" i="67"/>
  <c r="N535" i="67"/>
  <c r="A501" i="67"/>
  <c r="W341" i="67"/>
  <c r="X341" i="67" s="1"/>
  <c r="G435" i="67"/>
  <c r="O127" i="67"/>
  <c r="P127" i="67" s="1"/>
  <c r="S398" i="67"/>
  <c r="G331" i="67"/>
  <c r="K491" i="67"/>
  <c r="A489" i="67"/>
  <c r="H70" i="67"/>
  <c r="J70" i="67" s="1"/>
  <c r="F113" i="67"/>
  <c r="S139" i="67"/>
  <c r="H32" i="67"/>
  <c r="J32" i="67" s="1"/>
  <c r="G110" i="67"/>
  <c r="A214" i="67"/>
  <c r="S268" i="67"/>
  <c r="T216" i="67"/>
  <c r="K234" i="67"/>
  <c r="W345" i="67"/>
  <c r="X345" i="67" s="1"/>
  <c r="O408" i="67"/>
  <c r="P408" i="67" s="1"/>
  <c r="L34" i="67"/>
  <c r="F125" i="67"/>
  <c r="G262" i="67"/>
  <c r="T293" i="67"/>
  <c r="T67" i="67"/>
  <c r="A168" i="67"/>
  <c r="F213" i="67"/>
  <c r="A71" i="67"/>
  <c r="W135" i="67"/>
  <c r="X135" i="67" s="1"/>
  <c r="H418" i="67"/>
  <c r="J418" i="67" s="1"/>
  <c r="K412" i="67"/>
  <c r="G478" i="67"/>
  <c r="L527" i="67"/>
  <c r="K361" i="67"/>
  <c r="F372" i="67"/>
  <c r="F345" i="67"/>
  <c r="N21" i="67"/>
  <c r="N86" i="67"/>
  <c r="K368" i="67"/>
  <c r="W366" i="67"/>
  <c r="X366" i="67" s="1"/>
  <c r="T138" i="67"/>
  <c r="W107" i="67"/>
  <c r="X107" i="67" s="1"/>
  <c r="N303" i="67"/>
  <c r="A344" i="67"/>
  <c r="G514" i="67"/>
  <c r="W529" i="67"/>
  <c r="X529" i="67" s="1"/>
  <c r="F349" i="67"/>
  <c r="O416" i="67"/>
  <c r="P416" i="67" s="1"/>
  <c r="S345" i="67"/>
  <c r="N150" i="67"/>
  <c r="O35" i="67"/>
  <c r="P35" i="67" s="1"/>
  <c r="K521" i="67"/>
  <c r="A135" i="67"/>
  <c r="T540" i="67"/>
  <c r="A51" i="67"/>
  <c r="S494" i="67"/>
  <c r="G350" i="67"/>
  <c r="C350" i="67" s="1"/>
  <c r="T388" i="67"/>
  <c r="A254" i="67"/>
  <c r="N363" i="67"/>
  <c r="F522" i="67"/>
  <c r="F326" i="67"/>
  <c r="L442" i="67"/>
  <c r="H344" i="67"/>
  <c r="J344" i="67" s="1"/>
  <c r="N482" i="67"/>
  <c r="T262" i="67"/>
  <c r="S221" i="67"/>
  <c r="L341" i="67"/>
  <c r="S91" i="67"/>
  <c r="F47" i="67"/>
  <c r="H335" i="67"/>
  <c r="J335" i="67" s="1"/>
  <c r="L469" i="67"/>
  <c r="W418" i="67"/>
  <c r="X418" i="67" s="1"/>
  <c r="S321" i="67"/>
  <c r="F525" i="67"/>
  <c r="K339" i="67"/>
  <c r="L325" i="67"/>
  <c r="L360" i="67"/>
  <c r="L185" i="67"/>
  <c r="G401" i="67"/>
  <c r="C401" i="67" s="1"/>
  <c r="T61" i="67"/>
  <c r="W124" i="67"/>
  <c r="X124" i="67" s="1"/>
  <c r="F204" i="67"/>
  <c r="S368" i="67"/>
  <c r="W441" i="67"/>
  <c r="X441" i="67" s="1"/>
  <c r="O113" i="67"/>
  <c r="P113" i="67" s="1"/>
  <c r="O261" i="67"/>
  <c r="P261" i="67" s="1"/>
  <c r="N345" i="67"/>
  <c r="T402" i="67"/>
  <c r="N31" i="67"/>
  <c r="N329" i="67"/>
  <c r="T395" i="67"/>
  <c r="F360" i="67"/>
  <c r="F24" i="67"/>
  <c r="W519" i="67"/>
  <c r="X519" i="67" s="1"/>
  <c r="L358" i="67"/>
  <c r="K486" i="67"/>
  <c r="S113" i="67"/>
  <c r="A126" i="67"/>
  <c r="T279" i="67"/>
  <c r="N272" i="67"/>
  <c r="A35" i="67"/>
  <c r="K102" i="67"/>
  <c r="L281" i="67"/>
  <c r="W67" i="67"/>
  <c r="X67" i="67" s="1"/>
  <c r="A455" i="67"/>
  <c r="H63" i="67"/>
  <c r="J63" i="67" s="1"/>
  <c r="O140" i="67"/>
  <c r="P140" i="67" s="1"/>
  <c r="T152" i="67"/>
  <c r="F382" i="67"/>
  <c r="W401" i="67"/>
  <c r="X401" i="67" s="1"/>
  <c r="W88" i="67"/>
  <c r="X88" i="67" s="1"/>
  <c r="G405" i="67"/>
  <c r="C405" i="67" s="1"/>
  <c r="A247" i="67"/>
  <c r="K22" i="67"/>
  <c r="N166" i="67"/>
  <c r="S102" i="67"/>
  <c r="O425" i="67"/>
  <c r="P425" i="67" s="1"/>
  <c r="G75" i="67"/>
  <c r="L348" i="67"/>
  <c r="N440" i="67"/>
  <c r="T431" i="67"/>
  <c r="A373" i="67"/>
  <c r="N98" i="67"/>
  <c r="T275" i="67"/>
  <c r="A321" i="67"/>
  <c r="L359" i="67"/>
  <c r="S443" i="67"/>
  <c r="H301" i="67"/>
  <c r="J301" i="67" s="1"/>
  <c r="G190" i="67"/>
  <c r="A205" i="67"/>
  <c r="F186" i="67"/>
  <c r="K514" i="67"/>
  <c r="G223" i="67"/>
  <c r="A484" i="67"/>
  <c r="F472" i="67"/>
  <c r="L477" i="67"/>
  <c r="G373" i="67"/>
  <c r="C373" i="67" s="1"/>
  <c r="K74" i="67"/>
  <c r="O541" i="67"/>
  <c r="P541" i="67" s="1"/>
  <c r="W211" i="67"/>
  <c r="X211" i="67" s="1"/>
  <c r="K265" i="67"/>
  <c r="W383" i="67"/>
  <c r="X383" i="67" s="1"/>
  <c r="S190" i="67"/>
  <c r="K394" i="67"/>
  <c r="H481" i="67"/>
  <c r="J481" i="67" s="1"/>
  <c r="L369" i="67"/>
  <c r="S90" i="67"/>
  <c r="N190" i="67"/>
  <c r="O488" i="67"/>
  <c r="P488" i="67" s="1"/>
  <c r="T265" i="67"/>
  <c r="H197" i="67"/>
  <c r="J197" i="67" s="1"/>
  <c r="L340" i="67"/>
  <c r="S62" i="67"/>
  <c r="W384" i="67"/>
  <c r="X384" i="67" s="1"/>
  <c r="H440" i="67"/>
  <c r="J440" i="67" s="1"/>
  <c r="G49" i="67"/>
  <c r="A64" i="67"/>
  <c r="S17" i="67"/>
  <c r="H165" i="67"/>
  <c r="J165" i="67" s="1"/>
  <c r="W459" i="67"/>
  <c r="X459" i="67" s="1"/>
  <c r="K352" i="67"/>
  <c r="L255" i="67"/>
  <c r="N322" i="67"/>
  <c r="O208" i="67"/>
  <c r="P208" i="67" s="1"/>
  <c r="T59" i="67"/>
  <c r="L23" i="67"/>
  <c r="L357" i="67"/>
  <c r="H167" i="67"/>
  <c r="J167" i="67" s="1"/>
  <c r="A309" i="67"/>
  <c r="T498" i="67"/>
  <c r="K269" i="67"/>
  <c r="N306" i="67"/>
  <c r="N471" i="67"/>
  <c r="O85" i="67"/>
  <c r="P85" i="67" s="1"/>
  <c r="H40" i="67"/>
  <c r="J40" i="67" s="1"/>
  <c r="S519" i="67"/>
  <c r="F386" i="67"/>
  <c r="K300" i="67"/>
  <c r="L42" i="67"/>
  <c r="S278" i="67"/>
  <c r="N290" i="67"/>
  <c r="W456" i="67"/>
  <c r="X456" i="67" s="1"/>
  <c r="G410" i="67"/>
  <c r="O304" i="67"/>
  <c r="P304" i="67" s="1"/>
  <c r="L290" i="67"/>
  <c r="G94" i="67"/>
  <c r="O344" i="67"/>
  <c r="P344" i="67" s="1"/>
  <c r="L221" i="67"/>
  <c r="S322" i="67"/>
  <c r="T348" i="67"/>
  <c r="S97" i="67"/>
  <c r="N242" i="67"/>
  <c r="H325" i="67"/>
  <c r="J325" i="67" s="1"/>
  <c r="F293" i="67"/>
  <c r="O511" i="67"/>
  <c r="P511" i="67" s="1"/>
  <c r="H370" i="67"/>
  <c r="J370" i="67" s="1"/>
  <c r="G474" i="67"/>
  <c r="C474" i="67" s="1"/>
  <c r="O419" i="67"/>
  <c r="P419" i="67" s="1"/>
  <c r="A42" i="67"/>
  <c r="A488" i="67"/>
  <c r="S38" i="67"/>
  <c r="W273" i="67"/>
  <c r="X273" i="67" s="1"/>
  <c r="N99" i="67"/>
  <c r="N456" i="67"/>
  <c r="K365" i="67"/>
  <c r="N209" i="67"/>
  <c r="L294" i="67"/>
  <c r="W365" i="67"/>
  <c r="X365" i="67" s="1"/>
  <c r="K392" i="67"/>
  <c r="L316" i="67"/>
  <c r="O341" i="67"/>
  <c r="P341" i="67" s="1"/>
  <c r="O336" i="67"/>
  <c r="P336" i="67" s="1"/>
  <c r="N315" i="67"/>
  <c r="W204" i="67"/>
  <c r="X204" i="67" s="1"/>
  <c r="S539" i="67"/>
  <c r="A405" i="67"/>
  <c r="F538" i="67"/>
  <c r="S525" i="67"/>
  <c r="K405" i="67"/>
  <c r="G228" i="67"/>
  <c r="N334" i="67"/>
  <c r="O325" i="67"/>
  <c r="P325" i="67" s="1"/>
  <c r="S166" i="67"/>
  <c r="A303" i="67"/>
  <c r="L41" i="67"/>
  <c r="H213" i="67"/>
  <c r="J213" i="67" s="1"/>
  <c r="F425" i="67"/>
  <c r="K322" i="67"/>
  <c r="H166" i="67"/>
  <c r="J166" i="67" s="1"/>
  <c r="N368" i="67"/>
  <c r="O233" i="67"/>
  <c r="P233" i="67" s="1"/>
  <c r="W503" i="67"/>
  <c r="X503" i="67" s="1"/>
  <c r="A60" i="67"/>
  <c r="L77" i="67"/>
  <c r="H112" i="67"/>
  <c r="J112" i="67" s="1"/>
  <c r="K48" i="67"/>
  <c r="F205" i="67"/>
  <c r="N62" i="67"/>
  <c r="O283" i="67"/>
  <c r="P283" i="67" s="1"/>
  <c r="N483" i="67"/>
  <c r="H121" i="67"/>
  <c r="J121" i="67" s="1"/>
  <c r="H539" i="67"/>
  <c r="J539" i="67" s="1"/>
  <c r="F422" i="67"/>
  <c r="T389" i="67"/>
  <c r="T459" i="67"/>
  <c r="G433" i="67"/>
  <c r="L163" i="67"/>
  <c r="L210" i="67"/>
  <c r="O194" i="67"/>
  <c r="P194" i="67" s="1"/>
  <c r="L367" i="67"/>
  <c r="A541" i="67"/>
  <c r="A92" i="67"/>
  <c r="S59" i="67"/>
  <c r="T192" i="67"/>
  <c r="G502" i="67"/>
  <c r="C502" i="67" s="1"/>
  <c r="K343" i="67"/>
  <c r="L133" i="67"/>
  <c r="O64" i="67"/>
  <c r="P64" i="67" s="1"/>
  <c r="A514" i="67"/>
  <c r="L279" i="67"/>
  <c r="W196" i="67"/>
  <c r="X196" i="67" s="1"/>
  <c r="T191" i="67"/>
  <c r="F121" i="67"/>
  <c r="W434" i="67"/>
  <c r="X434" i="67" s="1"/>
  <c r="F237" i="67"/>
  <c r="H531" i="67"/>
  <c r="J531" i="67" s="1"/>
  <c r="F513" i="67"/>
  <c r="K502" i="67"/>
  <c r="T490" i="67"/>
  <c r="N55" i="67"/>
  <c r="L299" i="67"/>
  <c r="W197" i="67"/>
  <c r="X197" i="67" s="1"/>
  <c r="S164" i="67"/>
  <c r="T374" i="67"/>
  <c r="N19" i="67"/>
  <c r="A418" i="67"/>
  <c r="H363" i="67"/>
  <c r="J363" i="67" s="1"/>
  <c r="A308" i="67"/>
  <c r="W72" i="67"/>
  <c r="X72" i="67" s="1"/>
  <c r="L36" i="67"/>
  <c r="A502" i="67"/>
  <c r="H204" i="67"/>
  <c r="J204" i="67" s="1"/>
  <c r="N354" i="67"/>
  <c r="O139" i="67"/>
  <c r="P139" i="67" s="1"/>
  <c r="W171" i="67"/>
  <c r="X171" i="67" s="1"/>
  <c r="K144" i="67"/>
  <c r="S178" i="67"/>
  <c r="N360" i="67"/>
  <c r="A426" i="67"/>
  <c r="T426" i="67"/>
  <c r="A497" i="67"/>
  <c r="T447" i="67"/>
  <c r="W514" i="67"/>
  <c r="X514" i="67" s="1"/>
  <c r="L137" i="67"/>
  <c r="N474" i="67"/>
  <c r="H207" i="67"/>
  <c r="J207" i="67" s="1"/>
  <c r="A481" i="67"/>
  <c r="K453" i="67"/>
  <c r="H295" i="67"/>
  <c r="J295" i="67" s="1"/>
  <c r="L177" i="67"/>
  <c r="K175" i="67"/>
  <c r="F149" i="67"/>
  <c r="F471" i="67"/>
  <c r="T16" i="67"/>
  <c r="H62" i="67"/>
  <c r="J62" i="67" s="1"/>
  <c r="T465" i="67"/>
  <c r="H224" i="67"/>
  <c r="J224" i="67" s="1"/>
  <c r="K171" i="67"/>
  <c r="N406" i="67"/>
  <c r="A127" i="67"/>
  <c r="S515" i="67"/>
  <c r="W147" i="67"/>
  <c r="X147" i="67" s="1"/>
  <c r="K447" i="67"/>
  <c r="K395" i="67"/>
  <c r="O323" i="67"/>
  <c r="P323" i="67" s="1"/>
  <c r="H300" i="67"/>
  <c r="J300" i="67" s="1"/>
  <c r="L404" i="67"/>
  <c r="L450" i="67"/>
  <c r="N424" i="67"/>
  <c r="O166" i="67"/>
  <c r="P166" i="67" s="1"/>
  <c r="G385" i="67"/>
  <c r="C385" i="67" s="1"/>
  <c r="T26" i="67"/>
  <c r="N155" i="67"/>
  <c r="F442" i="67"/>
  <c r="F264" i="67"/>
  <c r="G392" i="67"/>
  <c r="L516" i="67"/>
  <c r="S295" i="67"/>
  <c r="T439" i="67"/>
  <c r="L468" i="67"/>
  <c r="L349" i="67"/>
  <c r="O390" i="67"/>
  <c r="P390" i="67" s="1"/>
  <c r="O342" i="67"/>
  <c r="P342" i="67" s="1"/>
  <c r="S359" i="67"/>
  <c r="A256" i="67"/>
  <c r="G313" i="67"/>
  <c r="C313" i="67" s="1"/>
  <c r="A270" i="67"/>
  <c r="L164" i="67"/>
  <c r="T517" i="67"/>
  <c r="L470" i="67"/>
  <c r="G293" i="67"/>
  <c r="W321" i="67"/>
  <c r="X321" i="67" s="1"/>
  <c r="O272" i="67"/>
  <c r="P272" i="67" s="1"/>
  <c r="G270" i="67"/>
  <c r="C270" i="67" s="1"/>
  <c r="S24" i="67"/>
  <c r="F208" i="67"/>
  <c r="T181" i="67"/>
  <c r="L389" i="67"/>
  <c r="W92" i="67"/>
  <c r="X92" i="67" s="1"/>
  <c r="K536" i="67"/>
  <c r="S133" i="67"/>
  <c r="N520" i="67"/>
  <c r="K423" i="67"/>
  <c r="S180" i="67"/>
  <c r="W249" i="67"/>
  <c r="X249" i="67" s="1"/>
  <c r="A241" i="67"/>
  <c r="N522" i="67"/>
  <c r="W76" i="67"/>
  <c r="X76" i="67" s="1"/>
  <c r="N314" i="67"/>
  <c r="L33" i="67"/>
  <c r="T98" i="67"/>
  <c r="O445" i="67"/>
  <c r="P445" i="67" s="1"/>
  <c r="W53" i="67"/>
  <c r="X53" i="67" s="1"/>
  <c r="O438" i="67"/>
  <c r="P438" i="67" s="1"/>
  <c r="F68" i="67"/>
  <c r="K523" i="67"/>
  <c r="F484" i="67"/>
  <c r="O119" i="67"/>
  <c r="P119" i="67" s="1"/>
  <c r="H214" i="67"/>
  <c r="J214" i="67" s="1"/>
  <c r="K76" i="67"/>
  <c r="N496" i="67"/>
  <c r="L319" i="67"/>
  <c r="L43" i="67"/>
  <c r="F87" i="67"/>
  <c r="W20" i="67"/>
  <c r="X20" i="67" s="1"/>
  <c r="T38" i="67"/>
  <c r="L274" i="67"/>
  <c r="T534" i="67"/>
  <c r="A335" i="67"/>
  <c r="W123" i="67"/>
  <c r="X123" i="67" s="1"/>
  <c r="K295" i="67"/>
  <c r="K418" i="67"/>
  <c r="S49" i="67"/>
  <c r="H437" i="67"/>
  <c r="J437" i="67" s="1"/>
  <c r="A245" i="67"/>
  <c r="S61" i="67"/>
  <c r="A326" i="67"/>
  <c r="F445" i="67"/>
  <c r="F529" i="67"/>
  <c r="F275" i="67"/>
  <c r="A133" i="67"/>
  <c r="O400" i="67"/>
  <c r="P400" i="67" s="1"/>
  <c r="H198" i="67"/>
  <c r="J198" i="67" s="1"/>
  <c r="L151" i="67"/>
  <c r="F70" i="67"/>
  <c r="L444" i="67"/>
  <c r="G285" i="67"/>
  <c r="W101" i="67"/>
  <c r="X101" i="67" s="1"/>
  <c r="S386" i="67"/>
  <c r="N191" i="67"/>
  <c r="S388" i="67"/>
  <c r="G251" i="67"/>
  <c r="G475" i="67"/>
  <c r="C475" i="67" s="1"/>
  <c r="W541" i="67"/>
  <c r="X541" i="67" s="1"/>
  <c r="L127" i="67"/>
  <c r="S478" i="67"/>
  <c r="G243" i="67"/>
  <c r="W294" i="67"/>
  <c r="X294" i="67" s="1"/>
  <c r="W264" i="67"/>
  <c r="X264" i="67" s="1"/>
  <c r="S186" i="67"/>
  <c r="W154" i="67"/>
  <c r="X154" i="67" s="1"/>
  <c r="W282" i="67"/>
  <c r="X282" i="67" s="1"/>
  <c r="L50" i="67"/>
  <c r="O451" i="67"/>
  <c r="P451" i="67" s="1"/>
  <c r="L248" i="67"/>
  <c r="S528" i="67"/>
  <c r="O91" i="67"/>
  <c r="P91" i="67" s="1"/>
  <c r="G305" i="67"/>
  <c r="C305" i="67" s="1"/>
  <c r="G388" i="67"/>
  <c r="C388" i="67" s="1"/>
  <c r="A324" i="67"/>
  <c r="G245" i="67"/>
  <c r="C245" i="67" s="1"/>
  <c r="W385" i="67"/>
  <c r="X385" i="67" s="1"/>
  <c r="K249" i="67"/>
  <c r="F243" i="67"/>
  <c r="S420" i="67"/>
  <c r="A224" i="67"/>
  <c r="S256" i="67"/>
  <c r="N45" i="67"/>
  <c r="T339" i="67"/>
  <c r="A440" i="67"/>
  <c r="S165" i="67"/>
  <c r="S274" i="67"/>
  <c r="H315" i="67"/>
  <c r="J315" i="67" s="1"/>
  <c r="O318" i="67"/>
  <c r="P318" i="67" s="1"/>
  <c r="L271" i="67"/>
  <c r="W122" i="67"/>
  <c r="X122" i="67" s="1"/>
  <c r="K455" i="67"/>
  <c r="A358" i="67"/>
  <c r="S210" i="67"/>
  <c r="T349" i="67"/>
  <c r="O297" i="67"/>
  <c r="P297" i="67" s="1"/>
  <c r="S26" i="67"/>
  <c r="G375" i="67"/>
  <c r="C375" i="67" s="1"/>
  <c r="F189" i="67"/>
  <c r="L455" i="67"/>
  <c r="W534" i="67"/>
  <c r="X534" i="67" s="1"/>
  <c r="N244" i="67"/>
  <c r="A111" i="67"/>
  <c r="A505" i="67"/>
  <c r="F175" i="67"/>
  <c r="G168" i="67"/>
  <c r="F166" i="67"/>
  <c r="O20" i="67"/>
  <c r="P20" i="67" s="1"/>
  <c r="F136" i="67"/>
  <c r="G148" i="67"/>
  <c r="C148" i="67" s="1"/>
  <c r="A292" i="67"/>
  <c r="K398" i="67"/>
  <c r="H104" i="67"/>
  <c r="J104" i="67" s="1"/>
  <c r="A444" i="67"/>
  <c r="F474" i="67"/>
  <c r="H411" i="67"/>
  <c r="J411" i="67" s="1"/>
  <c r="F65" i="67"/>
  <c r="A478" i="67"/>
  <c r="F510" i="67"/>
  <c r="L425" i="67"/>
  <c r="H518" i="67"/>
  <c r="J518" i="67" s="1"/>
  <c r="W113" i="67"/>
  <c r="X113" i="67" s="1"/>
  <c r="K519" i="67"/>
  <c r="O291" i="67"/>
  <c r="P291" i="67" s="1"/>
  <c r="O466" i="67"/>
  <c r="P466" i="67" s="1"/>
  <c r="H116" i="67"/>
  <c r="J116" i="67" s="1"/>
  <c r="H372" i="67"/>
  <c r="J372" i="67" s="1"/>
  <c r="K92" i="67"/>
  <c r="L342" i="67"/>
  <c r="O229" i="67"/>
  <c r="P229" i="67" s="1"/>
  <c r="T37" i="67"/>
  <c r="T475" i="67"/>
  <c r="F45" i="67"/>
  <c r="O303" i="67"/>
  <c r="P303" i="67" s="1"/>
  <c r="S173" i="67"/>
  <c r="S363" i="67"/>
  <c r="F33" i="67"/>
  <c r="H337" i="67"/>
  <c r="J337" i="67" s="1"/>
  <c r="N425" i="67"/>
  <c r="S279" i="67"/>
  <c r="K71" i="67"/>
  <c r="H137" i="67"/>
  <c r="J137" i="67" s="1"/>
  <c r="N261" i="67"/>
  <c r="T316" i="67"/>
  <c r="A194" i="67"/>
  <c r="A382" i="67"/>
  <c r="H321" i="67"/>
  <c r="J321" i="67" s="1"/>
  <c r="T407" i="67"/>
  <c r="L143" i="67"/>
  <c r="L233" i="67"/>
  <c r="H87" i="67"/>
  <c r="J87" i="67" s="1"/>
  <c r="N417" i="67"/>
  <c r="F80" i="67"/>
  <c r="T341" i="67"/>
  <c r="S266" i="67"/>
  <c r="W326" i="67"/>
  <c r="X326" i="67" s="1"/>
  <c r="G364" i="67"/>
  <c r="O200" i="67"/>
  <c r="P200" i="67" s="1"/>
  <c r="N419" i="67"/>
  <c r="L428" i="67"/>
  <c r="H541" i="67"/>
  <c r="J541" i="67" s="1"/>
  <c r="F423" i="67"/>
  <c r="O360" i="67"/>
  <c r="P360" i="67" s="1"/>
  <c r="N364" i="67"/>
  <c r="H415" i="67"/>
  <c r="J415" i="67" s="1"/>
  <c r="N321" i="67"/>
  <c r="A75" i="67"/>
  <c r="S89" i="67"/>
  <c r="A380" i="67"/>
  <c r="L338" i="67"/>
  <c r="H434" i="67"/>
  <c r="J434" i="67" s="1"/>
  <c r="H86" i="67"/>
  <c r="J86" i="67" s="1"/>
  <c r="W482" i="67"/>
  <c r="X482" i="67" s="1"/>
  <c r="A264" i="67"/>
  <c r="W83" i="67"/>
  <c r="X83" i="67" s="1"/>
  <c r="O516" i="67"/>
  <c r="P516" i="67" s="1"/>
  <c r="O493" i="67"/>
  <c r="P493" i="67" s="1"/>
  <c r="W251" i="67"/>
  <c r="X251" i="67" s="1"/>
  <c r="L494" i="67"/>
  <c r="A503" i="67"/>
  <c r="L307" i="67"/>
  <c r="F473" i="67"/>
  <c r="W231" i="67"/>
  <c r="X231" i="67" s="1"/>
  <c r="F421" i="67"/>
  <c r="S395" i="67"/>
  <c r="O122" i="67"/>
  <c r="P122" i="67" s="1"/>
  <c r="K345" i="67"/>
  <c r="N103" i="67"/>
  <c r="O82" i="67"/>
  <c r="P82" i="67" s="1"/>
  <c r="W320" i="67"/>
  <c r="X320" i="67" s="1"/>
  <c r="S117" i="67"/>
  <c r="O67" i="67"/>
  <c r="P67" i="67" s="1"/>
  <c r="A81" i="67"/>
  <c r="T392" i="67"/>
  <c r="T307" i="67"/>
  <c r="N213" i="67"/>
  <c r="H395" i="67"/>
  <c r="J395" i="67" s="1"/>
  <c r="L393" i="67"/>
  <c r="F218" i="67"/>
  <c r="H262" i="67"/>
  <c r="J262" i="67" s="1"/>
  <c r="N292" i="67"/>
  <c r="O368" i="67"/>
  <c r="P368" i="67" s="1"/>
  <c r="H123" i="67"/>
  <c r="J123" i="67" s="1"/>
  <c r="F131" i="67"/>
  <c r="S412" i="67"/>
  <c r="H333" i="67"/>
  <c r="J333" i="67" s="1"/>
  <c r="S352" i="67"/>
  <c r="T379" i="67"/>
  <c r="A255" i="67"/>
  <c r="T201" i="67"/>
  <c r="G149" i="67"/>
  <c r="C149" i="67" s="1"/>
  <c r="A408" i="67"/>
  <c r="T22" i="67"/>
  <c r="O296" i="67"/>
  <c r="P296" i="67" s="1"/>
  <c r="T503" i="67"/>
  <c r="L96" i="67"/>
  <c r="K248" i="67"/>
  <c r="T416" i="67"/>
  <c r="S156" i="67"/>
  <c r="S212" i="67"/>
  <c r="T263" i="67"/>
  <c r="N358" i="67"/>
  <c r="F245" i="67"/>
  <c r="N408" i="67"/>
  <c r="N125" i="67"/>
  <c r="N436" i="67"/>
  <c r="H199" i="67"/>
  <c r="J199" i="67" s="1"/>
  <c r="W27" i="67"/>
  <c r="X27" i="67" s="1"/>
  <c r="A307" i="67"/>
  <c r="H376" i="67"/>
  <c r="J376" i="67" s="1"/>
  <c r="O424" i="67"/>
  <c r="P424" i="67" s="1"/>
  <c r="N438" i="67"/>
  <c r="K471" i="67"/>
  <c r="N287" i="67"/>
  <c r="O496" i="67"/>
  <c r="P496" i="67" s="1"/>
  <c r="A59" i="67"/>
  <c r="A192" i="67"/>
  <c r="L286" i="67"/>
  <c r="W128" i="67"/>
  <c r="X128" i="67" s="1"/>
  <c r="S87" i="67"/>
  <c r="A454" i="67"/>
  <c r="H114" i="67"/>
  <c r="J114" i="67" s="1"/>
  <c r="W506" i="67"/>
  <c r="X506" i="67" s="1"/>
  <c r="G378" i="67"/>
  <c r="N437" i="67"/>
  <c r="W487" i="67"/>
  <c r="X487" i="67" s="1"/>
  <c r="O286" i="67"/>
  <c r="P286" i="67" s="1"/>
  <c r="O226" i="67"/>
  <c r="P226" i="67" s="1"/>
  <c r="K199" i="67"/>
  <c r="W539" i="67"/>
  <c r="X539" i="67" s="1"/>
  <c r="T456" i="67"/>
  <c r="O339" i="67"/>
  <c r="P339" i="67" s="1"/>
  <c r="G424" i="67"/>
  <c r="T176" i="67"/>
  <c r="A359" i="67"/>
  <c r="A381" i="67"/>
  <c r="O168" i="67"/>
  <c r="P168" i="67" s="1"/>
  <c r="G186" i="67"/>
  <c r="L124" i="67"/>
  <c r="H230" i="67"/>
  <c r="J230" i="67" s="1"/>
  <c r="A327" i="67"/>
  <c r="T411" i="67"/>
  <c r="T280" i="67"/>
  <c r="N340" i="67"/>
  <c r="F295" i="67"/>
  <c r="L101" i="67"/>
  <c r="G28" i="67"/>
  <c r="S82" i="67"/>
  <c r="F142" i="67"/>
  <c r="W411" i="67"/>
  <c r="X411" i="67" s="1"/>
  <c r="K31" i="67"/>
  <c r="L175" i="67"/>
  <c r="G253" i="67"/>
  <c r="K353" i="67"/>
  <c r="K219" i="67"/>
  <c r="L365" i="67"/>
  <c r="A430" i="67"/>
  <c r="S393" i="67"/>
  <c r="T455" i="67"/>
  <c r="F273" i="67"/>
  <c r="T271" i="67"/>
  <c r="L441" i="67"/>
  <c r="F377" i="67"/>
  <c r="G354" i="67"/>
  <c r="L317" i="67"/>
  <c r="S487" i="67"/>
  <c r="L68" i="67"/>
  <c r="T364" i="67"/>
  <c r="K436" i="67"/>
  <c r="N81" i="67"/>
  <c r="H432" i="67"/>
  <c r="J432" i="67" s="1"/>
  <c r="T62" i="67"/>
  <c r="L80" i="67"/>
  <c r="K110" i="67"/>
  <c r="O350" i="67"/>
  <c r="P350" i="67" s="1"/>
  <c r="O225" i="67"/>
  <c r="P225" i="67" s="1"/>
  <c r="O396" i="67"/>
  <c r="P396" i="67" s="1"/>
  <c r="S70" i="67"/>
  <c r="F281" i="67"/>
  <c r="A423" i="67"/>
  <c r="G515" i="67"/>
  <c r="C515" i="67" s="1"/>
  <c r="W239" i="67"/>
  <c r="X239" i="67" s="1"/>
  <c r="K430" i="67"/>
  <c r="L257" i="67"/>
  <c r="F409" i="67"/>
  <c r="O238" i="67"/>
  <c r="P238" i="67" s="1"/>
  <c r="O475" i="67"/>
  <c r="P475" i="67" s="1"/>
  <c r="L426" i="67"/>
  <c r="L26" i="67"/>
  <c r="T451" i="67"/>
  <c r="N179" i="67"/>
  <c r="F118" i="67"/>
  <c r="W169" i="67"/>
  <c r="X169" i="67" s="1"/>
  <c r="H390" i="67"/>
  <c r="J390" i="67" s="1"/>
  <c r="L374" i="67"/>
  <c r="F112" i="67"/>
  <c r="K240" i="67"/>
  <c r="L239" i="67"/>
  <c r="F435" i="67"/>
  <c r="T321" i="67"/>
  <c r="N495" i="67"/>
  <c r="L335" i="67"/>
  <c r="L217" i="67"/>
  <c r="L328" i="67"/>
  <c r="F210" i="67"/>
  <c r="O204" i="67"/>
  <c r="P204" i="67" s="1"/>
  <c r="F173" i="67"/>
  <c r="H359" i="67"/>
  <c r="J359" i="67" s="1"/>
  <c r="W199" i="67"/>
  <c r="X199" i="67" s="1"/>
  <c r="W15" i="67"/>
  <c r="X15" i="67" s="1"/>
  <c r="F340" i="67"/>
  <c r="O498" i="67"/>
  <c r="P498" i="67" s="1"/>
  <c r="A134" i="67"/>
  <c r="A201" i="67"/>
  <c r="K432" i="67"/>
  <c r="S292" i="67"/>
  <c r="G529" i="67"/>
  <c r="H16" i="67"/>
  <c r="J16" i="67" s="1"/>
  <c r="G283" i="67"/>
  <c r="C283" i="67" s="1"/>
  <c r="W134" i="67"/>
  <c r="X134" i="67" s="1"/>
  <c r="G310" i="67"/>
  <c r="N300" i="67"/>
  <c r="H234" i="67"/>
  <c r="J234" i="67" s="1"/>
  <c r="F407" i="67"/>
  <c r="T249" i="67"/>
  <c r="S259" i="67"/>
  <c r="O430" i="67"/>
  <c r="P430" i="67" s="1"/>
  <c r="A331" i="67"/>
  <c r="S21" i="67"/>
  <c r="L295" i="67"/>
  <c r="F165" i="67"/>
  <c r="K286" i="67"/>
  <c r="O278" i="67"/>
  <c r="P278" i="67" s="1"/>
  <c r="T225" i="67"/>
  <c r="K58" i="67"/>
  <c r="N446" i="67"/>
  <c r="H84" i="67"/>
  <c r="J84" i="67" s="1"/>
  <c r="K229" i="67"/>
  <c r="S281" i="67"/>
  <c r="W57" i="67"/>
  <c r="X57" i="67" s="1"/>
  <c r="L138" i="67"/>
  <c r="K366" i="67"/>
  <c r="T326" i="67"/>
  <c r="A165" i="67"/>
  <c r="L499" i="67"/>
  <c r="G129" i="67"/>
  <c r="C129" i="67" s="1"/>
  <c r="G338" i="67"/>
  <c r="L287" i="67"/>
  <c r="F36" i="67"/>
  <c r="G157" i="67"/>
  <c r="S422" i="67"/>
  <c r="K282" i="67"/>
  <c r="F299" i="67"/>
  <c r="N450" i="67"/>
  <c r="K79" i="67"/>
  <c r="K458" i="67"/>
  <c r="S267" i="67"/>
  <c r="S98" i="67"/>
  <c r="F75" i="67"/>
  <c r="G494" i="67"/>
  <c r="H31" i="67"/>
  <c r="J31" i="67" s="1"/>
  <c r="S214" i="67"/>
  <c r="L37" i="67"/>
  <c r="S85" i="67"/>
  <c r="K244" i="67"/>
  <c r="L18" i="67"/>
  <c r="F59" i="67"/>
  <c r="O444" i="67"/>
  <c r="P444" i="67" s="1"/>
  <c r="W55" i="67"/>
  <c r="X55" i="67" s="1"/>
  <c r="A181" i="67"/>
  <c r="G273" i="67"/>
  <c r="C273" i="67" s="1"/>
  <c r="L223" i="67"/>
  <c r="W390" i="67"/>
  <c r="X390" i="67" s="1"/>
  <c r="G504" i="67"/>
  <c r="C504" i="67" s="1"/>
  <c r="O60" i="67"/>
  <c r="P60" i="67" s="1"/>
  <c r="W162" i="67"/>
  <c r="X162" i="67" s="1"/>
  <c r="O311" i="67"/>
  <c r="P311" i="67" s="1"/>
  <c r="A319" i="67"/>
  <c r="L51" i="67"/>
  <c r="N26" i="67"/>
  <c r="A316" i="67"/>
  <c r="L390" i="67"/>
  <c r="G346" i="67"/>
  <c r="W486" i="67"/>
  <c r="X486" i="67" s="1"/>
  <c r="L157" i="67"/>
  <c r="S275" i="67"/>
  <c r="K529" i="67"/>
  <c r="H54" i="67"/>
  <c r="J54" i="67" s="1"/>
  <c r="K478" i="67"/>
  <c r="A310" i="67"/>
  <c r="T99" i="67"/>
  <c r="A105" i="67"/>
  <c r="K449" i="67"/>
  <c r="A280" i="67"/>
  <c r="L440" i="67"/>
  <c r="K451" i="67"/>
  <c r="K220" i="67"/>
  <c r="K93" i="67"/>
  <c r="F239" i="67"/>
  <c r="G536" i="67"/>
  <c r="C536" i="67" s="1"/>
  <c r="O517" i="67"/>
  <c r="P517" i="67" s="1"/>
  <c r="T194" i="67"/>
  <c r="F327" i="67"/>
  <c r="O411" i="67"/>
  <c r="P411" i="67" s="1"/>
  <c r="K316" i="67"/>
  <c r="S437" i="67"/>
  <c r="S58" i="67"/>
  <c r="W30" i="67"/>
  <c r="X30" i="67" s="1"/>
  <c r="O315" i="67"/>
  <c r="P315" i="67" s="1"/>
  <c r="T423" i="67"/>
  <c r="W355" i="67"/>
  <c r="X355" i="67" s="1"/>
  <c r="O319" i="67"/>
  <c r="P319" i="67" s="1"/>
  <c r="G368" i="67"/>
  <c r="T124" i="67"/>
  <c r="N234" i="67"/>
  <c r="T453" i="67"/>
  <c r="L406" i="67"/>
  <c r="H475" i="67"/>
  <c r="J475" i="67" s="1"/>
  <c r="L511" i="67"/>
  <c r="A210" i="67"/>
  <c r="F61" i="67"/>
  <c r="T215" i="67"/>
  <c r="T325" i="67"/>
  <c r="K184" i="67"/>
  <c r="A154" i="67"/>
  <c r="G130" i="67"/>
  <c r="C130" i="67" s="1"/>
  <c r="O160" i="67"/>
  <c r="P160" i="67" s="1"/>
  <c r="O188" i="67"/>
  <c r="P188" i="67" s="1"/>
  <c r="T519" i="67"/>
  <c r="G524" i="67"/>
  <c r="O351" i="67"/>
  <c r="P351" i="67" s="1"/>
  <c r="N305" i="67"/>
  <c r="W254" i="67"/>
  <c r="X254" i="67" s="1"/>
  <c r="S262" i="67"/>
  <c r="W484" i="67"/>
  <c r="X484" i="67" s="1"/>
  <c r="F283" i="67"/>
  <c r="K435" i="67"/>
  <c r="T507" i="67"/>
  <c r="G291" i="67"/>
  <c r="G379" i="67"/>
  <c r="C379" i="67" s="1"/>
  <c r="O183" i="67"/>
  <c r="P183" i="67" s="1"/>
  <c r="N384" i="67"/>
  <c r="N227" i="67"/>
  <c r="S327" i="67"/>
  <c r="T287" i="67"/>
  <c r="L293" i="67"/>
  <c r="H479" i="67"/>
  <c r="J479" i="67" s="1"/>
  <c r="T134" i="67"/>
  <c r="G472" i="67"/>
  <c r="C472" i="67" s="1"/>
  <c r="O59" i="67"/>
  <c r="P59" i="67" s="1"/>
  <c r="A506" i="67"/>
  <c r="O446" i="67"/>
  <c r="P446" i="67" s="1"/>
  <c r="W258" i="67"/>
  <c r="X258" i="67" s="1"/>
  <c r="H438" i="67"/>
  <c r="J438" i="67" s="1"/>
  <c r="G53" i="67"/>
  <c r="S207" i="67"/>
  <c r="N395" i="67"/>
  <c r="F44" i="67"/>
  <c r="N499" i="67"/>
  <c r="S541" i="67"/>
  <c r="F344" i="67"/>
  <c r="F528" i="67"/>
  <c r="N348" i="67"/>
  <c r="S208" i="67"/>
  <c r="G330" i="67"/>
  <c r="K247" i="67"/>
  <c r="F352" i="67"/>
  <c r="O116" i="67"/>
  <c r="P116" i="67" s="1"/>
  <c r="L322" i="67"/>
  <c r="O121" i="67"/>
  <c r="P121" i="67" s="1"/>
  <c r="S74" i="67"/>
  <c r="O402" i="67"/>
  <c r="P402" i="67" s="1"/>
  <c r="W413" i="67"/>
  <c r="X413" i="67" s="1"/>
  <c r="L211" i="67"/>
  <c r="G415" i="67"/>
  <c r="C415" i="67" s="1"/>
  <c r="K59" i="67"/>
  <c r="A433" i="67"/>
  <c r="O196" i="67"/>
  <c r="P196" i="67" s="1"/>
  <c r="G95" i="67"/>
  <c r="C95" i="67" s="1"/>
  <c r="N477" i="67"/>
  <c r="H495" i="67"/>
  <c r="J495" i="67" s="1"/>
  <c r="N439" i="67"/>
  <c r="S188" i="67"/>
  <c r="K413" i="67"/>
  <c r="O248" i="67"/>
  <c r="P248" i="67" s="1"/>
  <c r="T432" i="67"/>
  <c r="N510" i="67"/>
  <c r="T141" i="67"/>
  <c r="O412" i="67"/>
  <c r="P412" i="67" s="1"/>
  <c r="G33" i="67"/>
  <c r="W295" i="67"/>
  <c r="X295" i="67" s="1"/>
  <c r="S213" i="67"/>
  <c r="O100" i="67"/>
  <c r="P100" i="67" s="1"/>
  <c r="L246" i="67"/>
  <c r="G311" i="67"/>
  <c r="C311" i="67" s="1"/>
  <c r="O426" i="67"/>
  <c r="P426" i="67" s="1"/>
  <c r="A474" i="67"/>
  <c r="F388" i="67"/>
  <c r="T286" i="67"/>
  <c r="F523" i="67"/>
  <c r="F98" i="67"/>
  <c r="H309" i="67"/>
  <c r="J309" i="67" s="1"/>
  <c r="H328" i="67"/>
  <c r="J328" i="67" s="1"/>
  <c r="F539" i="67"/>
  <c r="A286" i="67"/>
  <c r="T323" i="67"/>
  <c r="A447" i="67"/>
  <c r="S228" i="67"/>
  <c r="F256" i="67"/>
  <c r="H357" i="67"/>
  <c r="J357" i="67" s="1"/>
  <c r="S532" i="67"/>
  <c r="W203" i="67"/>
  <c r="X203" i="67" s="1"/>
  <c r="W131" i="67"/>
  <c r="X131" i="67" s="1"/>
  <c r="F46" i="67"/>
  <c r="G267" i="67"/>
  <c r="C267" i="67" s="1"/>
  <c r="H515" i="67"/>
  <c r="J515" i="67" s="1"/>
  <c r="L60" i="67"/>
  <c r="W469" i="67"/>
  <c r="X469" i="67" s="1"/>
  <c r="L537" i="67"/>
  <c r="T231" i="67"/>
  <c r="K320" i="67"/>
  <c r="O144" i="67"/>
  <c r="P144" i="67" s="1"/>
  <c r="S389" i="67"/>
  <c r="W126" i="67"/>
  <c r="X126" i="67" s="1"/>
  <c r="G413" i="67"/>
  <c r="T21" i="67"/>
  <c r="G226" i="67"/>
  <c r="G353" i="67"/>
  <c r="C353" i="67" s="1"/>
  <c r="A77" i="67"/>
  <c r="H474" i="67"/>
  <c r="J474" i="67" s="1"/>
  <c r="N156" i="67"/>
  <c r="F221" i="67"/>
  <c r="A516" i="67"/>
  <c r="W300" i="67"/>
  <c r="X300" i="67" s="1"/>
  <c r="A306" i="67"/>
  <c r="H33" i="67"/>
  <c r="J33" i="67" s="1"/>
  <c r="T95" i="67"/>
  <c r="W246" i="67"/>
  <c r="X246" i="67" s="1"/>
  <c r="K106" i="67"/>
  <c r="O349" i="67"/>
  <c r="P349" i="67" s="1"/>
  <c r="H51" i="67"/>
  <c r="J51" i="67" s="1"/>
  <c r="G461" i="67"/>
  <c r="C461" i="67" s="1"/>
  <c r="S118" i="67"/>
  <c r="T29" i="67"/>
  <c r="F269" i="67"/>
  <c r="L35" i="67"/>
  <c r="K45" i="67"/>
  <c r="K489" i="67"/>
  <c r="H406" i="67"/>
  <c r="J406" i="67" s="1"/>
  <c r="W234" i="67"/>
  <c r="X234" i="67" s="1"/>
  <c r="F477" i="67"/>
  <c r="O126" i="67"/>
  <c r="P126" i="67" s="1"/>
  <c r="W44" i="67"/>
  <c r="X44" i="67" s="1"/>
  <c r="T433" i="67"/>
  <c r="K312" i="67"/>
  <c r="F270" i="67"/>
  <c r="N288" i="67"/>
  <c r="O53" i="67"/>
  <c r="P53" i="67" s="1"/>
  <c r="A159" i="67"/>
  <c r="T437" i="67"/>
  <c r="T378" i="67"/>
  <c r="O191" i="67"/>
  <c r="P191" i="67" s="1"/>
  <c r="T483" i="67"/>
  <c r="K443" i="67"/>
  <c r="S470" i="67"/>
  <c r="F135" i="67"/>
  <c r="S481" i="67"/>
  <c r="T504" i="67"/>
  <c r="G335" i="67"/>
  <c r="G210" i="67"/>
  <c r="O19" i="67"/>
  <c r="P19" i="67" s="1"/>
  <c r="K112" i="67"/>
  <c r="F238" i="67"/>
  <c r="A466" i="67"/>
  <c r="O455" i="67"/>
  <c r="P455" i="67" s="1"/>
  <c r="K55" i="67"/>
  <c r="K183" i="67"/>
  <c r="O437" i="67"/>
  <c r="P437" i="67" s="1"/>
  <c r="O46" i="67"/>
  <c r="P46" i="67" s="1"/>
  <c r="N351" i="67"/>
  <c r="O174" i="67"/>
  <c r="P174" i="67" s="1"/>
  <c r="A528" i="67"/>
  <c r="S536" i="67"/>
  <c r="F394" i="67"/>
  <c r="W296" i="67"/>
  <c r="X296" i="67" s="1"/>
  <c r="A391" i="67"/>
  <c r="T473" i="67"/>
  <c r="L229" i="67"/>
  <c r="W208" i="67"/>
  <c r="X208" i="67" s="1"/>
  <c r="S463" i="67"/>
  <c r="F181" i="67"/>
  <c r="O96" i="67"/>
  <c r="P96" i="67" s="1"/>
  <c r="S148" i="67"/>
  <c r="K87" i="67"/>
  <c r="T452" i="67"/>
  <c r="A431" i="67"/>
  <c r="K535" i="67"/>
  <c r="A271" i="67"/>
  <c r="W237" i="67"/>
  <c r="X237" i="67" s="1"/>
  <c r="N316" i="67"/>
  <c r="A284" i="67"/>
  <c r="W232" i="67"/>
  <c r="X232" i="67" s="1"/>
  <c r="K150" i="67"/>
  <c r="N505" i="67"/>
  <c r="K15" i="67"/>
  <c r="F463" i="67"/>
  <c r="H460" i="67"/>
  <c r="J460" i="67" s="1"/>
  <c r="N488" i="67"/>
  <c r="W58" i="67"/>
  <c r="X58" i="67" s="1"/>
  <c r="G255" i="67"/>
  <c r="C255" i="67" s="1"/>
  <c r="G488" i="67"/>
  <c r="C488" i="67" s="1"/>
  <c r="O90" i="67"/>
  <c r="P90" i="67" s="1"/>
  <c r="L13" i="67"/>
  <c r="T110" i="67"/>
  <c r="N25" i="67"/>
  <c r="S67" i="67"/>
  <c r="W223" i="67"/>
  <c r="X223" i="67" s="1"/>
  <c r="K128" i="67"/>
  <c r="G48" i="67"/>
  <c r="C48" i="67" s="1"/>
  <c r="N376" i="67"/>
  <c r="O282" i="67"/>
  <c r="P282" i="67" s="1"/>
  <c r="G209" i="67"/>
  <c r="C209" i="67" s="1"/>
  <c r="A98" i="67"/>
  <c r="H405" i="67"/>
  <c r="J405" i="67" s="1"/>
  <c r="W376" i="67"/>
  <c r="X376" i="67" s="1"/>
  <c r="S288" i="67"/>
  <c r="O501" i="67"/>
  <c r="P501" i="67" s="1"/>
  <c r="K162" i="67"/>
  <c r="L520" i="67"/>
  <c r="H135" i="67"/>
  <c r="J135" i="67" s="1"/>
  <c r="G284" i="67"/>
  <c r="C284" i="67" s="1"/>
  <c r="W437" i="67"/>
  <c r="X437" i="67" s="1"/>
  <c r="F153" i="67"/>
  <c r="W95" i="67"/>
  <c r="X95" i="67" s="1"/>
  <c r="T353" i="67"/>
  <c r="O222" i="67"/>
  <c r="P222" i="67" s="1"/>
  <c r="K226" i="67"/>
  <c r="G483" i="67"/>
  <c r="N47" i="67"/>
  <c r="O201" i="67"/>
  <c r="P201" i="67" s="1"/>
  <c r="H386" i="67"/>
  <c r="J386" i="67" s="1"/>
  <c r="O486" i="67"/>
  <c r="P486" i="67" s="1"/>
  <c r="H225" i="67"/>
  <c r="J225" i="67" s="1"/>
  <c r="W374" i="67"/>
  <c r="X374" i="67" s="1"/>
  <c r="A258" i="67"/>
  <c r="W105" i="67"/>
  <c r="X105" i="67" s="1"/>
  <c r="H78" i="67"/>
  <c r="J78" i="67" s="1"/>
  <c r="S382" i="67"/>
  <c r="H259" i="67"/>
  <c r="J259" i="67" s="1"/>
  <c r="H487" i="67"/>
  <c r="J487" i="67" s="1"/>
  <c r="L251" i="67"/>
  <c r="A346" i="67"/>
  <c r="S512" i="67"/>
  <c r="N184" i="67"/>
  <c r="G412" i="67"/>
  <c r="W212" i="67"/>
  <c r="X212" i="67" s="1"/>
  <c r="S141" i="67"/>
  <c r="F224" i="67"/>
  <c r="S216" i="67"/>
  <c r="O187" i="67"/>
  <c r="P187" i="67" s="1"/>
  <c r="H379" i="67"/>
  <c r="J379" i="67" s="1"/>
  <c r="T350" i="67"/>
  <c r="T516" i="67"/>
  <c r="T189" i="67"/>
  <c r="K80" i="67"/>
  <c r="H247" i="67"/>
  <c r="J247" i="67" s="1"/>
  <c r="H17" i="67"/>
  <c r="J17" i="67" s="1"/>
  <c r="N328" i="67"/>
  <c r="W116" i="67"/>
  <c r="X116" i="67" s="1"/>
  <c r="N497" i="67"/>
  <c r="K262" i="67"/>
  <c r="G246" i="67"/>
  <c r="C246" i="67" s="1"/>
  <c r="F79" i="67"/>
  <c r="F176" i="67"/>
  <c r="F493" i="67"/>
  <c r="A99" i="67"/>
  <c r="K464" i="67"/>
  <c r="F492" i="67"/>
  <c r="L376" i="67"/>
  <c r="F343" i="67"/>
  <c r="A50" i="67"/>
  <c r="W417" i="67"/>
  <c r="X417" i="67" s="1"/>
  <c r="L118" i="67"/>
  <c r="A459" i="67"/>
  <c r="L145" i="67"/>
  <c r="L266" i="67"/>
  <c r="G418" i="67"/>
  <c r="H277" i="67"/>
  <c r="J277" i="67" s="1"/>
  <c r="L181" i="67"/>
  <c r="L172" i="67"/>
  <c r="G114" i="67"/>
  <c r="C114" i="67" s="1"/>
  <c r="K195" i="67"/>
  <c r="W394" i="67"/>
  <c r="X394" i="67" s="1"/>
  <c r="K319" i="67"/>
  <c r="T47" i="67"/>
  <c r="F498" i="67"/>
  <c r="N362" i="67"/>
  <c r="N513" i="67"/>
  <c r="O76" i="67"/>
  <c r="P76" i="67" s="1"/>
  <c r="W215" i="67"/>
  <c r="X215" i="67" s="1"/>
  <c r="F402" i="67"/>
  <c r="H364" i="67"/>
  <c r="J364" i="67" s="1"/>
  <c r="T184" i="67"/>
  <c r="N79" i="67"/>
  <c r="G222" i="67"/>
  <c r="L189" i="67"/>
  <c r="S182" i="67"/>
  <c r="O29" i="67"/>
  <c r="P29" i="67" s="1"/>
  <c r="O489" i="67"/>
  <c r="P489" i="67" s="1"/>
  <c r="T533" i="67"/>
  <c r="N494" i="67"/>
  <c r="H102" i="67"/>
  <c r="J102" i="67" s="1"/>
  <c r="A100" i="67"/>
  <c r="T150" i="67"/>
  <c r="A352" i="67"/>
  <c r="A147" i="67"/>
  <c r="L368" i="67"/>
  <c r="L154" i="67"/>
  <c r="O87" i="67"/>
  <c r="P87" i="67" s="1"/>
  <c r="O480" i="67"/>
  <c r="P480" i="67" s="1"/>
  <c r="G459" i="67"/>
  <c r="C459" i="67" s="1"/>
  <c r="L514" i="67"/>
  <c r="A225" i="67"/>
  <c r="L264" i="67"/>
  <c r="F361" i="67"/>
  <c r="T461" i="67"/>
  <c r="T384" i="67"/>
  <c r="H338" i="67"/>
  <c r="J338" i="67" s="1"/>
  <c r="W120" i="67"/>
  <c r="X120" i="67" s="1"/>
  <c r="F21" i="67"/>
  <c r="O452" i="67"/>
  <c r="P452" i="67" s="1"/>
  <c r="O317" i="67"/>
  <c r="P317" i="67" s="1"/>
  <c r="K86" i="67"/>
  <c r="K349" i="67"/>
  <c r="G395" i="67"/>
  <c r="K26" i="67"/>
  <c r="T60" i="67"/>
  <c r="T259" i="67"/>
  <c r="A170" i="67"/>
  <c r="K298" i="67"/>
  <c r="L418" i="67"/>
  <c r="L314" i="67"/>
  <c r="O220" i="67"/>
  <c r="P220" i="67" s="1"/>
  <c r="K512" i="67"/>
  <c r="N250" i="67"/>
  <c r="K107" i="67"/>
  <c r="T91" i="67"/>
  <c r="F187" i="67"/>
  <c r="T458" i="67"/>
  <c r="T306" i="67"/>
  <c r="L439" i="67"/>
  <c r="O371" i="67"/>
  <c r="P371" i="67" s="1"/>
  <c r="A208" i="67"/>
  <c r="O32" i="67"/>
  <c r="P32" i="67" s="1"/>
  <c r="O103" i="67"/>
  <c r="P103" i="67" s="1"/>
  <c r="F143" i="67"/>
  <c r="N180" i="67"/>
  <c r="O399" i="67"/>
  <c r="P399" i="67" s="1"/>
  <c r="N40" i="67"/>
  <c r="W248" i="67"/>
  <c r="X248" i="67" s="1"/>
  <c r="K260" i="67"/>
  <c r="H540" i="67"/>
  <c r="J540" i="67" s="1"/>
  <c r="S103" i="67"/>
  <c r="O176" i="67"/>
  <c r="P176" i="67" s="1"/>
  <c r="K516" i="67"/>
  <c r="A269" i="67"/>
  <c r="O520" i="67"/>
  <c r="P520" i="67" s="1"/>
  <c r="H231" i="67"/>
  <c r="J231" i="67" s="1"/>
  <c r="O163" i="67"/>
  <c r="P163" i="67" s="1"/>
  <c r="K53" i="67"/>
  <c r="G355" i="67"/>
  <c r="C355" i="67" s="1"/>
  <c r="N28" i="67"/>
  <c r="W400" i="67"/>
  <c r="X400" i="67" s="1"/>
  <c r="F460" i="67"/>
  <c r="H529" i="67"/>
  <c r="J529" i="67" s="1"/>
  <c r="O352" i="67"/>
  <c r="P352" i="67" s="1"/>
  <c r="G356" i="67"/>
  <c r="L498" i="67"/>
  <c r="T170" i="67"/>
  <c r="H150" i="67"/>
  <c r="J150" i="67" s="1"/>
  <c r="T270" i="67"/>
  <c r="G365" i="67"/>
  <c r="C365" i="67" s="1"/>
  <c r="F92" i="67"/>
  <c r="F199" i="67"/>
  <c r="O505" i="67"/>
  <c r="P505" i="67" s="1"/>
  <c r="W244" i="67"/>
  <c r="X244" i="67" s="1"/>
  <c r="T409" i="67"/>
  <c r="L459" i="67"/>
  <c r="L330" i="67"/>
  <c r="W520" i="67"/>
  <c r="X520" i="67" s="1"/>
  <c r="G307" i="67"/>
  <c r="S86" i="67"/>
  <c r="F478" i="67"/>
  <c r="L334" i="67"/>
  <c r="H329" i="67"/>
  <c r="J329" i="67" s="1"/>
  <c r="W145" i="67"/>
  <c r="X145" i="67" s="1"/>
  <c r="O259" i="67"/>
  <c r="P259" i="67" s="1"/>
  <c r="S20" i="67"/>
  <c r="G98" i="67"/>
  <c r="C98" i="67" s="1"/>
  <c r="W148" i="67"/>
  <c r="X148" i="67" s="1"/>
  <c r="F88" i="67"/>
  <c r="K463" i="67"/>
  <c r="S445" i="67"/>
  <c r="A416" i="67"/>
  <c r="F227" i="67"/>
  <c r="G166" i="67"/>
  <c r="F446" i="67"/>
  <c r="H473" i="67"/>
  <c r="J473" i="67" s="1"/>
  <c r="A452" i="67"/>
  <c r="F130" i="67"/>
  <c r="H219" i="67"/>
  <c r="J219" i="67" s="1"/>
  <c r="L152" i="67"/>
  <c r="F412" i="67"/>
  <c r="H156" i="67"/>
  <c r="J156" i="67" s="1"/>
  <c r="T444" i="67"/>
  <c r="N92" i="67"/>
  <c r="N331" i="67"/>
  <c r="F42" i="67"/>
  <c r="G122" i="67"/>
  <c r="C122" i="67" s="1"/>
  <c r="S442" i="67"/>
  <c r="T525" i="67"/>
  <c r="G32" i="67"/>
  <c r="C32" i="67" s="1"/>
  <c r="F490" i="67"/>
  <c r="O313" i="67"/>
  <c r="P313" i="67" s="1"/>
  <c r="A395" i="67"/>
  <c r="S108" i="67"/>
  <c r="F430" i="67"/>
  <c r="T464" i="67"/>
  <c r="H394" i="67"/>
  <c r="J394" i="67" s="1"/>
  <c r="O471" i="67"/>
  <c r="P471" i="67" s="1"/>
  <c r="W443" i="67"/>
  <c r="X443" i="67" s="1"/>
  <c r="L219" i="67"/>
  <c r="K285" i="67"/>
  <c r="T20" i="67"/>
  <c r="N361" i="67"/>
  <c r="S527" i="67"/>
  <c r="A231" i="67"/>
  <c r="N530" i="67"/>
  <c r="F217" i="67"/>
  <c r="A246" i="67"/>
  <c r="A494" i="67"/>
  <c r="N353" i="67"/>
  <c r="H297" i="67"/>
  <c r="J297" i="67" s="1"/>
  <c r="F346" i="67"/>
  <c r="K374" i="67"/>
  <c r="G60" i="67"/>
  <c r="C60" i="67" s="1"/>
  <c r="G178" i="67"/>
  <c r="C178" i="67" s="1"/>
  <c r="G485" i="67"/>
  <c r="C485" i="67" s="1"/>
  <c r="W449" i="67"/>
  <c r="X449" i="67" s="1"/>
  <c r="F383" i="67"/>
  <c r="S160" i="67"/>
  <c r="T18" i="67"/>
  <c r="S187" i="67"/>
  <c r="A463" i="67"/>
  <c r="T208" i="67"/>
  <c r="O300" i="67"/>
  <c r="P300" i="67" s="1"/>
  <c r="K438" i="67"/>
  <c r="S282" i="67"/>
  <c r="H433" i="67"/>
  <c r="J433" i="67" s="1"/>
  <c r="G482" i="67"/>
  <c r="C482" i="67" s="1"/>
  <c r="W218" i="67"/>
  <c r="X218" i="67" s="1"/>
  <c r="N233" i="67"/>
  <c r="H181" i="67"/>
  <c r="J181" i="67" s="1"/>
  <c r="H383" i="67"/>
  <c r="J383" i="67" s="1"/>
  <c r="T468" i="67"/>
  <c r="K479" i="67"/>
  <c r="N127" i="67"/>
  <c r="O66" i="67"/>
  <c r="P66" i="67" s="1"/>
  <c r="K82" i="67"/>
  <c r="N248" i="67"/>
  <c r="A148" i="67"/>
  <c r="K370" i="67"/>
  <c r="F503" i="67"/>
  <c r="K331" i="67"/>
  <c r="W491" i="67"/>
  <c r="X491" i="67" s="1"/>
  <c r="F512" i="67"/>
  <c r="L363" i="67"/>
  <c r="A88" i="67"/>
  <c r="T142" i="67"/>
  <c r="S316" i="67"/>
  <c r="K172" i="67"/>
  <c r="F220" i="67"/>
  <c r="A521" i="67"/>
  <c r="S492" i="67"/>
  <c r="S142" i="67"/>
  <c r="S300" i="67"/>
  <c r="H131" i="67"/>
  <c r="J131" i="67" s="1"/>
  <c r="K104" i="67"/>
  <c r="F23" i="67"/>
  <c r="N101" i="67"/>
  <c r="H517" i="67"/>
  <c r="J517" i="67" s="1"/>
  <c r="H52" i="67"/>
  <c r="J52" i="67" s="1"/>
  <c r="N107" i="67"/>
  <c r="A252" i="67"/>
  <c r="O434" i="67"/>
  <c r="P434" i="67" s="1"/>
  <c r="F138" i="67"/>
  <c r="W508" i="67"/>
  <c r="X508" i="67" s="1"/>
  <c r="N375" i="67"/>
  <c r="S144" i="67"/>
  <c r="N108" i="67"/>
  <c r="A125" i="67"/>
  <c r="W238" i="67"/>
  <c r="X238" i="67" s="1"/>
  <c r="A360" i="67"/>
  <c r="T363" i="67"/>
  <c r="G402" i="67"/>
  <c r="C402" i="67" s="1"/>
  <c r="G287" i="67"/>
  <c r="S396" i="67"/>
  <c r="T319" i="67"/>
  <c r="N458" i="67"/>
  <c r="L345" i="67"/>
  <c r="G127" i="67"/>
  <c r="C127" i="67" s="1"/>
  <c r="S27" i="67"/>
  <c r="G220" i="67"/>
  <c r="T436" i="67"/>
  <c r="W525" i="67"/>
  <c r="X525" i="67" s="1"/>
  <c r="O320" i="67"/>
  <c r="P320" i="67" s="1"/>
  <c r="W406" i="67"/>
  <c r="X406" i="67" s="1"/>
  <c r="T430" i="67"/>
  <c r="L194" i="67"/>
  <c r="F111" i="67"/>
  <c r="A301" i="67"/>
  <c r="N378" i="67"/>
  <c r="O203" i="67"/>
  <c r="P203" i="67" s="1"/>
  <c r="W224" i="67"/>
  <c r="X224" i="67" s="1"/>
  <c r="W47" i="67"/>
  <c r="X47" i="67" s="1"/>
  <c r="S319" i="67"/>
  <c r="O532" i="67"/>
  <c r="P532" i="67" s="1"/>
  <c r="W121" i="67"/>
  <c r="X121" i="67" s="1"/>
  <c r="F485" i="67"/>
  <c r="N128" i="67"/>
  <c r="F52" i="67"/>
  <c r="H257" i="67"/>
  <c r="J257" i="67" s="1"/>
  <c r="N527" i="67"/>
  <c r="A199" i="67"/>
  <c r="G96" i="67"/>
  <c r="C96" i="67" s="1"/>
  <c r="L109" i="67"/>
  <c r="S94" i="67"/>
  <c r="W429" i="67"/>
  <c r="X429" i="67" s="1"/>
  <c r="A443" i="67"/>
  <c r="A79" i="67"/>
  <c r="N475" i="67"/>
  <c r="T367" i="67"/>
  <c r="K367" i="67"/>
  <c r="K457" i="67"/>
  <c r="T224" i="67"/>
  <c r="S112" i="67"/>
  <c r="N312" i="67"/>
  <c r="O503" i="67"/>
  <c r="P503" i="67" s="1"/>
  <c r="H298" i="67"/>
  <c r="J298" i="67" s="1"/>
  <c r="H320" i="67"/>
  <c r="J320" i="67" s="1"/>
  <c r="A470" i="67"/>
  <c r="G57" i="67"/>
  <c r="C57" i="67" s="1"/>
  <c r="F30" i="67"/>
  <c r="G351" i="67"/>
  <c r="S219" i="67"/>
  <c r="L122" i="67"/>
  <c r="T52" i="67"/>
  <c r="H307" i="67"/>
  <c r="J307" i="67" s="1"/>
  <c r="K142" i="67"/>
  <c r="A260" i="67"/>
  <c r="S529" i="67"/>
  <c r="S236" i="67"/>
  <c r="H28" i="67"/>
  <c r="J28" i="67" s="1"/>
  <c r="S145" i="67"/>
  <c r="H73" i="67"/>
  <c r="J73" i="67" s="1"/>
  <c r="N114" i="67"/>
  <c r="A222" i="67"/>
  <c r="F154" i="67"/>
  <c r="S317" i="67"/>
  <c r="N61" i="67"/>
  <c r="O173" i="67"/>
  <c r="P173" i="67" s="1"/>
  <c r="L238" i="67"/>
  <c r="O111" i="67"/>
  <c r="P111" i="67" s="1"/>
  <c r="G124" i="67"/>
  <c r="C124" i="67" s="1"/>
  <c r="N119" i="67"/>
  <c r="S19" i="67"/>
  <c r="K155" i="67"/>
  <c r="G453" i="67"/>
  <c r="O404" i="67"/>
  <c r="P404" i="67" s="1"/>
  <c r="N149" i="67"/>
  <c r="K149" i="67"/>
  <c r="W188" i="67"/>
  <c r="X188" i="67" s="1"/>
  <c r="W463" i="67"/>
  <c r="X463" i="67" s="1"/>
  <c r="F540" i="67"/>
  <c r="G74" i="67"/>
  <c r="H311" i="67"/>
  <c r="J311" i="67" s="1"/>
  <c r="L98" i="67"/>
  <c r="T87" i="67"/>
  <c r="K305" i="67"/>
  <c r="H499" i="67"/>
  <c r="J499" i="67" s="1"/>
  <c r="K511" i="67"/>
  <c r="O456" i="67"/>
  <c r="P456" i="67" s="1"/>
  <c r="G366" i="67"/>
  <c r="C366" i="67" s="1"/>
  <c r="A80" i="67"/>
  <c r="G300" i="67"/>
  <c r="C300" i="67" s="1"/>
  <c r="K266" i="67"/>
  <c r="T264" i="67"/>
  <c r="L424" i="67"/>
  <c r="S429" i="67"/>
  <c r="O403" i="67"/>
  <c r="P403" i="67" s="1"/>
  <c r="G491" i="67"/>
  <c r="C491" i="67" s="1"/>
  <c r="N507" i="67"/>
  <c r="O92" i="67"/>
  <c r="P92" i="67" s="1"/>
  <c r="G369" i="67"/>
  <c r="C369" i="67" s="1"/>
  <c r="W378" i="67"/>
  <c r="X378" i="67" s="1"/>
  <c r="L73" i="67"/>
  <c r="N218" i="67"/>
  <c r="S296" i="67"/>
  <c r="A397" i="67"/>
  <c r="H212" i="67"/>
  <c r="J212" i="67" s="1"/>
  <c r="A186" i="67"/>
  <c r="F246" i="67"/>
  <c r="A278" i="67"/>
  <c r="O528" i="67"/>
  <c r="P528" i="67" s="1"/>
  <c r="N72" i="67"/>
  <c r="L87" i="67"/>
  <c r="N293" i="67"/>
  <c r="K336" i="67"/>
  <c r="A531" i="67"/>
  <c r="S371" i="67"/>
  <c r="N387" i="67"/>
  <c r="T305" i="67"/>
  <c r="H302" i="67"/>
  <c r="J302" i="67" s="1"/>
  <c r="S257" i="67"/>
  <c r="N392" i="67"/>
  <c r="S410" i="67"/>
  <c r="W426" i="67"/>
  <c r="X426" i="67" s="1"/>
  <c r="T511" i="67"/>
  <c r="K530" i="67"/>
  <c r="G177" i="67"/>
  <c r="C177" i="67" s="1"/>
  <c r="T515" i="67"/>
  <c r="S14" i="67"/>
  <c r="F370" i="67"/>
  <c r="A388" i="67"/>
  <c r="L391" i="67"/>
  <c r="W309" i="67"/>
  <c r="X309" i="67" s="1"/>
  <c r="N90" i="67"/>
  <c r="L115" i="67"/>
  <c r="H410" i="67"/>
  <c r="J410" i="67" s="1"/>
  <c r="L332" i="67"/>
  <c r="O89" i="67"/>
  <c r="P89" i="67" s="1"/>
  <c r="O453" i="67"/>
  <c r="P453" i="67" s="1"/>
  <c r="K121" i="67"/>
  <c r="S486" i="67"/>
  <c r="O181" i="67"/>
  <c r="P181" i="67" s="1"/>
  <c r="A242" i="67"/>
  <c r="H464" i="67"/>
  <c r="J464" i="67" s="1"/>
  <c r="O16" i="67"/>
  <c r="P16" i="67" s="1"/>
  <c r="G298" i="67"/>
  <c r="C298" i="67" s="1"/>
  <c r="S248" i="67"/>
  <c r="S205" i="67"/>
  <c r="N195" i="67"/>
  <c r="H530" i="67"/>
  <c r="J530" i="67" s="1"/>
  <c r="K154" i="67"/>
  <c r="A491" i="67"/>
  <c r="S318" i="67"/>
  <c r="H249" i="67"/>
  <c r="J249" i="67" s="1"/>
  <c r="A86" i="67"/>
  <c r="S34" i="67"/>
  <c r="G409" i="67"/>
  <c r="C409" i="67" s="1"/>
  <c r="L431" i="67"/>
  <c r="W480" i="67"/>
  <c r="X480" i="67" s="1"/>
  <c r="G67" i="67"/>
  <c r="L39" i="67"/>
  <c r="N84" i="67"/>
  <c r="L414" i="67"/>
  <c r="W181" i="67"/>
  <c r="X181" i="67" s="1"/>
  <c r="N88" i="67"/>
  <c r="F271" i="67"/>
  <c r="S245" i="67"/>
  <c r="N524" i="67"/>
  <c r="S511" i="67"/>
  <c r="L296" i="67"/>
  <c r="S224" i="67"/>
  <c r="L24" i="67"/>
  <c r="L240" i="67"/>
  <c r="F426" i="67"/>
  <c r="T146" i="67"/>
  <c r="T358" i="67"/>
  <c r="G42" i="67"/>
  <c r="C42" i="67" s="1"/>
  <c r="A471" i="67"/>
  <c r="N157" i="67"/>
  <c r="G362" i="67"/>
  <c r="C362" i="67" s="1"/>
  <c r="N481" i="67"/>
  <c r="W440" i="67"/>
  <c r="X440" i="67" s="1"/>
  <c r="G541" i="67"/>
  <c r="K509" i="67"/>
  <c r="L93" i="67"/>
  <c r="G93" i="67"/>
  <c r="C93" i="67" s="1"/>
  <c r="N112" i="67"/>
  <c r="A486" i="67"/>
  <c r="L541" i="67"/>
  <c r="N400" i="67"/>
  <c r="G263" i="67"/>
  <c r="C263" i="67" s="1"/>
  <c r="G272" i="67"/>
  <c r="S374" i="67"/>
  <c r="W438" i="67"/>
  <c r="X438" i="67" s="1"/>
  <c r="G499" i="67"/>
  <c r="L40" i="67"/>
  <c r="S196" i="67"/>
  <c r="A351" i="67"/>
  <c r="T200" i="67"/>
  <c r="K177" i="67"/>
  <c r="A348" i="67"/>
  <c r="A67" i="67"/>
  <c r="T204" i="67"/>
  <c r="K474" i="67"/>
  <c r="G367" i="67"/>
  <c r="C367" i="67" s="1"/>
  <c r="T295" i="67"/>
  <c r="A422" i="67"/>
  <c r="L100" i="67"/>
  <c r="N236" i="67"/>
  <c r="F494" i="67"/>
  <c r="G219" i="67"/>
  <c r="O359" i="67"/>
  <c r="P359" i="67" s="1"/>
  <c r="L512" i="67"/>
  <c r="G281" i="67"/>
  <c r="C281" i="67" s="1"/>
  <c r="K467" i="67"/>
  <c r="O308" i="67"/>
  <c r="P308" i="67" s="1"/>
  <c r="L412" i="67"/>
  <c r="G416" i="67"/>
  <c r="T404" i="67"/>
  <c r="L382" i="67"/>
  <c r="T50" i="67"/>
  <c r="W90" i="67"/>
  <c r="X90" i="67" s="1"/>
  <c r="H521" i="67"/>
  <c r="J521" i="67" s="1"/>
  <c r="F367" i="67"/>
  <c r="F209" i="67"/>
  <c r="W495" i="67"/>
  <c r="X495" i="67" s="1"/>
  <c r="W115" i="67"/>
  <c r="X115" i="67" s="1"/>
  <c r="H192" i="67"/>
  <c r="J192" i="67" s="1"/>
  <c r="W447" i="67"/>
  <c r="X447" i="67" s="1"/>
  <c r="G288" i="67"/>
  <c r="C288" i="67" s="1"/>
  <c r="N386" i="67"/>
  <c r="G325" i="67"/>
  <c r="L235" i="67"/>
  <c r="H274" i="67"/>
  <c r="J274" i="67" s="1"/>
  <c r="T482" i="67"/>
  <c r="W19" i="67"/>
  <c r="X19" i="67" s="1"/>
  <c r="O62" i="67"/>
  <c r="P62" i="67" s="1"/>
  <c r="W129" i="67"/>
  <c r="X129" i="67" s="1"/>
  <c r="O515" i="67"/>
  <c r="P515" i="67" s="1"/>
  <c r="A325" i="67"/>
  <c r="G192" i="67"/>
  <c r="C192" i="67" s="1"/>
  <c r="G513" i="67"/>
  <c r="W163" i="67"/>
  <c r="X163" i="67" s="1"/>
  <c r="H368" i="67"/>
  <c r="J368" i="67" s="1"/>
  <c r="T177" i="67"/>
  <c r="W60" i="67"/>
  <c r="X60" i="67" s="1"/>
  <c r="N422" i="67"/>
  <c r="H149" i="67"/>
  <c r="J149" i="67" s="1"/>
  <c r="S252" i="67"/>
  <c r="T418" i="67"/>
  <c r="L381" i="67"/>
  <c r="L156" i="67"/>
  <c r="H421" i="67"/>
  <c r="J421" i="67" s="1"/>
  <c r="W70" i="67"/>
  <c r="X70" i="67" s="1"/>
  <c r="A41" i="67"/>
  <c r="O467" i="67"/>
  <c r="P467" i="67" s="1"/>
  <c r="G391" i="67"/>
  <c r="C391" i="67" s="1"/>
  <c r="F96" i="67"/>
  <c r="N146" i="67"/>
  <c r="N64" i="67"/>
  <c r="T391" i="67"/>
  <c r="K380" i="67"/>
  <c r="S468" i="67"/>
  <c r="O334" i="67"/>
  <c r="P334" i="67" s="1"/>
  <c r="T425" i="67"/>
  <c r="H99" i="67"/>
  <c r="J99" i="67" s="1"/>
  <c r="K448" i="67"/>
  <c r="S499" i="67"/>
  <c r="W233" i="67"/>
  <c r="X233" i="67" s="1"/>
  <c r="O15" i="67"/>
  <c r="P15" i="67" s="1"/>
  <c r="H227" i="67"/>
  <c r="J227" i="67" s="1"/>
  <c r="A171" i="67"/>
  <c r="T40" i="67"/>
  <c r="T143" i="67"/>
  <c r="W432" i="67"/>
  <c r="X432" i="67" s="1"/>
  <c r="F84" i="67"/>
  <c r="N97" i="67"/>
  <c r="T34" i="67"/>
  <c r="A110" i="67"/>
  <c r="W255" i="67"/>
  <c r="X255" i="67" s="1"/>
  <c r="L64" i="67"/>
  <c r="S433" i="67"/>
  <c r="T105" i="67"/>
  <c r="F265" i="67"/>
  <c r="W146" i="67"/>
  <c r="X146" i="67" s="1"/>
  <c r="W45" i="67"/>
  <c r="X45" i="67" s="1"/>
  <c r="A304" i="67"/>
  <c r="G205" i="67"/>
  <c r="C205" i="67" s="1"/>
  <c r="N532" i="67"/>
  <c r="W523" i="67"/>
  <c r="X523" i="67" s="1"/>
  <c r="N318" i="67"/>
  <c r="W446" i="67"/>
  <c r="X446" i="67" s="1"/>
  <c r="W132" i="67"/>
  <c r="X132" i="67" s="1"/>
  <c r="T48" i="67"/>
  <c r="H375" i="67"/>
  <c r="J375" i="67" s="1"/>
  <c r="A393" i="67"/>
  <c r="O263" i="67"/>
  <c r="P263" i="67" s="1"/>
  <c r="K385" i="67"/>
  <c r="F185" i="67"/>
  <c r="L149" i="67"/>
  <c r="T80" i="67"/>
  <c r="F527" i="67"/>
  <c r="K501" i="67"/>
  <c r="T267" i="67"/>
  <c r="F440" i="67"/>
  <c r="L321" i="67"/>
  <c r="G116" i="67"/>
  <c r="C116" i="67" s="1"/>
  <c r="F500" i="67"/>
  <c r="F404" i="67"/>
  <c r="S421" i="67"/>
  <c r="F82" i="67"/>
  <c r="N444" i="67"/>
  <c r="W303" i="67"/>
  <c r="X303" i="67" s="1"/>
  <c r="S249" i="67"/>
  <c r="A209" i="67"/>
  <c r="K422" i="67"/>
  <c r="G340" i="67"/>
  <c r="W362" i="67"/>
  <c r="X362" i="67" s="1"/>
  <c r="H146" i="67"/>
  <c r="J146" i="67" s="1"/>
  <c r="K287" i="67"/>
  <c r="F114" i="67"/>
  <c r="W14" i="67"/>
  <c r="X14" i="67" s="1"/>
  <c r="G444" i="67"/>
  <c r="S355" i="67"/>
  <c r="G39" i="67"/>
  <c r="C39" i="67" s="1"/>
  <c r="N460" i="67"/>
  <c r="T242" i="67"/>
  <c r="N339" i="67"/>
  <c r="O370" i="67"/>
  <c r="P370" i="67" s="1"/>
  <c r="W430" i="67"/>
  <c r="X430" i="67" s="1"/>
  <c r="A232" i="67"/>
  <c r="A273" i="67"/>
  <c r="H514" i="67"/>
  <c r="J514" i="67" s="1"/>
  <c r="O184" i="67"/>
  <c r="P184" i="67" s="1"/>
  <c r="O33" i="67"/>
  <c r="P33" i="67" s="1"/>
  <c r="A425" i="67"/>
  <c r="W339" i="67"/>
  <c r="X339" i="67" s="1"/>
  <c r="N131" i="67"/>
  <c r="G462" i="67"/>
  <c r="C462" i="67" s="1"/>
  <c r="L311" i="67"/>
  <c r="S119" i="67"/>
  <c r="A248" i="67"/>
  <c r="L76" i="67"/>
  <c r="T446" i="67"/>
  <c r="L128" i="67"/>
  <c r="G381" i="67"/>
  <c r="C381" i="67" s="1"/>
  <c r="A31" i="67"/>
  <c r="G100" i="67"/>
  <c r="C100" i="67" s="1"/>
  <c r="L432" i="67"/>
  <c r="F127" i="67"/>
  <c r="G25" i="67"/>
  <c r="A409" i="67"/>
  <c r="F20" i="67"/>
  <c r="F465" i="67"/>
  <c r="T44" i="67"/>
  <c r="H490" i="67"/>
  <c r="J490" i="67" s="1"/>
  <c r="N267" i="67"/>
  <c r="H342" i="67"/>
  <c r="J342" i="67" s="1"/>
  <c r="F95" i="67"/>
  <c r="O202" i="67"/>
  <c r="P202" i="67" s="1"/>
  <c r="T390" i="67"/>
  <c r="S151" i="67"/>
  <c r="N41" i="67"/>
  <c r="W140" i="67"/>
  <c r="X140" i="67" s="1"/>
  <c r="A508" i="67"/>
  <c r="A282" i="67"/>
  <c r="H452" i="67"/>
  <c r="J452" i="67" s="1"/>
  <c r="G465" i="67"/>
  <c r="W16" i="67"/>
  <c r="X16" i="67" s="1"/>
  <c r="S235" i="67"/>
  <c r="N46" i="67"/>
  <c r="G337" i="67"/>
  <c r="C337" i="67" s="1"/>
  <c r="F374" i="67"/>
  <c r="G172" i="67"/>
  <c r="S503" i="67"/>
  <c r="N35" i="67"/>
  <c r="O333" i="67"/>
  <c r="P333" i="67" s="1"/>
  <c r="A480" i="67"/>
  <c r="W193" i="67"/>
  <c r="X193" i="67" s="1"/>
  <c r="A37" i="67"/>
  <c r="K235" i="67"/>
  <c r="L475" i="67"/>
  <c r="F335" i="67"/>
  <c r="T352" i="67"/>
  <c r="W110" i="67"/>
  <c r="X110" i="67" s="1"/>
  <c r="K429" i="67"/>
  <c r="K364" i="67"/>
  <c r="K476" i="67"/>
  <c r="F132" i="67"/>
  <c r="F284" i="67"/>
  <c r="F323" i="67"/>
  <c r="H340" i="67"/>
  <c r="J340" i="67" s="1"/>
  <c r="F350" i="67"/>
  <c r="H55" i="67"/>
  <c r="J55" i="67" s="1"/>
  <c r="O83" i="67"/>
  <c r="P83" i="67" s="1"/>
  <c r="W327" i="67"/>
  <c r="X327" i="67" s="1"/>
  <c r="H313" i="67"/>
  <c r="J313" i="67" s="1"/>
  <c r="H106" i="67"/>
  <c r="J106" i="67" s="1"/>
  <c r="S124" i="67"/>
  <c r="H108" i="67"/>
  <c r="J108" i="67" s="1"/>
  <c r="S500" i="67"/>
  <c r="T119" i="67"/>
  <c r="H244" i="67"/>
  <c r="J244" i="67" s="1"/>
  <c r="H164" i="67"/>
  <c r="J164" i="67" s="1"/>
  <c r="F296" i="67"/>
  <c r="N448" i="67"/>
  <c r="G428" i="67"/>
  <c r="C428" i="67" s="1"/>
  <c r="O440" i="67"/>
  <c r="P440" i="67" s="1"/>
  <c r="L132" i="67"/>
  <c r="O171" i="67"/>
  <c r="P171" i="67" s="1"/>
  <c r="W164" i="67"/>
  <c r="X164" i="67" s="1"/>
  <c r="F76" i="67"/>
  <c r="W528" i="67"/>
  <c r="X528" i="67" s="1"/>
  <c r="H134" i="67"/>
  <c r="J134" i="67" s="1"/>
  <c r="L517" i="67"/>
  <c r="W402" i="67"/>
  <c r="X402" i="67" s="1"/>
  <c r="K81" i="67"/>
  <c r="G79" i="67"/>
  <c r="C79" i="67" s="1"/>
  <c r="K218" i="67"/>
  <c r="T153" i="67"/>
  <c r="H236" i="67"/>
  <c r="J236" i="67" s="1"/>
  <c r="N284" i="67"/>
  <c r="H117" i="67"/>
  <c r="J117" i="67" s="1"/>
  <c r="O75" i="67"/>
  <c r="P75" i="67" s="1"/>
  <c r="G82" i="67"/>
  <c r="N91" i="67"/>
  <c r="L135" i="67"/>
  <c r="F301" i="67"/>
  <c r="H151" i="67"/>
  <c r="J151" i="67" s="1"/>
  <c r="N27" i="67"/>
  <c r="A63" i="67"/>
  <c r="N383" i="67"/>
  <c r="O217" i="67"/>
  <c r="P217" i="67" s="1"/>
  <c r="A62" i="67"/>
  <c r="K296" i="67"/>
  <c r="N241" i="67"/>
  <c r="G347" i="67"/>
  <c r="C347" i="67" s="1"/>
  <c r="T23" i="67"/>
  <c r="H360" i="67"/>
  <c r="J360" i="67" s="1"/>
  <c r="K369" i="67"/>
  <c r="S418" i="67"/>
  <c r="G231" i="67"/>
  <c r="W77" i="67"/>
  <c r="X77" i="67" s="1"/>
  <c r="S406" i="67"/>
  <c r="G62" i="67"/>
  <c r="C62" i="67" s="1"/>
  <c r="W198" i="67"/>
  <c r="X198" i="67" s="1"/>
  <c r="A298" i="67"/>
  <c r="O99" i="67"/>
  <c r="P99" i="67" s="1"/>
  <c r="N201" i="67"/>
  <c r="F180" i="67"/>
  <c r="W464" i="67"/>
  <c r="X464" i="67" s="1"/>
  <c r="K533" i="67"/>
  <c r="A527" i="67"/>
  <c r="G377" i="67"/>
  <c r="C377" i="67" s="1"/>
  <c r="T237" i="67"/>
  <c r="H507" i="67"/>
  <c r="J507" i="67" s="1"/>
  <c r="H34" i="67"/>
  <c r="J34" i="67" s="1"/>
  <c r="S361" i="67"/>
  <c r="T281" i="67"/>
  <c r="H384" i="67"/>
  <c r="J384" i="67" s="1"/>
  <c r="S169" i="67"/>
  <c r="F364" i="67"/>
  <c r="N431" i="67"/>
  <c r="A27" i="67"/>
  <c r="S448" i="67"/>
  <c r="G422" i="67"/>
  <c r="C422" i="67" s="1"/>
  <c r="F450" i="67"/>
  <c r="K498" i="67"/>
  <c r="A259" i="67"/>
  <c r="S107" i="67"/>
  <c r="K16" i="67"/>
  <c r="T414" i="67"/>
  <c r="A175" i="67"/>
  <c r="H466" i="67"/>
  <c r="J466" i="67" s="1"/>
  <c r="O294" i="67"/>
  <c r="P294" i="67" s="1"/>
  <c r="L88" i="67"/>
  <c r="T63" i="67"/>
  <c r="F441" i="67"/>
  <c r="L535" i="67"/>
  <c r="A57" i="67"/>
  <c r="N374" i="67"/>
  <c r="H144" i="67"/>
  <c r="J144" i="67" s="1"/>
  <c r="H265" i="67"/>
  <c r="J265" i="67" s="1"/>
  <c r="A519" i="67"/>
  <c r="W210" i="67"/>
  <c r="X210" i="67" s="1"/>
  <c r="L54" i="67"/>
  <c r="T199" i="67"/>
  <c r="F93" i="67"/>
  <c r="L502" i="67"/>
  <c r="S106" i="67"/>
  <c r="O407" i="67"/>
  <c r="P407" i="67" s="1"/>
  <c r="G464" i="67"/>
  <c r="C464" i="67" s="1"/>
  <c r="L197" i="67"/>
  <c r="H526" i="67"/>
  <c r="J526" i="67" s="1"/>
  <c r="H190" i="67"/>
  <c r="J190" i="67" s="1"/>
  <c r="S96" i="67"/>
  <c r="H500" i="67"/>
  <c r="J500" i="67" s="1"/>
  <c r="N503" i="67"/>
  <c r="O26" i="67"/>
  <c r="P26" i="67" s="1"/>
  <c r="K351" i="67"/>
  <c r="S199" i="67"/>
  <c r="K40" i="67"/>
  <c r="T312" i="67"/>
  <c r="G454" i="67"/>
  <c r="C454" i="67" s="1"/>
  <c r="G525" i="67"/>
  <c r="C525" i="67" s="1"/>
  <c r="G520" i="67"/>
  <c r="W479" i="67"/>
  <c r="X479" i="67" s="1"/>
  <c r="O252" i="67"/>
  <c r="P252" i="67" s="1"/>
  <c r="H184" i="67"/>
  <c r="J184" i="67" s="1"/>
  <c r="K510" i="67"/>
  <c r="N121" i="67"/>
  <c r="A117" i="67"/>
  <c r="O165" i="67"/>
  <c r="P165" i="67" s="1"/>
  <c r="W328" i="67"/>
  <c r="X328" i="67" s="1"/>
  <c r="L158" i="67"/>
  <c r="T25" i="67"/>
  <c r="W266" i="67"/>
  <c r="X266" i="67" s="1"/>
  <c r="S23" i="67"/>
  <c r="K437" i="67"/>
  <c r="S538" i="67"/>
  <c r="A467" i="67"/>
  <c r="G239" i="67"/>
  <c r="C239" i="67" s="1"/>
  <c r="A318" i="67"/>
  <c r="G30" i="67"/>
  <c r="C30" i="67" s="1"/>
  <c r="A411" i="67"/>
  <c r="O289" i="67"/>
  <c r="P289" i="67" s="1"/>
  <c r="A532" i="67"/>
  <c r="W498" i="67"/>
  <c r="X498" i="67" s="1"/>
  <c r="G248" i="67"/>
  <c r="C248" i="67" s="1"/>
  <c r="L159" i="67"/>
  <c r="A164" i="67"/>
  <c r="W442" i="67"/>
  <c r="X442" i="67" s="1"/>
  <c r="N192" i="67"/>
  <c r="G316" i="67"/>
  <c r="C316" i="67" s="1"/>
  <c r="L269" i="67"/>
  <c r="N225" i="67"/>
  <c r="W165" i="67"/>
  <c r="X165" i="67" s="1"/>
  <c r="T24" i="67"/>
  <c r="A72" i="67"/>
  <c r="T250" i="67"/>
  <c r="W304" i="67"/>
  <c r="X304" i="67" s="1"/>
  <c r="T158" i="67"/>
  <c r="T336" i="67"/>
  <c r="T72" i="67"/>
  <c r="H145" i="67"/>
  <c r="J145" i="67" s="1"/>
  <c r="F375" i="67"/>
  <c r="K27" i="67"/>
  <c r="O131" i="67"/>
  <c r="P131" i="67" s="1"/>
  <c r="F214" i="67"/>
  <c r="L515" i="67"/>
  <c r="S510" i="67"/>
  <c r="S123" i="67"/>
  <c r="S80" i="67"/>
  <c r="K191" i="67"/>
  <c r="L405" i="67"/>
  <c r="O44" i="67"/>
  <c r="P44" i="67" s="1"/>
  <c r="F405" i="67"/>
  <c r="S143" i="67"/>
  <c r="G24" i="67"/>
  <c r="H362" i="67"/>
  <c r="J362" i="67" s="1"/>
  <c r="H45" i="67"/>
  <c r="J45" i="67" s="1"/>
  <c r="T541" i="67"/>
  <c r="S157" i="67"/>
  <c r="T327" i="67"/>
  <c r="W280" i="67"/>
  <c r="X280" i="67" s="1"/>
  <c r="L27" i="67"/>
  <c r="K538" i="67"/>
  <c r="W49" i="67"/>
  <c r="X49" i="67" s="1"/>
  <c r="L107" i="67"/>
  <c r="W391" i="67"/>
  <c r="X391" i="67" s="1"/>
  <c r="N153" i="67"/>
  <c r="S354" i="67"/>
  <c r="T256" i="67"/>
  <c r="G167" i="67"/>
  <c r="C167" i="67" s="1"/>
  <c r="K459" i="67"/>
  <c r="F411" i="67"/>
  <c r="W536" i="67"/>
  <c r="X536" i="67" s="1"/>
  <c r="L298" i="67"/>
  <c r="F520" i="67"/>
  <c r="K504" i="67"/>
  <c r="H498" i="67"/>
  <c r="J498" i="67" s="1"/>
  <c r="O246" i="67"/>
  <c r="P246" i="67" s="1"/>
  <c r="K314" i="67"/>
  <c r="K243" i="67"/>
  <c r="N57" i="67"/>
  <c r="F358" i="67"/>
  <c r="G452" i="67"/>
  <c r="C452" i="67" s="1"/>
  <c r="N453" i="67"/>
  <c r="A283" i="67"/>
  <c r="K421" i="67"/>
  <c r="N380" i="67"/>
  <c r="A153" i="67"/>
  <c r="F399" i="67"/>
  <c r="W433" i="67"/>
  <c r="X433" i="67" s="1"/>
  <c r="T397" i="67"/>
  <c r="N418" i="67"/>
  <c r="K406" i="67"/>
  <c r="K507" i="67"/>
  <c r="K324" i="67"/>
  <c r="T283" i="67"/>
  <c r="H218" i="67"/>
  <c r="J218" i="67" s="1"/>
  <c r="H21" i="67"/>
  <c r="J21" i="67" s="1"/>
  <c r="T462" i="67"/>
  <c r="W80" i="67"/>
  <c r="X80" i="67" s="1"/>
  <c r="K151" i="67"/>
  <c r="T217" i="67"/>
  <c r="H528" i="67"/>
  <c r="J528" i="67" s="1"/>
  <c r="N212" i="67"/>
  <c r="O190" i="67"/>
  <c r="P190" i="67" s="1"/>
  <c r="O322" i="67"/>
  <c r="P322" i="67" s="1"/>
  <c r="H416" i="67"/>
  <c r="J416" i="67" s="1"/>
  <c r="G286" i="67"/>
  <c r="C286" i="67" s="1"/>
  <c r="H393" i="67"/>
  <c r="J393" i="67" s="1"/>
  <c r="H471" i="67"/>
  <c r="J471" i="67" s="1"/>
  <c r="F272" i="67"/>
  <c r="K70" i="67"/>
  <c r="F248" i="67"/>
  <c r="T121" i="67"/>
  <c r="S488" i="67"/>
  <c r="F371" i="67"/>
  <c r="S265" i="67"/>
  <c r="A328" i="67"/>
  <c r="F355" i="67"/>
  <c r="F458" i="67"/>
  <c r="A337" i="67"/>
  <c r="O293" i="67"/>
  <c r="P293" i="67" s="1"/>
  <c r="F428" i="67"/>
  <c r="K42" i="67"/>
  <c r="G58" i="67"/>
  <c r="C58" i="67" s="1"/>
  <c r="T111" i="67"/>
  <c r="F342" i="67"/>
  <c r="H537" i="67"/>
  <c r="J537" i="67" s="1"/>
  <c r="G237" i="67"/>
  <c r="G303" i="67"/>
  <c r="A490" i="67"/>
  <c r="A336" i="67"/>
  <c r="H371" i="67"/>
  <c r="J371" i="67" s="1"/>
  <c r="L139" i="67"/>
  <c r="S277" i="67"/>
  <c r="K145" i="67"/>
  <c r="G301" i="67"/>
  <c r="L378" i="67"/>
  <c r="W346" i="67"/>
  <c r="X346" i="67" s="1"/>
  <c r="L351" i="67"/>
  <c r="H369" i="67"/>
  <c r="J369" i="67" s="1"/>
  <c r="W213" i="67"/>
  <c r="X213" i="67" s="1"/>
  <c r="K481" i="67"/>
  <c r="W465" i="67"/>
  <c r="X465" i="67" s="1"/>
  <c r="T32" i="67"/>
  <c r="T74" i="67"/>
  <c r="O502" i="67"/>
  <c r="P502" i="67" s="1"/>
  <c r="O375" i="67"/>
  <c r="P375" i="67" s="1"/>
  <c r="N24" i="67"/>
  <c r="K465" i="67"/>
  <c r="F413" i="67"/>
  <c r="N466" i="67"/>
  <c r="H496" i="67"/>
  <c r="J496" i="67" s="1"/>
  <c r="S100" i="67"/>
  <c r="A190" i="67"/>
  <c r="W322" i="67"/>
  <c r="X322" i="67" s="1"/>
  <c r="K123" i="67"/>
  <c r="T370" i="67"/>
  <c r="W409" i="67"/>
  <c r="X409" i="67" s="1"/>
  <c r="W172" i="67"/>
  <c r="X172" i="67" s="1"/>
  <c r="W299" i="67"/>
  <c r="X299" i="67" s="1"/>
  <c r="W51" i="67"/>
  <c r="X51" i="67" s="1"/>
  <c r="S42" i="67"/>
  <c r="S244" i="67"/>
  <c r="W102" i="67"/>
  <c r="X102" i="67" s="1"/>
  <c r="A387" i="67"/>
  <c r="A442" i="67"/>
  <c r="S483" i="67"/>
  <c r="T488" i="67"/>
  <c r="G399" i="67"/>
  <c r="G437" i="67"/>
  <c r="H128" i="67"/>
  <c r="J128" i="67" s="1"/>
  <c r="W380" i="67"/>
  <c r="X380" i="67" s="1"/>
  <c r="A356" i="67"/>
  <c r="O24" i="67"/>
  <c r="P24" i="67" s="1"/>
  <c r="K490" i="67"/>
  <c r="L105" i="67"/>
  <c r="N447" i="67"/>
  <c r="S415" i="67"/>
  <c r="F433" i="67"/>
  <c r="O223" i="67"/>
  <c r="P223" i="67" s="1"/>
  <c r="W96" i="67"/>
  <c r="X96" i="67" s="1"/>
  <c r="O255" i="67"/>
  <c r="P255" i="67" s="1"/>
  <c r="F320" i="67"/>
  <c r="T340" i="67"/>
  <c r="G406" i="67"/>
  <c r="L123" i="67"/>
  <c r="O215" i="67"/>
  <c r="P215" i="67" s="1"/>
  <c r="F467" i="67"/>
  <c r="T342" i="67"/>
  <c r="T381" i="67"/>
  <c r="T502" i="67"/>
  <c r="S449" i="67"/>
  <c r="G277" i="67"/>
  <c r="S297" i="67"/>
  <c r="G236" i="67"/>
  <c r="C236" i="67" s="1"/>
  <c r="S95" i="67"/>
  <c r="L533" i="67"/>
  <c r="N445" i="67"/>
  <c r="K301" i="67"/>
  <c r="S130" i="67"/>
  <c r="F495" i="67"/>
  <c r="T359" i="67"/>
  <c r="F318" i="67"/>
  <c r="A118" i="67"/>
  <c r="H366" i="67"/>
  <c r="J366" i="67" s="1"/>
  <c r="H161" i="67"/>
  <c r="J161" i="67" s="1"/>
  <c r="K439" i="67"/>
  <c r="G121" i="67"/>
  <c r="L112" i="67"/>
  <c r="W502" i="67"/>
  <c r="X502" i="67" s="1"/>
  <c r="F27" i="67"/>
  <c r="K167" i="67"/>
  <c r="S425" i="67"/>
  <c r="A191" i="67"/>
  <c r="T261" i="67"/>
  <c r="W87" i="67"/>
  <c r="X87" i="67" s="1"/>
  <c r="O74" i="67"/>
  <c r="P74" i="67" s="1"/>
  <c r="T92" i="67"/>
  <c r="L532" i="67"/>
  <c r="H260" i="67"/>
  <c r="J260" i="67" s="1"/>
  <c r="H263" i="67"/>
  <c r="J263" i="67" s="1"/>
  <c r="G197" i="67"/>
  <c r="N169" i="67"/>
  <c r="N399" i="67"/>
  <c r="L47" i="67"/>
  <c r="L337" i="67"/>
  <c r="T196" i="67"/>
  <c r="K424" i="67"/>
  <c r="N206" i="67"/>
  <c r="F508" i="67"/>
  <c r="F203" i="67"/>
  <c r="O523" i="67"/>
  <c r="P523" i="67" s="1"/>
  <c r="O332" i="67"/>
  <c r="P332" i="67" s="1"/>
  <c r="G68" i="67"/>
  <c r="C68" i="67" s="1"/>
  <c r="H429" i="67"/>
  <c r="J429" i="67" s="1"/>
  <c r="H450" i="67"/>
  <c r="J450" i="67" s="1"/>
  <c r="W185" i="67"/>
  <c r="X185" i="67" s="1"/>
  <c r="N528" i="67"/>
  <c r="W189" i="67"/>
  <c r="X189" i="67" s="1"/>
  <c r="H158" i="67"/>
  <c r="J158" i="67" s="1"/>
  <c r="W97" i="67"/>
  <c r="X97" i="67" s="1"/>
  <c r="S158" i="67"/>
  <c r="K487" i="67"/>
  <c r="N403" i="67"/>
  <c r="G199" i="67"/>
  <c r="K158" i="67"/>
  <c r="K130" i="67"/>
  <c r="L331" i="67"/>
  <c r="S79" i="67"/>
  <c r="H182" i="67"/>
  <c r="J182" i="67" s="1"/>
  <c r="N50" i="67"/>
  <c r="O427" i="67"/>
  <c r="P427" i="67" s="1"/>
  <c r="K350" i="67"/>
  <c r="H318" i="67"/>
  <c r="J318" i="67" s="1"/>
  <c r="A101" i="67"/>
  <c r="T70" i="67"/>
  <c r="W167" i="67"/>
  <c r="X167" i="67" s="1"/>
  <c r="O137" i="67"/>
  <c r="P137" i="67" s="1"/>
  <c r="O321" i="67"/>
  <c r="P321" i="67" s="1"/>
  <c r="F368" i="67"/>
  <c r="K354" i="67"/>
  <c r="F258" i="67"/>
  <c r="W17" i="67"/>
  <c r="X17" i="67" s="1"/>
  <c r="K386" i="67"/>
  <c r="K280" i="67"/>
  <c r="K318" i="67"/>
  <c r="K261" i="67"/>
  <c r="K483" i="67"/>
  <c r="W91" i="67"/>
  <c r="X91" i="67" s="1"/>
  <c r="S181" i="67"/>
  <c r="O39" i="67"/>
  <c r="P39" i="67" s="1"/>
  <c r="G302" i="67"/>
  <c r="C302" i="67" s="1"/>
  <c r="W99" i="67"/>
  <c r="X99" i="67" s="1"/>
  <c r="G327" i="67"/>
  <c r="N13" i="67"/>
  <c r="A518" i="67"/>
  <c r="K153" i="67"/>
  <c r="T440" i="67"/>
  <c r="N502" i="67"/>
  <c r="A94" i="67"/>
  <c r="L144" i="67"/>
  <c r="N177" i="67"/>
  <c r="K270" i="67"/>
  <c r="S241" i="67"/>
  <c r="A434" i="67"/>
  <c r="S353" i="67"/>
  <c r="O429" i="67"/>
  <c r="P429" i="67" s="1"/>
  <c r="S326" i="67"/>
  <c r="N467" i="67"/>
  <c r="N355" i="67"/>
  <c r="T311" i="67"/>
  <c r="F169" i="67"/>
  <c r="G509" i="67"/>
  <c r="W305" i="67"/>
  <c r="X305" i="67" s="1"/>
  <c r="S174" i="67"/>
  <c r="T78" i="67"/>
  <c r="O374" i="67"/>
  <c r="P374" i="67" s="1"/>
  <c r="S30" i="67"/>
  <c r="O507" i="67"/>
  <c r="P507" i="67" s="1"/>
  <c r="L399" i="67"/>
  <c r="F483" i="67"/>
  <c r="G434" i="67"/>
  <c r="C434" i="67" s="1"/>
  <c r="N73" i="67"/>
  <c r="K232" i="67"/>
  <c r="K473" i="67"/>
  <c r="F151" i="67"/>
  <c r="W351" i="67"/>
  <c r="X351" i="67" s="1"/>
  <c r="G324" i="67"/>
  <c r="C324" i="67" s="1"/>
  <c r="O107" i="67"/>
  <c r="P107" i="67" s="1"/>
  <c r="L466" i="67"/>
  <c r="K32" i="67"/>
  <c r="H330" i="67"/>
  <c r="J330" i="67" s="1"/>
  <c r="A16" i="67"/>
  <c r="O338" i="67"/>
  <c r="P338" i="67" s="1"/>
  <c r="F469" i="67"/>
  <c r="F276" i="67"/>
  <c r="H107" i="67"/>
  <c r="J107" i="67" s="1"/>
  <c r="W323" i="67"/>
  <c r="X323" i="67" s="1"/>
  <c r="T220" i="67"/>
  <c r="K289" i="67"/>
  <c r="A530" i="67"/>
  <c r="F200" i="67"/>
  <c r="T193" i="67"/>
  <c r="L209" i="67"/>
  <c r="W94" i="67"/>
  <c r="X94" i="67" s="1"/>
  <c r="L22" i="67"/>
  <c r="H75" i="67"/>
  <c r="J75" i="67" s="1"/>
  <c r="O422" i="67"/>
  <c r="P422" i="67" s="1"/>
  <c r="H105" i="67"/>
  <c r="J105" i="67" s="1"/>
  <c r="A240" i="67"/>
  <c r="T133" i="67"/>
  <c r="A538" i="67"/>
  <c r="G87" i="67"/>
  <c r="N485" i="67"/>
  <c r="F437" i="67"/>
  <c r="W342" i="67"/>
  <c r="X342" i="67" s="1"/>
  <c r="W158" i="67"/>
  <c r="X158" i="67" s="1"/>
  <c r="W490" i="67"/>
  <c r="X490" i="67" s="1"/>
  <c r="N263" i="67"/>
  <c r="T114" i="67"/>
  <c r="L483" i="67"/>
  <c r="G81" i="67"/>
  <c r="O509" i="67"/>
  <c r="P509" i="67" s="1"/>
  <c r="F391" i="67"/>
  <c r="H44" i="67"/>
  <c r="J44" i="67" s="1"/>
  <c r="G318" i="67"/>
  <c r="H162" i="67"/>
  <c r="J162" i="67" s="1"/>
  <c r="K326" i="67"/>
  <c r="N371" i="67"/>
  <c r="N176" i="67"/>
  <c r="K485" i="67"/>
  <c r="O533" i="67"/>
  <c r="P533" i="67" s="1"/>
  <c r="A237" i="67"/>
  <c r="G339" i="67"/>
  <c r="G309" i="67"/>
  <c r="C309" i="67" s="1"/>
  <c r="S220" i="67"/>
  <c r="N271" i="67"/>
  <c r="O262" i="67"/>
  <c r="P262" i="67" s="1"/>
  <c r="O72" i="67"/>
  <c r="P72" i="67" s="1"/>
  <c r="S172" i="67"/>
  <c r="K400" i="67"/>
  <c r="S185" i="67"/>
  <c r="K358" i="67"/>
  <c r="G144" i="67"/>
  <c r="W84" i="67"/>
  <c r="X84" i="67" s="1"/>
  <c r="F308" i="67"/>
  <c r="A169" i="67"/>
  <c r="W404" i="67"/>
  <c r="X404" i="67" s="1"/>
  <c r="K425" i="67"/>
  <c r="L384" i="67"/>
  <c r="F331" i="67"/>
  <c r="F16" i="67"/>
  <c r="G77" i="67"/>
  <c r="C77" i="67" s="1"/>
  <c r="H467" i="67"/>
  <c r="J467" i="67" s="1"/>
  <c r="T173" i="67"/>
  <c r="H193" i="67"/>
  <c r="J193" i="67" s="1"/>
  <c r="T489" i="67"/>
  <c r="G493" i="67"/>
  <c r="N132" i="67"/>
  <c r="S147" i="67"/>
  <c r="O245" i="67"/>
  <c r="P245" i="67" s="1"/>
  <c r="A313" i="67"/>
  <c r="G118" i="67"/>
  <c r="A427" i="67"/>
  <c r="W331" i="67"/>
  <c r="X331" i="67" s="1"/>
  <c r="L354" i="67"/>
  <c r="O257" i="67"/>
  <c r="P257" i="67" s="1"/>
  <c r="W143" i="67"/>
  <c r="X143" i="67" s="1"/>
  <c r="G336" i="67"/>
  <c r="C336" i="67" s="1"/>
  <c r="H95" i="67"/>
  <c r="J95" i="67" s="1"/>
  <c r="F454" i="67"/>
  <c r="K141" i="67"/>
  <c r="T398" i="67"/>
  <c r="N253" i="67"/>
  <c r="O386" i="67"/>
  <c r="P386" i="67" s="1"/>
  <c r="W262" i="67"/>
  <c r="X262" i="67" s="1"/>
  <c r="S33" i="67"/>
  <c r="A367" i="67"/>
  <c r="K480" i="67"/>
  <c r="L74" i="67"/>
  <c r="L256" i="67"/>
  <c r="G431" i="67"/>
  <c r="C431" i="67" s="1"/>
  <c r="W226" i="67"/>
  <c r="X226" i="67" s="1"/>
  <c r="T268" i="67"/>
  <c r="L304" i="67"/>
  <c r="T282" i="67"/>
  <c r="N501" i="67"/>
  <c r="F242" i="67"/>
  <c r="N144" i="67"/>
  <c r="G183" i="67"/>
  <c r="H310" i="67"/>
  <c r="J310" i="67" s="1"/>
  <c r="N344" i="67"/>
  <c r="A183" i="67"/>
  <c r="L429" i="67"/>
  <c r="W483" i="67"/>
  <c r="X483" i="67" s="1"/>
  <c r="T524" i="67"/>
  <c r="F259" i="67"/>
  <c r="F319" i="67"/>
  <c r="N519" i="67"/>
  <c r="K204" i="67"/>
  <c r="O436" i="67"/>
  <c r="P436" i="67" s="1"/>
  <c r="O241" i="67"/>
  <c r="P241" i="67" s="1"/>
  <c r="T82" i="67"/>
  <c r="H468" i="67"/>
  <c r="J468" i="67" s="1"/>
  <c r="S452" i="67"/>
  <c r="F58" i="67"/>
  <c r="L120" i="67"/>
  <c r="O207" i="67"/>
  <c r="P207" i="67" s="1"/>
  <c r="F244" i="67"/>
  <c r="F266" i="67"/>
  <c r="A250" i="67"/>
  <c r="F97" i="67"/>
  <c r="K212" i="67"/>
  <c r="H113" i="67"/>
  <c r="J113" i="67" s="1"/>
  <c r="S475" i="67"/>
  <c r="T244" i="67"/>
  <c r="O510" i="67"/>
  <c r="P510" i="67" s="1"/>
  <c r="O27" i="67"/>
  <c r="P27" i="67" s="1"/>
  <c r="A473" i="67"/>
  <c r="W530" i="67"/>
  <c r="X530" i="67" s="1"/>
  <c r="L457" i="67"/>
  <c r="O519" i="67"/>
  <c r="P519" i="67" s="1"/>
  <c r="A198" i="67"/>
  <c r="O52" i="67"/>
  <c r="P52" i="67" s="1"/>
  <c r="O337" i="67"/>
  <c r="P337" i="67" s="1"/>
  <c r="N280" i="67"/>
  <c r="A432" i="67"/>
  <c r="N432" i="67"/>
  <c r="K91" i="67"/>
  <c r="K143" i="67"/>
  <c r="O373" i="67"/>
  <c r="P373" i="67" s="1"/>
  <c r="N173" i="67"/>
  <c r="K181" i="67"/>
  <c r="G423" i="67"/>
  <c r="C423" i="67" s="1"/>
  <c r="K66" i="67"/>
  <c r="O231" i="67"/>
  <c r="P231" i="67" s="1"/>
  <c r="O284" i="67"/>
  <c r="P284" i="67" s="1"/>
  <c r="S233" i="67"/>
  <c r="A496" i="67"/>
  <c r="T236" i="67"/>
  <c r="G145" i="67"/>
  <c r="C145" i="67" s="1"/>
  <c r="G214" i="67"/>
  <c r="T147" i="67"/>
  <c r="A38" i="67"/>
  <c r="W477" i="67"/>
  <c r="X477" i="67" s="1"/>
  <c r="L534" i="67"/>
  <c r="L308" i="67"/>
  <c r="K499" i="67"/>
  <c r="N412" i="67"/>
  <c r="N145" i="67"/>
  <c r="N15" i="67"/>
  <c r="K132" i="67"/>
  <c r="H508" i="67"/>
  <c r="J508" i="67" s="1"/>
  <c r="L501" i="67"/>
  <c r="S126" i="67"/>
  <c r="O134" i="67"/>
  <c r="P134" i="67" s="1"/>
  <c r="K431" i="67"/>
  <c r="N137" i="67"/>
  <c r="F156" i="67"/>
  <c r="L146" i="67"/>
  <c r="G71" i="67"/>
  <c r="F357" i="67"/>
  <c r="A342" i="67"/>
  <c r="N130" i="67"/>
  <c r="A389" i="67"/>
  <c r="A178" i="67"/>
  <c r="S290" i="67"/>
  <c r="W511" i="67"/>
  <c r="X511" i="67" s="1"/>
  <c r="T357" i="67"/>
  <c r="O159" i="67"/>
  <c r="P159" i="67" s="1"/>
  <c r="S287" i="67"/>
  <c r="O439" i="67"/>
  <c r="P439" i="67" s="1"/>
  <c r="W471" i="67"/>
  <c r="X471" i="67" s="1"/>
  <c r="K482" i="67"/>
  <c r="H64" i="67"/>
  <c r="J64" i="67" s="1"/>
  <c r="L283" i="67"/>
  <c r="T213" i="67"/>
  <c r="S343" i="67"/>
  <c r="G36" i="67"/>
  <c r="C36" i="67" s="1"/>
  <c r="A453" i="67"/>
  <c r="L297" i="67"/>
  <c r="A132" i="67"/>
  <c r="O104" i="67"/>
  <c r="P104" i="67" s="1"/>
  <c r="N539" i="67"/>
  <c r="F325" i="67"/>
  <c r="L505" i="67"/>
  <c r="A334" i="67"/>
  <c r="A413" i="67"/>
  <c r="S381" i="67"/>
  <c r="F436" i="67"/>
  <c r="G252" i="67"/>
  <c r="C252" i="67" s="1"/>
  <c r="N52" i="67"/>
  <c r="O57" i="67"/>
  <c r="P57" i="67" s="1"/>
  <c r="K216" i="67"/>
  <c r="H29" i="67"/>
  <c r="J29" i="67" s="1"/>
  <c r="T536" i="67"/>
  <c r="H501" i="67"/>
  <c r="J501" i="67" s="1"/>
  <c r="T393" i="67"/>
  <c r="A446" i="67"/>
  <c r="K36" i="67"/>
  <c r="K24" i="67"/>
  <c r="F401" i="67"/>
  <c r="F502" i="67"/>
  <c r="L523" i="67"/>
  <c r="G207" i="67"/>
  <c r="N302" i="67"/>
  <c r="O234" i="67"/>
  <c r="P234" i="67" s="1"/>
  <c r="K180" i="67"/>
  <c r="W56" i="67"/>
  <c r="X56" i="67" s="1"/>
  <c r="H439" i="67"/>
  <c r="J439" i="67" s="1"/>
  <c r="W21" i="67"/>
  <c r="X21" i="67" s="1"/>
  <c r="F311" i="67"/>
  <c r="G442" i="67"/>
  <c r="O65" i="67"/>
  <c r="P65" i="67" s="1"/>
  <c r="F292" i="67"/>
  <c r="H39" i="67"/>
  <c r="J39" i="67" s="1"/>
  <c r="H233" i="67"/>
  <c r="J233" i="67" s="1"/>
  <c r="A492" i="67"/>
  <c r="L184" i="67"/>
  <c r="A461" i="67"/>
  <c r="S127" i="67"/>
  <c r="S273" i="67"/>
  <c r="K377" i="67"/>
  <c r="N181" i="67"/>
  <c r="T518" i="67"/>
  <c r="K359" i="67"/>
  <c r="S232" i="67"/>
  <c r="F183" i="67"/>
  <c r="H210" i="67"/>
  <c r="J210" i="67" s="1"/>
  <c r="S136" i="67"/>
  <c r="H387" i="67"/>
  <c r="J387" i="67" s="1"/>
  <c r="W513" i="67"/>
  <c r="X513" i="67" s="1"/>
  <c r="A332" i="67"/>
  <c r="T234" i="67"/>
  <c r="O258" i="67"/>
  <c r="P258" i="67" s="1"/>
  <c r="W428" i="67"/>
  <c r="X428" i="67" s="1"/>
  <c r="H358" i="67"/>
  <c r="J358" i="67" s="1"/>
  <c r="G153" i="67"/>
  <c r="A234" i="67"/>
  <c r="S171" i="67"/>
  <c r="S101" i="67"/>
  <c r="H282" i="67"/>
  <c r="J282" i="67" s="1"/>
  <c r="W36" i="67"/>
  <c r="X36" i="67" s="1"/>
  <c r="O81" i="67"/>
  <c r="P81" i="67" s="1"/>
  <c r="W288" i="67"/>
  <c r="X288" i="67" s="1"/>
  <c r="S269" i="67"/>
  <c r="H60" i="67"/>
  <c r="J60" i="67" s="1"/>
  <c r="A412" i="67"/>
  <c r="A372" i="67"/>
  <c r="W367" i="67"/>
  <c r="X367" i="67" s="1"/>
  <c r="O193" i="67"/>
  <c r="P193" i="67" s="1"/>
  <c r="S83" i="67"/>
  <c r="T113" i="67"/>
  <c r="K444" i="67"/>
  <c r="O50" i="67"/>
  <c r="P50" i="67" s="1"/>
  <c r="F158" i="67"/>
  <c r="L422" i="67"/>
  <c r="O340" i="67"/>
  <c r="P340" i="67" s="1"/>
  <c r="H148" i="67"/>
  <c r="J148" i="67" s="1"/>
  <c r="W494" i="67"/>
  <c r="X494" i="67" s="1"/>
  <c r="A219" i="67"/>
  <c r="L214" i="67"/>
  <c r="G221" i="67"/>
  <c r="C221" i="67" s="1"/>
  <c r="W265" i="67"/>
  <c r="X265" i="67" s="1"/>
  <c r="T354" i="67"/>
  <c r="A329" i="67"/>
  <c r="N343" i="67"/>
  <c r="H20" i="67"/>
  <c r="J20" i="67" s="1"/>
  <c r="S71" i="67"/>
  <c r="H30" i="67"/>
  <c r="J30" i="67" s="1"/>
  <c r="S441" i="67"/>
  <c r="W425" i="67"/>
  <c r="X425" i="67" s="1"/>
  <c r="H289" i="67"/>
  <c r="J289" i="67" s="1"/>
  <c r="G20" i="67"/>
  <c r="H299" i="67"/>
  <c r="J299" i="67" s="1"/>
  <c r="F254" i="67"/>
  <c r="H195" i="67"/>
  <c r="J195" i="67" s="1"/>
  <c r="S523" i="67"/>
  <c r="T84" i="67"/>
  <c r="H178" i="67"/>
  <c r="J178" i="67" s="1"/>
  <c r="S426" i="67"/>
  <c r="L435" i="67"/>
  <c r="O84" i="67"/>
  <c r="P84" i="67" s="1"/>
  <c r="S131" i="67"/>
  <c r="W281" i="67"/>
  <c r="X281" i="67" s="1"/>
  <c r="K313" i="67"/>
  <c r="N366" i="67"/>
  <c r="F147" i="67"/>
  <c r="W219" i="67"/>
  <c r="X219" i="67" s="1"/>
  <c r="N443" i="67"/>
  <c r="T209" i="67"/>
  <c r="T422" i="67"/>
  <c r="S508" i="67"/>
  <c r="O244" i="67"/>
  <c r="P244" i="67" s="1"/>
  <c r="H304" i="67"/>
  <c r="J304" i="67" s="1"/>
  <c r="G361" i="67"/>
  <c r="G320" i="67"/>
  <c r="C320" i="67" s="1"/>
  <c r="H57" i="67"/>
  <c r="J57" i="67" s="1"/>
  <c r="G46" i="67"/>
  <c r="C46" i="67" s="1"/>
  <c r="A137" i="67"/>
  <c r="G457" i="67"/>
  <c r="C457" i="67" s="1"/>
  <c r="W28" i="67"/>
  <c r="X28" i="67" s="1"/>
  <c r="A167" i="67"/>
  <c r="K13" i="67"/>
  <c r="K129" i="67"/>
  <c r="K99" i="67"/>
  <c r="W467" i="67"/>
  <c r="X467" i="67" s="1"/>
  <c r="K208" i="67"/>
  <c r="W472" i="67"/>
  <c r="X472" i="67" s="1"/>
  <c r="S464" i="67"/>
  <c r="H319" i="67"/>
  <c r="J319" i="67" s="1"/>
  <c r="L245" i="67"/>
  <c r="N51" i="67"/>
  <c r="S450" i="67"/>
  <c r="S320" i="67"/>
  <c r="O441" i="67"/>
  <c r="P441" i="67" s="1"/>
  <c r="H380" i="67"/>
  <c r="J380" i="67" s="1"/>
  <c r="K49" i="67"/>
  <c r="W230" i="67"/>
  <c r="X230" i="67" s="1"/>
  <c r="S338" i="67"/>
  <c r="O534" i="67"/>
  <c r="P534" i="67" s="1"/>
  <c r="F71" i="67"/>
  <c r="F533" i="67"/>
  <c r="T277" i="67"/>
  <c r="H100" i="67"/>
  <c r="J100" i="67" s="1"/>
  <c r="T531" i="67"/>
  <c r="N141" i="67"/>
  <c r="A29" i="67"/>
  <c r="F298" i="67"/>
  <c r="W285" i="67"/>
  <c r="X285" i="67" s="1"/>
  <c r="K402" i="67"/>
  <c r="L488" i="67"/>
  <c r="F163" i="67"/>
  <c r="G534" i="67"/>
  <c r="K334" i="67"/>
  <c r="S140" i="67"/>
  <c r="T315" i="67"/>
  <c r="K488" i="67"/>
  <c r="G90" i="67"/>
  <c r="C90" i="67" s="1"/>
  <c r="T420" i="67"/>
  <c r="L460" i="67"/>
  <c r="W462" i="67"/>
  <c r="X462" i="67" s="1"/>
  <c r="O214" i="67"/>
  <c r="P214" i="67" s="1"/>
  <c r="K302" i="67"/>
  <c r="A414" i="67"/>
  <c r="K69" i="67"/>
  <c r="K125" i="67"/>
  <c r="W492" i="67"/>
  <c r="X492" i="67" s="1"/>
  <c r="W175" i="67"/>
  <c r="X175" i="67" s="1"/>
  <c r="N337" i="67"/>
  <c r="H82" i="67"/>
  <c r="J82" i="67" s="1"/>
  <c r="L282" i="67"/>
  <c r="L170" i="67"/>
  <c r="H173" i="67"/>
  <c r="J173" i="67" s="1"/>
  <c r="L207" i="67"/>
  <c r="H119" i="67"/>
  <c r="J119" i="67" s="1"/>
  <c r="G432" i="67"/>
  <c r="C432" i="67" s="1"/>
  <c r="A70" i="67"/>
  <c r="S434" i="67"/>
  <c r="F356" i="67"/>
  <c r="F537" i="67"/>
  <c r="S175" i="67"/>
  <c r="L15" i="67"/>
  <c r="A195" i="67"/>
  <c r="K254" i="67"/>
  <c r="T369" i="67"/>
  <c r="N30" i="67"/>
  <c r="K446" i="67"/>
  <c r="N118" i="67"/>
  <c r="W33" i="67"/>
  <c r="X33" i="67" s="1"/>
  <c r="K253" i="67"/>
  <c r="O31" i="67"/>
  <c r="P31" i="67" s="1"/>
  <c r="G83" i="67"/>
  <c r="C83" i="67" s="1"/>
  <c r="L318" i="67"/>
  <c r="G45" i="67"/>
  <c r="C45" i="67" s="1"/>
  <c r="A445" i="67"/>
  <c r="N230" i="67"/>
  <c r="F128" i="67"/>
  <c r="W103" i="67"/>
  <c r="X103" i="67" s="1"/>
  <c r="S237" i="67"/>
  <c r="K461" i="67"/>
  <c r="N239" i="67"/>
  <c r="O347" i="67"/>
  <c r="P347" i="67" s="1"/>
  <c r="S13" i="67"/>
  <c r="W370" i="67"/>
  <c r="X370" i="67" s="1"/>
  <c r="K207" i="67"/>
  <c r="A483" i="67"/>
  <c r="K126" i="67"/>
  <c r="H288" i="67"/>
  <c r="J288" i="67" s="1"/>
  <c r="L504" i="67"/>
  <c r="L302" i="67"/>
  <c r="L449" i="67"/>
  <c r="N152" i="67"/>
  <c r="G420" i="67"/>
  <c r="C420" i="67" s="1"/>
  <c r="N269" i="67"/>
  <c r="T81" i="67"/>
  <c r="K315" i="67"/>
  <c r="S414" i="67"/>
  <c r="W460" i="67"/>
  <c r="X460" i="67" s="1"/>
  <c r="W150" i="67"/>
  <c r="X150" i="67" s="1"/>
  <c r="H436" i="67"/>
  <c r="J436" i="67" s="1"/>
  <c r="K50" i="67"/>
  <c r="W217" i="67"/>
  <c r="X217" i="67" s="1"/>
  <c r="L507" i="67"/>
  <c r="G332" i="67"/>
  <c r="C332" i="67" s="1"/>
  <c r="T58" i="67"/>
  <c r="F488" i="67"/>
  <c r="T479" i="67"/>
  <c r="F63" i="67"/>
  <c r="S152" i="67"/>
  <c r="O472" i="67"/>
  <c r="P472" i="67" s="1"/>
  <c r="A460" i="67"/>
  <c r="T301" i="67"/>
  <c r="S333" i="67"/>
  <c r="L273" i="67"/>
  <c r="F541" i="67"/>
  <c r="L236" i="67"/>
  <c r="S484" i="67"/>
  <c r="N168" i="67"/>
  <c r="H152" i="67"/>
  <c r="J152" i="67" s="1"/>
  <c r="T434" i="67"/>
  <c r="L208" i="67"/>
  <c r="O460" i="67"/>
  <c r="P460" i="67" s="1"/>
  <c r="L437" i="67"/>
  <c r="F348" i="67"/>
  <c r="N200" i="67"/>
  <c r="F432" i="67"/>
  <c r="G63" i="67"/>
  <c r="C63" i="67" s="1"/>
  <c r="W125" i="67"/>
  <c r="X125" i="67" s="1"/>
  <c r="L121" i="67"/>
  <c r="W354" i="67"/>
  <c r="X354" i="67" s="1"/>
  <c r="N243" i="67"/>
  <c r="A415" i="67"/>
  <c r="N265" i="67"/>
  <c r="W43" i="67"/>
  <c r="X43" i="67" s="1"/>
  <c r="G383" i="67"/>
  <c r="F393" i="67"/>
  <c r="L249" i="67"/>
  <c r="F462" i="67"/>
  <c r="A261" i="67"/>
  <c r="N65" i="67"/>
  <c r="S170" i="67"/>
  <c r="W350" i="67"/>
  <c r="X350" i="67" s="1"/>
  <c r="K18" i="67"/>
  <c r="A104" i="67"/>
  <c r="O154" i="67"/>
  <c r="P154" i="67" s="1"/>
  <c r="H153" i="67"/>
  <c r="J153" i="67" s="1"/>
  <c r="K275" i="67"/>
  <c r="N536" i="67"/>
  <c r="H241" i="67"/>
  <c r="J241" i="67" s="1"/>
  <c r="A223" i="67"/>
  <c r="T148" i="67"/>
  <c r="L411" i="67"/>
  <c r="A457" i="67"/>
  <c r="K520" i="67"/>
  <c r="G404" i="67"/>
  <c r="G194" i="67"/>
  <c r="N136" i="67"/>
  <c r="N430" i="67"/>
  <c r="T79" i="67"/>
  <c r="H336" i="67"/>
  <c r="J336" i="67" s="1"/>
  <c r="A96" i="67"/>
  <c r="H38" i="67"/>
  <c r="J38" i="67" s="1"/>
  <c r="H287" i="67"/>
  <c r="J287" i="67" s="1"/>
  <c r="H469" i="67"/>
  <c r="J469" i="67" s="1"/>
  <c r="O237" i="67"/>
  <c r="P237" i="67" s="1"/>
  <c r="W74" i="67"/>
  <c r="X74" i="67" s="1"/>
  <c r="G333" i="67"/>
  <c r="S514" i="67"/>
  <c r="O110" i="67"/>
  <c r="P110" i="67" s="1"/>
  <c r="N205" i="67"/>
  <c r="T51" i="67"/>
  <c r="L222" i="67"/>
  <c r="O420" i="67"/>
  <c r="P420" i="67" s="1"/>
  <c r="N402" i="67"/>
  <c r="A54" i="67"/>
  <c r="T299" i="67"/>
  <c r="K469" i="67"/>
  <c r="N365" i="67"/>
  <c r="K203" i="67"/>
  <c r="T197" i="67"/>
  <c r="W538" i="67"/>
  <c r="X538" i="67" s="1"/>
  <c r="N214" i="67"/>
  <c r="L178" i="67"/>
  <c r="S88" i="67"/>
  <c r="T463" i="67"/>
  <c r="N296" i="67"/>
  <c r="N255" i="67"/>
  <c r="K416" i="67"/>
  <c r="G533" i="67"/>
  <c r="C533" i="67" s="1"/>
  <c r="F287" i="67"/>
  <c r="H191" i="67"/>
  <c r="J191" i="67" s="1"/>
  <c r="A361" i="67"/>
  <c r="S444" i="67"/>
  <c r="T467" i="67"/>
  <c r="A211" i="67"/>
  <c r="W500" i="67"/>
  <c r="X500" i="67" s="1"/>
  <c r="N336" i="67"/>
  <c r="H142" i="67"/>
  <c r="J142" i="67" s="1"/>
  <c r="N202" i="67"/>
  <c r="K217" i="67"/>
  <c r="H217" i="67"/>
  <c r="J217" i="67" s="1"/>
  <c r="K94" i="67"/>
  <c r="O326" i="67"/>
  <c r="P326" i="67" s="1"/>
  <c r="G496" i="67"/>
  <c r="L276" i="67"/>
  <c r="W127" i="67"/>
  <c r="X127" i="67" s="1"/>
  <c r="A302" i="67"/>
  <c r="L275" i="67"/>
  <c r="H293" i="67"/>
  <c r="J293" i="67" s="1"/>
  <c r="G174" i="67"/>
  <c r="H269" i="67"/>
  <c r="J269" i="67" s="1"/>
  <c r="H220" i="67"/>
  <c r="J220" i="67" s="1"/>
  <c r="G398" i="67"/>
  <c r="C398" i="67" s="1"/>
  <c r="G164" i="67"/>
  <c r="C164" i="67" s="1"/>
  <c r="G185" i="67"/>
  <c r="W387" i="67"/>
  <c r="X387" i="67" s="1"/>
  <c r="T538" i="67"/>
  <c r="H391" i="67"/>
  <c r="J391" i="67" s="1"/>
  <c r="L461" i="67"/>
  <c r="K190" i="67"/>
  <c r="O70" i="67"/>
  <c r="P70" i="67" s="1"/>
  <c r="O270" i="67"/>
  <c r="P270" i="67" s="1"/>
  <c r="H292" i="67"/>
  <c r="J292" i="67" s="1"/>
  <c r="N75" i="67"/>
  <c r="S179" i="67"/>
  <c r="T103" i="67"/>
  <c r="G40" i="67"/>
  <c r="C40" i="67" s="1"/>
  <c r="L69" i="67"/>
  <c r="F514" i="67"/>
  <c r="S283" i="67"/>
  <c r="G117" i="67"/>
  <c r="C117" i="67" s="1"/>
  <c r="K387" i="67"/>
  <c r="A144" i="67"/>
  <c r="W86" i="67"/>
  <c r="X86" i="67" s="1"/>
  <c r="G469" i="67"/>
  <c r="C469" i="67" s="1"/>
  <c r="K279" i="67"/>
  <c r="H488" i="67"/>
  <c r="J488" i="67" s="1"/>
  <c r="L85" i="67"/>
  <c r="O274" i="67"/>
  <c r="P274" i="67" s="1"/>
  <c r="G439" i="67"/>
  <c r="C439" i="67" s="1"/>
  <c r="S36" i="67"/>
  <c r="S250" i="67"/>
  <c r="O36" i="67"/>
  <c r="P36" i="67" s="1"/>
  <c r="W505" i="67"/>
  <c r="X505" i="67" s="1"/>
  <c r="A305" i="67"/>
  <c r="T75" i="67"/>
  <c r="W284" i="67"/>
  <c r="X284" i="67" s="1"/>
  <c r="W112" i="67"/>
  <c r="X112" i="67" s="1"/>
  <c r="K215" i="67"/>
  <c r="H251" i="67"/>
  <c r="J251" i="67" s="1"/>
  <c r="W39" i="67"/>
  <c r="X39" i="67" s="1"/>
  <c r="W497" i="67"/>
  <c r="X497" i="67" s="1"/>
  <c r="O448" i="67"/>
  <c r="P448" i="67" s="1"/>
  <c r="F190" i="67"/>
  <c r="A300" i="67"/>
  <c r="W405" i="67"/>
  <c r="X405" i="67" s="1"/>
  <c r="A428" i="67"/>
  <c r="G386" i="67"/>
  <c r="C386" i="67" s="1"/>
  <c r="A182" i="67"/>
  <c r="S31" i="67"/>
  <c r="H373" i="67"/>
  <c r="J373" i="67" s="1"/>
  <c r="H290" i="67"/>
  <c r="J290" i="67" s="1"/>
  <c r="A288" i="67"/>
  <c r="A43" i="67"/>
  <c r="W364" i="67"/>
  <c r="X364" i="67" s="1"/>
  <c r="N525" i="67"/>
  <c r="F122" i="67"/>
  <c r="S358" i="67"/>
  <c r="O499" i="67"/>
  <c r="P499" i="67" s="1"/>
  <c r="N332" i="67"/>
  <c r="O485" i="67"/>
  <c r="P485" i="67" s="1"/>
  <c r="A354" i="67"/>
  <c r="S84" i="67"/>
  <c r="W214" i="67"/>
  <c r="X214" i="67" s="1"/>
  <c r="H48" i="67"/>
  <c r="J48" i="67" s="1"/>
  <c r="O38" i="67"/>
  <c r="P38" i="67" s="1"/>
  <c r="S243" i="67"/>
  <c r="L94" i="67"/>
  <c r="G403" i="67"/>
  <c r="C403" i="67" s="1"/>
  <c r="F89" i="67"/>
  <c r="O182" i="67"/>
  <c r="P182" i="67" s="1"/>
  <c r="S198" i="67"/>
  <c r="A215" i="67"/>
  <c r="W183" i="67"/>
  <c r="X183" i="67" s="1"/>
  <c r="L471" i="67"/>
  <c r="K290" i="67"/>
  <c r="N171" i="67"/>
  <c r="O276" i="67"/>
  <c r="P276" i="67" s="1"/>
  <c r="T123" i="67"/>
  <c r="W220" i="67"/>
  <c r="X220" i="67" s="1"/>
  <c r="F51" i="67"/>
  <c r="S22" i="67"/>
  <c r="H253" i="67"/>
  <c r="J253" i="67" s="1"/>
  <c r="G518" i="67"/>
  <c r="C518" i="67" s="1"/>
  <c r="W182" i="67"/>
  <c r="X182" i="67" s="1"/>
  <c r="G540" i="67"/>
  <c r="C540" i="67" s="1"/>
  <c r="H90" i="67"/>
  <c r="J90" i="67" s="1"/>
  <c r="T106" i="67"/>
  <c r="A200" i="67"/>
  <c r="N388" i="67"/>
  <c r="L166" i="67"/>
  <c r="L216" i="67"/>
  <c r="A365" i="67"/>
  <c r="F333" i="67"/>
  <c r="H172" i="67"/>
  <c r="J172" i="67" s="1"/>
  <c r="S306" i="67"/>
  <c r="G154" i="67"/>
  <c r="C154" i="67" s="1"/>
  <c r="G106" i="67"/>
  <c r="C106" i="67" s="1"/>
  <c r="A179" i="67"/>
  <c r="K35" i="67"/>
  <c r="N541" i="67"/>
  <c r="G393" i="67"/>
  <c r="C393" i="67" s="1"/>
  <c r="N377" i="67"/>
  <c r="F144" i="67"/>
  <c r="S348" i="67"/>
  <c r="G111" i="67"/>
  <c r="C111" i="67" s="1"/>
  <c r="K484" i="67"/>
  <c r="L203" i="67"/>
  <c r="S424" i="67"/>
  <c r="W25" i="67"/>
  <c r="X25" i="67" s="1"/>
  <c r="T406" i="67"/>
  <c r="G345" i="67"/>
  <c r="C345" i="67" s="1"/>
  <c r="W485" i="67"/>
  <c r="X485" i="67" s="1"/>
  <c r="W509" i="67"/>
  <c r="X509" i="67" s="1"/>
  <c r="L110" i="67"/>
  <c r="K88" i="67"/>
  <c r="L380" i="67"/>
  <c r="O418" i="67"/>
  <c r="P418" i="67" s="1"/>
  <c r="O479" i="67"/>
  <c r="P479" i="67" s="1"/>
  <c r="L97" i="67"/>
  <c r="N111" i="67"/>
  <c r="T528" i="67"/>
  <c r="L71" i="67"/>
  <c r="H532" i="67"/>
  <c r="J532" i="67" s="1"/>
  <c r="T28" i="67"/>
  <c r="A293" i="67"/>
  <c r="N59" i="67"/>
  <c r="N512" i="67"/>
  <c r="F50" i="67"/>
  <c r="G136" i="67"/>
  <c r="C136" i="67" s="1"/>
  <c r="N459" i="67"/>
  <c r="K338" i="67"/>
  <c r="W414" i="67"/>
  <c r="X414" i="67" s="1"/>
  <c r="L315" i="67"/>
  <c r="F515" i="67"/>
  <c r="K466" i="67"/>
  <c r="S332" i="67"/>
  <c r="G212" i="67"/>
  <c r="C212" i="67" s="1"/>
  <c r="N416" i="67"/>
  <c r="F216" i="67"/>
  <c r="K228" i="67"/>
  <c r="N48" i="67"/>
  <c r="N120" i="67"/>
  <c r="T438" i="67"/>
  <c r="N476" i="67"/>
  <c r="H285" i="67"/>
  <c r="J285" i="67" s="1"/>
  <c r="H24" i="67"/>
  <c r="J24" i="67" s="1"/>
  <c r="A378" i="67"/>
  <c r="A73" i="67"/>
  <c r="N473" i="67"/>
  <c r="O260" i="67"/>
  <c r="P260" i="67" s="1"/>
  <c r="N291" i="67"/>
  <c r="H209" i="67"/>
  <c r="J209" i="67" s="1"/>
  <c r="N257" i="67"/>
  <c r="F314" i="67"/>
  <c r="H232" i="67"/>
  <c r="J232" i="67" s="1"/>
  <c r="F414" i="67"/>
  <c r="T127" i="67"/>
  <c r="O463" i="67"/>
  <c r="P463" i="67" s="1"/>
  <c r="L114" i="67"/>
  <c r="H523" i="67"/>
  <c r="J523" i="67" s="1"/>
  <c r="T53" i="67"/>
  <c r="T522" i="67"/>
  <c r="K72" i="67"/>
  <c r="A18" i="67"/>
  <c r="H430" i="67"/>
  <c r="J430" i="67" s="1"/>
  <c r="T494" i="67"/>
  <c r="L190" i="67"/>
  <c r="S134" i="67"/>
  <c r="S407" i="67"/>
  <c r="N204" i="67"/>
  <c r="N138" i="67"/>
  <c r="K29" i="67"/>
  <c r="F278" i="67"/>
  <c r="G161" i="67"/>
  <c r="F482" i="67"/>
  <c r="W382" i="67"/>
  <c r="X382" i="67" s="1"/>
  <c r="L478" i="67"/>
  <c r="L148" i="67"/>
  <c r="L52" i="67"/>
  <c r="A131" i="67"/>
  <c r="L58" i="67"/>
  <c r="H465" i="67"/>
  <c r="J465" i="67" s="1"/>
  <c r="H296" i="67"/>
  <c r="J296" i="67" s="1"/>
  <c r="F198" i="67"/>
  <c r="K307" i="67"/>
  <c r="W535" i="67"/>
  <c r="X535" i="67" s="1"/>
  <c r="H222" i="67"/>
  <c r="J222" i="67" s="1"/>
  <c r="T399" i="67"/>
  <c r="H419" i="67"/>
  <c r="J419" i="67" s="1"/>
  <c r="N188" i="67"/>
  <c r="A297" i="67"/>
  <c r="G47" i="67"/>
  <c r="L140" i="67"/>
  <c r="T19" i="67"/>
  <c r="G343" i="67"/>
  <c r="C343" i="67" s="1"/>
  <c r="F313" i="67"/>
  <c r="G217" i="67"/>
  <c r="S357" i="67"/>
  <c r="T165" i="67"/>
  <c r="G492" i="67"/>
  <c r="C492" i="67" s="1"/>
  <c r="S518" i="67"/>
  <c r="S104" i="67"/>
  <c r="T302" i="67"/>
  <c r="T274" i="67"/>
  <c r="K308" i="67"/>
  <c r="N222" i="67"/>
  <c r="F162" i="67"/>
  <c r="L407" i="67"/>
  <c r="W141" i="67"/>
  <c r="X141" i="67" s="1"/>
  <c r="K420" i="67"/>
  <c r="N76" i="67"/>
  <c r="G84" i="67"/>
  <c r="C84" i="67" s="1"/>
  <c r="F535" i="67"/>
  <c r="O249" i="67"/>
  <c r="P249" i="67" s="1"/>
  <c r="S242" i="67"/>
  <c r="S69" i="67"/>
  <c r="F60" i="67"/>
  <c r="K210" i="67"/>
  <c r="T41" i="67"/>
  <c r="F337" i="67"/>
  <c r="A130" i="67"/>
  <c r="S64" i="67"/>
  <c r="G417" i="67"/>
  <c r="C417" i="67" s="1"/>
  <c r="A213" i="67"/>
  <c r="A82" i="67"/>
  <c r="W256" i="67"/>
  <c r="X256" i="67" s="1"/>
  <c r="F263" i="67"/>
  <c r="N283" i="67"/>
  <c r="O21" i="67"/>
  <c r="P21" i="67" s="1"/>
  <c r="L234" i="67"/>
  <c r="F219" i="67"/>
  <c r="N278" i="67"/>
  <c r="H392" i="67"/>
  <c r="J392" i="67" s="1"/>
  <c r="G142" i="67"/>
  <c r="C142" i="67" s="1"/>
  <c r="A40" i="67"/>
  <c r="H258" i="67"/>
  <c r="J258" i="67" s="1"/>
  <c r="N537" i="67"/>
  <c r="S121" i="67"/>
  <c r="S276" i="67"/>
  <c r="L183" i="67"/>
  <c r="W227" i="67"/>
  <c r="X227" i="67" s="1"/>
  <c r="G322" i="67"/>
  <c r="C322" i="67" s="1"/>
  <c r="O102" i="67"/>
  <c r="P102" i="67" s="1"/>
  <c r="S459" i="67"/>
  <c r="W93" i="67"/>
  <c r="X93" i="67" s="1"/>
  <c r="K408" i="67"/>
  <c r="G241" i="67"/>
  <c r="F336" i="67"/>
  <c r="K200" i="67"/>
  <c r="F351" i="67"/>
  <c r="H427" i="67"/>
  <c r="J427" i="67" s="1"/>
  <c r="W343" i="67"/>
  <c r="X343" i="67" s="1"/>
  <c r="F86" i="67"/>
  <c r="S339" i="67"/>
  <c r="T139" i="67"/>
  <c r="T182" i="67"/>
  <c r="H524" i="67"/>
  <c r="J524" i="67" s="1"/>
  <c r="K506" i="67"/>
  <c r="S183" i="67"/>
  <c r="T513" i="67"/>
  <c r="L134" i="67"/>
  <c r="S507" i="67"/>
  <c r="K494" i="67"/>
  <c r="H272" i="67"/>
  <c r="J272" i="67" s="1"/>
  <c r="W448" i="67"/>
  <c r="X448" i="67" s="1"/>
  <c r="K192" i="67"/>
  <c r="O484" i="67"/>
  <c r="P484" i="67" s="1"/>
  <c r="A28" i="67"/>
  <c r="A281" i="67"/>
  <c r="W177" i="67"/>
  <c r="X177" i="67" s="1"/>
  <c r="N189" i="67"/>
  <c r="A158" i="67"/>
  <c r="K165" i="67"/>
  <c r="F480" i="67"/>
  <c r="A345" i="67"/>
  <c r="G349" i="67"/>
  <c r="C349" i="67" s="1"/>
  <c r="F481" i="67"/>
  <c r="G193" i="67"/>
  <c r="C193" i="67" s="1"/>
  <c r="H389" i="67"/>
  <c r="J389" i="67" s="1"/>
  <c r="A368" i="67"/>
  <c r="W336" i="67"/>
  <c r="X336" i="67" s="1"/>
  <c r="W272" i="67"/>
  <c r="X272" i="67" s="1"/>
  <c r="K396" i="67"/>
  <c r="G196" i="67"/>
  <c r="G225" i="67"/>
  <c r="K236" i="67"/>
  <c r="K310" i="67"/>
  <c r="O531" i="67"/>
  <c r="P531" i="67" s="1"/>
  <c r="T410" i="67"/>
  <c r="L371" i="67"/>
  <c r="L153" i="67"/>
  <c r="A374" i="67"/>
  <c r="T495" i="67"/>
  <c r="L436" i="67"/>
  <c r="S349" i="67"/>
  <c r="S215" i="67"/>
  <c r="N211" i="67"/>
  <c r="T88" i="67"/>
  <c r="T421" i="67"/>
  <c r="O410" i="67"/>
  <c r="P410" i="67" s="1"/>
  <c r="S331" i="67"/>
  <c r="N106" i="67"/>
  <c r="G317" i="67"/>
  <c r="C317" i="67" s="1"/>
  <c r="K276" i="67"/>
  <c r="H69" i="67"/>
  <c r="J69" i="67" s="1"/>
  <c r="L526" i="67"/>
  <c r="S200" i="67"/>
  <c r="W174" i="67"/>
  <c r="X174" i="67" s="1"/>
  <c r="L370" i="67"/>
  <c r="F489" i="67"/>
  <c r="K382" i="67"/>
  <c r="G101" i="67"/>
  <c r="A83" i="67"/>
  <c r="S334" i="67"/>
  <c r="N178" i="67"/>
  <c r="T471" i="67"/>
  <c r="S540" i="67"/>
  <c r="H76" i="67"/>
  <c r="J76" i="67" s="1"/>
  <c r="H255" i="67"/>
  <c r="J255" i="67" s="1"/>
  <c r="O118" i="67"/>
  <c r="P118" i="67" s="1"/>
  <c r="A172" i="67"/>
  <c r="A507" i="67"/>
  <c r="K500" i="67"/>
  <c r="T137" i="67"/>
  <c r="K440" i="67"/>
  <c r="L277" i="67"/>
  <c r="W114" i="67"/>
  <c r="X114" i="67" s="1"/>
  <c r="T303" i="67"/>
  <c r="H509" i="67"/>
  <c r="J509" i="67" s="1"/>
  <c r="K362" i="67"/>
  <c r="H94" i="67"/>
  <c r="J94" i="67" s="1"/>
  <c r="K63" i="67"/>
  <c r="G171" i="67"/>
  <c r="C171" i="67" s="1"/>
  <c r="G198" i="67"/>
  <c r="C198" i="67" s="1"/>
  <c r="K187" i="67"/>
  <c r="W499" i="67"/>
  <c r="X499" i="67" s="1"/>
  <c r="W313" i="67"/>
  <c r="X313" i="67" s="1"/>
  <c r="S313" i="67"/>
  <c r="N323" i="67"/>
  <c r="T499" i="67"/>
  <c r="W337" i="67"/>
  <c r="X337" i="67" s="1"/>
  <c r="K355" i="67"/>
  <c r="S479" i="67"/>
  <c r="N160" i="67"/>
  <c r="A39" i="67"/>
  <c r="N66" i="67"/>
  <c r="S336" i="67"/>
  <c r="T251" i="67"/>
  <c r="K410" i="67"/>
  <c r="W201" i="67"/>
  <c r="X201" i="67" s="1"/>
  <c r="K75" i="67"/>
  <c r="S387" i="67"/>
  <c r="T212" i="67"/>
  <c r="G443" i="67"/>
  <c r="C443" i="67" s="1"/>
  <c r="N185" i="67"/>
  <c r="S513" i="67"/>
  <c r="N14" i="67"/>
  <c r="H147" i="67"/>
  <c r="J147" i="67" s="1"/>
  <c r="G360" i="67"/>
  <c r="C360" i="67" s="1"/>
  <c r="G23" i="67"/>
  <c r="A150" i="67"/>
  <c r="W396" i="67"/>
  <c r="X396" i="67" s="1"/>
  <c r="N70" i="67"/>
  <c r="O45" i="67"/>
  <c r="P45" i="67" s="1"/>
  <c r="S419" i="67"/>
  <c r="S260" i="67"/>
  <c r="L162" i="67"/>
  <c r="W156" i="67"/>
  <c r="X156" i="67" s="1"/>
  <c r="K161" i="67"/>
  <c r="K251" i="67"/>
  <c r="O218" i="67"/>
  <c r="P218" i="67" s="1"/>
  <c r="O535" i="67"/>
  <c r="P535" i="67" s="1"/>
  <c r="S312" i="67"/>
  <c r="L289" i="67"/>
  <c r="T112" i="67"/>
  <c r="O364" i="67"/>
  <c r="P364" i="67" s="1"/>
  <c r="W319" i="67"/>
  <c r="X319" i="67" s="1"/>
  <c r="K450" i="67"/>
  <c r="O242" i="67"/>
  <c r="P242" i="67" s="1"/>
  <c r="T450" i="67"/>
  <c r="K138" i="67"/>
  <c r="G505" i="67"/>
  <c r="C505" i="67" s="1"/>
  <c r="A420" i="67"/>
  <c r="L474" i="67"/>
  <c r="F378" i="67"/>
  <c r="O34" i="67"/>
  <c r="P34" i="67" s="1"/>
  <c r="W368" i="67"/>
  <c r="X368" i="67" s="1"/>
  <c r="H215" i="67"/>
  <c r="J215" i="67" s="1"/>
  <c r="K97" i="67"/>
  <c r="F167" i="67"/>
  <c r="O80" i="67"/>
  <c r="P80" i="67" s="1"/>
  <c r="A155" i="67"/>
  <c r="W473" i="67"/>
  <c r="X473" i="67" s="1"/>
  <c r="G470" i="67"/>
  <c r="C470" i="67" s="1"/>
  <c r="L454" i="67"/>
  <c r="A115" i="67"/>
  <c r="G229" i="67"/>
  <c r="C229" i="67" s="1"/>
  <c r="G512" i="67"/>
  <c r="H316" i="67"/>
  <c r="J316" i="67" s="1"/>
  <c r="W453" i="67"/>
  <c r="X453" i="67" s="1"/>
  <c r="L452" i="67"/>
  <c r="L226" i="67"/>
  <c r="F103" i="67"/>
  <c r="A257" i="67"/>
  <c r="N186" i="67"/>
  <c r="G455" i="67"/>
  <c r="C455" i="67" s="1"/>
  <c r="W168" i="67"/>
  <c r="X168" i="67" s="1"/>
  <c r="L324" i="67"/>
  <c r="N493" i="67"/>
  <c r="L250" i="67"/>
  <c r="T480" i="67"/>
  <c r="W18" i="67"/>
  <c r="X18" i="67" s="1"/>
  <c r="A107" i="67"/>
  <c r="W176" i="67"/>
  <c r="X176" i="67" s="1"/>
  <c r="L225" i="67"/>
  <c r="G143" i="67"/>
  <c r="C143" i="67" s="1"/>
  <c r="O145" i="67"/>
  <c r="P145" i="67" s="1"/>
  <c r="H431" i="67"/>
  <c r="J431" i="67" s="1"/>
  <c r="A535" i="67"/>
  <c r="N94" i="67"/>
  <c r="T14" i="67"/>
  <c r="O157" i="67"/>
  <c r="P157" i="67" s="1"/>
  <c r="K164" i="67"/>
  <c r="K134" i="67"/>
  <c r="K23" i="67"/>
  <c r="K114" i="67"/>
  <c r="L29" i="67"/>
  <c r="G268" i="67"/>
  <c r="O40" i="67"/>
  <c r="P40" i="67" s="1"/>
  <c r="F35" i="67"/>
  <c r="F417" i="67"/>
  <c r="S451" i="67"/>
  <c r="F120" i="67"/>
  <c r="N534" i="67"/>
  <c r="W359" i="67"/>
  <c r="X359" i="67" s="1"/>
  <c r="A482" i="67"/>
  <c r="G72" i="67"/>
  <c r="C72" i="67" s="1"/>
  <c r="S15" i="67"/>
  <c r="T512" i="67"/>
  <c r="N124" i="67"/>
  <c r="S364" i="67"/>
  <c r="F341" i="67"/>
  <c r="N110" i="67"/>
  <c r="N262" i="67"/>
  <c r="G35" i="67"/>
  <c r="C35" i="67" s="1"/>
  <c r="O522" i="67"/>
  <c r="P522" i="67" s="1"/>
  <c r="T163" i="67"/>
  <c r="O524" i="67"/>
  <c r="P524" i="67" s="1"/>
  <c r="N235" i="67"/>
  <c r="W420" i="67"/>
  <c r="X420" i="67" s="1"/>
  <c r="A276" i="67"/>
  <c r="S330" i="67"/>
  <c r="O530" i="67"/>
  <c r="P530" i="67" s="1"/>
  <c r="W292" i="67"/>
  <c r="X292" i="67" s="1"/>
  <c r="H484" i="67"/>
  <c r="J484" i="67" s="1"/>
  <c r="S533" i="67"/>
  <c r="G202" i="67"/>
  <c r="C202" i="67" s="1"/>
  <c r="O506" i="67"/>
  <c r="P506" i="67" s="1"/>
  <c r="A272" i="67"/>
  <c r="G342" i="67"/>
  <c r="C342" i="67" s="1"/>
  <c r="N286" i="67"/>
  <c r="G487" i="67"/>
  <c r="C487" i="67" s="1"/>
  <c r="K109" i="67"/>
  <c r="A450" i="67"/>
  <c r="H124" i="67"/>
  <c r="J124" i="67" s="1"/>
  <c r="H449" i="67"/>
  <c r="J449" i="67" s="1"/>
  <c r="F177" i="67"/>
  <c r="N252" i="67"/>
  <c r="T168" i="67"/>
  <c r="N461" i="67"/>
  <c r="L247" i="67"/>
  <c r="S263" i="67"/>
  <c r="K518" i="67"/>
  <c r="L263" i="67"/>
  <c r="G160" i="67"/>
  <c r="C160" i="67" s="1"/>
  <c r="G257" i="67"/>
  <c r="C257" i="67" s="1"/>
  <c r="S385" i="67"/>
  <c r="T238" i="67"/>
  <c r="O63" i="67"/>
  <c r="P63" i="67" s="1"/>
  <c r="G224" i="67"/>
  <c r="C224" i="67" s="1"/>
  <c r="T372" i="67"/>
  <c r="S202" i="67"/>
  <c r="G290" i="67"/>
  <c r="C290" i="67" s="1"/>
  <c r="G479" i="67"/>
  <c r="C479" i="67" s="1"/>
  <c r="S116" i="67"/>
  <c r="G69" i="67"/>
  <c r="C69" i="67" s="1"/>
  <c r="S423" i="67"/>
  <c r="W22" i="67"/>
  <c r="X22" i="67" s="1"/>
  <c r="H332" i="67"/>
  <c r="J332" i="67" s="1"/>
  <c r="F133" i="67"/>
  <c r="N254" i="67"/>
  <c r="S163" i="67"/>
  <c r="O354" i="67"/>
  <c r="P354" i="67" s="1"/>
  <c r="G508" i="67"/>
  <c r="C508" i="67" s="1"/>
  <c r="S191" i="67"/>
  <c r="W457" i="67"/>
  <c r="X457" i="67" s="1"/>
  <c r="H208" i="67"/>
  <c r="J208" i="67" s="1"/>
  <c r="H355" i="67"/>
  <c r="J355" i="67" s="1"/>
  <c r="T333" i="67"/>
  <c r="F303" i="67"/>
  <c r="T356" i="67"/>
  <c r="N71" i="67"/>
  <c r="N167" i="67"/>
  <c r="K335" i="67"/>
  <c r="G538" i="67"/>
  <c r="C538" i="67" s="1"/>
  <c r="H346" i="67"/>
  <c r="J346" i="67" s="1"/>
  <c r="A476" i="67"/>
  <c r="L63" i="67"/>
  <c r="T508" i="67"/>
  <c r="W161" i="67"/>
  <c r="X161" i="67" s="1"/>
  <c r="W386" i="67"/>
  <c r="X386" i="67" s="1"/>
  <c r="A512" i="67"/>
  <c r="S301" i="67"/>
  <c r="L31" i="67"/>
  <c r="G271" i="67"/>
  <c r="C271" i="67" s="1"/>
  <c r="L75" i="67"/>
  <c r="S369" i="67"/>
  <c r="S522" i="67"/>
  <c r="F152" i="67"/>
  <c r="G498" i="67"/>
  <c r="C498" i="67" s="1"/>
  <c r="W149" i="67"/>
  <c r="X149" i="67" s="1"/>
  <c r="W184" i="67"/>
  <c r="X184" i="67" s="1"/>
  <c r="T428" i="67"/>
  <c r="T252" i="67"/>
  <c r="F146" i="67"/>
  <c r="H246" i="67"/>
  <c r="J246" i="67" s="1"/>
  <c r="O394" i="67"/>
  <c r="P394" i="67" s="1"/>
  <c r="K139" i="67"/>
  <c r="A113" i="67"/>
  <c r="A220" i="67"/>
  <c r="T361" i="67"/>
  <c r="O295" i="67"/>
  <c r="P295" i="67" s="1"/>
  <c r="G230" i="67"/>
  <c r="C230" i="67" s="1"/>
  <c r="W516" i="67"/>
  <c r="X516" i="67" s="1"/>
  <c r="O310" i="67"/>
  <c r="P310" i="67" s="1"/>
  <c r="T17" i="67"/>
  <c r="H347" i="67"/>
  <c r="J347" i="67" s="1"/>
  <c r="S310" i="67"/>
  <c r="L126" i="67"/>
  <c r="K540" i="67"/>
  <c r="N490" i="67"/>
  <c r="K246" i="67"/>
  <c r="G182" i="67"/>
  <c r="C182" i="67" s="1"/>
  <c r="F353" i="67"/>
  <c r="H77" i="67"/>
  <c r="J77" i="67" s="1"/>
  <c r="L150" i="67"/>
  <c r="O540" i="67"/>
  <c r="P540" i="67" s="1"/>
  <c r="N526" i="67"/>
  <c r="A510" i="67"/>
  <c r="K522" i="67"/>
  <c r="L333" i="67"/>
  <c r="L487" i="67"/>
  <c r="A355" i="67"/>
  <c r="T207" i="67"/>
  <c r="F390" i="67"/>
  <c r="H140" i="67"/>
  <c r="J140" i="67" s="1"/>
  <c r="W478" i="67"/>
  <c r="X478" i="67" s="1"/>
  <c r="F160" i="67"/>
  <c r="H520" i="67"/>
  <c r="J520" i="67" s="1"/>
  <c r="L285" i="67"/>
  <c r="S502" i="67"/>
  <c r="A185" i="67"/>
  <c r="N68" i="67"/>
  <c r="A180" i="67"/>
  <c r="A19" i="67"/>
  <c r="W137" i="67"/>
  <c r="X137" i="67" s="1"/>
  <c r="K441" i="67"/>
  <c r="T77" i="67"/>
  <c r="O161" i="67"/>
  <c r="P161" i="67" s="1"/>
  <c r="A74" i="67"/>
  <c r="H422" i="67"/>
  <c r="J422" i="67" s="1"/>
  <c r="T198" i="67"/>
  <c r="O251" i="67"/>
  <c r="P251" i="67" s="1"/>
  <c r="T211" i="67"/>
  <c r="T478" i="67"/>
  <c r="K411" i="67"/>
  <c r="H284" i="67"/>
  <c r="J284" i="67" s="1"/>
  <c r="H312" i="67"/>
  <c r="J312" i="67" s="1"/>
  <c r="H127" i="67"/>
  <c r="J127" i="67" s="1"/>
  <c r="G519" i="67"/>
  <c r="H118" i="67"/>
  <c r="J118" i="67" s="1"/>
  <c r="G73" i="67"/>
  <c r="C73" i="67" s="1"/>
  <c r="N113" i="67"/>
  <c r="S223" i="67"/>
  <c r="A124" i="67"/>
  <c r="G328" i="67"/>
  <c r="C328" i="67" s="1"/>
  <c r="T45" i="67"/>
  <c r="L141" i="67"/>
  <c r="O366" i="67"/>
  <c r="P366" i="67" s="1"/>
  <c r="G65" i="67"/>
  <c r="C65" i="67" s="1"/>
  <c r="F427" i="67"/>
  <c r="L38" i="67"/>
  <c r="T523" i="67"/>
  <c r="W68" i="67"/>
  <c r="X68" i="67" s="1"/>
  <c r="H59" i="67"/>
  <c r="J59" i="67" s="1"/>
  <c r="O18" i="67"/>
  <c r="P18" i="67" s="1"/>
  <c r="O195" i="67"/>
  <c r="P195" i="67" s="1"/>
  <c r="H350" i="67"/>
  <c r="J350" i="67" s="1"/>
  <c r="H66" i="67"/>
  <c r="J66" i="67" s="1"/>
  <c r="A317" i="67"/>
  <c r="A396" i="67"/>
  <c r="H324" i="67"/>
  <c r="J324" i="67" s="1"/>
  <c r="O151" i="67"/>
  <c r="P151" i="67" s="1"/>
  <c r="K297" i="67"/>
  <c r="N80" i="67"/>
  <c r="T164" i="67"/>
  <c r="K37" i="67"/>
  <c r="W261" i="67"/>
  <c r="X261" i="67" s="1"/>
  <c r="T73" i="67"/>
  <c r="S150" i="67"/>
  <c r="H459" i="67"/>
  <c r="J459" i="67" s="1"/>
  <c r="L375" i="67"/>
  <c r="S458" i="67"/>
  <c r="G306" i="67"/>
  <c r="C306" i="67" s="1"/>
  <c r="O22" i="67"/>
  <c r="P22" i="67" s="1"/>
  <c r="L388" i="67"/>
  <c r="H343" i="67"/>
  <c r="J343" i="67" s="1"/>
  <c r="F268" i="67"/>
  <c r="F324" i="67"/>
  <c r="G411" i="67"/>
  <c r="C411" i="67" s="1"/>
  <c r="A350" i="67"/>
  <c r="T335" i="67"/>
  <c r="H240" i="67"/>
  <c r="J240" i="67" s="1"/>
  <c r="N487" i="67"/>
  <c r="W510" i="67"/>
  <c r="X510" i="67" s="1"/>
  <c r="W427" i="67"/>
  <c r="X427" i="67" s="1"/>
  <c r="N49" i="67"/>
  <c r="W100" i="67"/>
  <c r="X100" i="67" s="1"/>
  <c r="T101" i="67"/>
  <c r="O213" i="67"/>
  <c r="P213" i="67" s="1"/>
  <c r="W63" i="67"/>
  <c r="X63" i="67" s="1"/>
  <c r="K283" i="67"/>
  <c r="L136" i="67"/>
  <c r="L529" i="67"/>
  <c r="N126" i="67"/>
  <c r="T68" i="67"/>
  <c r="S271" i="67"/>
  <c r="F77" i="67"/>
  <c r="N264" i="67"/>
  <c r="G195" i="67"/>
  <c r="C195" i="67" s="1"/>
  <c r="O206" i="67"/>
  <c r="P206" i="67" s="1"/>
  <c r="S52" i="67"/>
  <c r="S218" i="67"/>
  <c r="L161" i="67"/>
  <c r="S324" i="67"/>
  <c r="W259" i="67"/>
  <c r="X259" i="67" s="1"/>
  <c r="K278" i="67"/>
  <c r="T474" i="67"/>
  <c r="K433" i="67"/>
  <c r="F108" i="67"/>
  <c r="L278" i="67"/>
  <c r="T115" i="67"/>
  <c r="L65" i="67"/>
  <c r="H143" i="67"/>
  <c r="J143" i="67" s="1"/>
  <c r="W363" i="67"/>
  <c r="X363" i="67" s="1"/>
  <c r="O292" i="67"/>
  <c r="P292" i="67" s="1"/>
  <c r="O58" i="67"/>
  <c r="P58" i="67" s="1"/>
  <c r="K346" i="67"/>
  <c r="T405" i="67"/>
  <c r="G441" i="67"/>
  <c r="C441" i="67" s="1"/>
  <c r="G137" i="67"/>
  <c r="C137" i="67" s="1"/>
  <c r="T144" i="67"/>
  <c r="O178" i="67"/>
  <c r="P178" i="67" s="1"/>
  <c r="O211" i="67"/>
  <c r="P211" i="67" s="1"/>
  <c r="W235" i="67"/>
  <c r="X235" i="67" s="1"/>
  <c r="K273" i="67"/>
  <c r="O227" i="67"/>
  <c r="P227" i="67" s="1"/>
  <c r="K96" i="67"/>
  <c r="H226" i="67"/>
  <c r="J226" i="67" s="1"/>
  <c r="T413" i="67"/>
  <c r="F201" i="67"/>
  <c r="T441" i="67"/>
  <c r="F521" i="67"/>
  <c r="O414" i="67"/>
  <c r="P414" i="67" s="1"/>
  <c r="T118" i="67"/>
  <c r="L82" i="67"/>
  <c r="L392" i="67"/>
  <c r="G206" i="67"/>
  <c r="C206" i="67" s="1"/>
  <c r="O377" i="67"/>
  <c r="P377" i="67" s="1"/>
  <c r="O143" i="67"/>
  <c r="P143" i="67" s="1"/>
  <c r="N508" i="67"/>
  <c r="O77" i="67"/>
  <c r="P77" i="67" s="1"/>
  <c r="S498" i="67"/>
  <c r="W524" i="67"/>
  <c r="X524" i="67" s="1"/>
  <c r="O461" i="67"/>
  <c r="P461" i="67" s="1"/>
  <c r="A143" i="67"/>
  <c r="A106" i="67"/>
  <c r="K136" i="67"/>
  <c r="A475" i="67"/>
  <c r="K152" i="67"/>
  <c r="T514" i="67"/>
  <c r="L329" i="67"/>
  <c r="O164" i="67"/>
  <c r="P164" i="67" s="1"/>
  <c r="K250" i="67"/>
  <c r="O324" i="67"/>
  <c r="P324" i="67" s="1"/>
  <c r="F139" i="67"/>
  <c r="T497" i="67"/>
  <c r="N463" i="67"/>
  <c r="A233" i="67"/>
  <c r="T324" i="67"/>
  <c r="T292" i="67"/>
  <c r="W333" i="67"/>
  <c r="X333" i="67" s="1"/>
  <c r="W489" i="67"/>
  <c r="X489" i="67" s="1"/>
  <c r="O275" i="67"/>
  <c r="P275" i="67" s="1"/>
  <c r="O329" i="67"/>
  <c r="P329" i="67" s="1"/>
  <c r="O41" i="67"/>
  <c r="P41" i="67" s="1"/>
  <c r="F207" i="67"/>
  <c r="T493" i="67"/>
  <c r="N414" i="67"/>
  <c r="S303" i="67"/>
  <c r="L344" i="67"/>
  <c r="O228" i="67"/>
  <c r="P228" i="67" s="1"/>
  <c r="K227" i="67"/>
  <c r="L55" i="67"/>
  <c r="H41" i="67"/>
  <c r="J41" i="67" s="1"/>
  <c r="W301" i="67"/>
  <c r="X301" i="67" s="1"/>
  <c r="W50" i="67"/>
  <c r="X50" i="67" s="1"/>
  <c r="A462" i="67"/>
  <c r="L379" i="67"/>
  <c r="F262" i="67"/>
  <c r="N100" i="67"/>
  <c r="T162" i="67"/>
  <c r="N521" i="67"/>
  <c r="F365" i="67"/>
  <c r="N170" i="67"/>
  <c r="G66" i="67"/>
  <c r="C66" i="67" s="1"/>
  <c r="N249" i="67"/>
  <c r="N304" i="67"/>
  <c r="T185" i="67"/>
  <c r="O128" i="67"/>
  <c r="P128" i="67" s="1"/>
  <c r="S285" i="67"/>
  <c r="A23" i="67"/>
  <c r="T314" i="67"/>
  <c r="T294" i="67"/>
  <c r="S195" i="67"/>
  <c r="T107" i="67"/>
  <c r="O369" i="67"/>
  <c r="P369" i="67" s="1"/>
  <c r="W371" i="67"/>
  <c r="X371" i="67" s="1"/>
  <c r="N295" i="67"/>
  <c r="F78" i="67"/>
  <c r="N396" i="67"/>
  <c r="O431" i="67"/>
  <c r="P431" i="67" s="1"/>
  <c r="S456" i="67"/>
  <c r="K168" i="67"/>
  <c r="G269" i="67"/>
  <c r="C269" i="67" s="1"/>
  <c r="L57" i="67"/>
  <c r="L179" i="67"/>
  <c r="W334" i="67"/>
  <c r="X334" i="67" s="1"/>
  <c r="N319" i="67"/>
  <c r="S366" i="67"/>
  <c r="K527" i="67"/>
  <c r="W109" i="67"/>
  <c r="X109" i="67" s="1"/>
  <c r="O298" i="67"/>
  <c r="P298" i="67" s="1"/>
  <c r="L489" i="67"/>
  <c r="G294" i="67"/>
  <c r="C294" i="67" s="1"/>
  <c r="N457" i="67"/>
  <c r="W66" i="67"/>
  <c r="X66" i="67" s="1"/>
  <c r="G27" i="67"/>
  <c r="N410" i="67"/>
  <c r="L352" i="67"/>
  <c r="W389" i="67"/>
  <c r="X389" i="67" s="1"/>
  <c r="W297" i="67"/>
  <c r="X297" i="67" s="1"/>
  <c r="A138" i="67"/>
  <c r="G29" i="67"/>
  <c r="C29" i="67" s="1"/>
  <c r="H65" i="67"/>
  <c r="J65" i="67" s="1"/>
  <c r="N174" i="67"/>
  <c r="F241" i="67"/>
  <c r="O247" i="67"/>
  <c r="P247" i="67" s="1"/>
  <c r="F304" i="67"/>
  <c r="W445" i="67"/>
  <c r="X445" i="67" s="1"/>
  <c r="S270" i="67"/>
  <c r="W466" i="67"/>
  <c r="X466" i="67" s="1"/>
  <c r="L201" i="67"/>
  <c r="H211" i="67"/>
  <c r="J211" i="67" s="1"/>
  <c r="A102" i="67"/>
  <c r="W151" i="67"/>
  <c r="X151" i="67" s="1"/>
  <c r="F380" i="67"/>
  <c r="T120" i="67"/>
  <c r="N29" i="67"/>
  <c r="S193" i="67"/>
  <c r="G334" i="67"/>
  <c r="C334" i="67" s="1"/>
  <c r="F291" i="67"/>
  <c r="G50" i="67"/>
  <c r="C50" i="67" s="1"/>
  <c r="G495" i="67"/>
  <c r="C495" i="67" s="1"/>
  <c r="F99" i="67"/>
  <c r="N246" i="67"/>
  <c r="N498" i="67"/>
  <c r="T448" i="67"/>
  <c r="A366" i="67"/>
  <c r="A377" i="67"/>
  <c r="F57" i="67"/>
  <c r="W139" i="67"/>
  <c r="X139" i="67" s="1"/>
  <c r="N193" i="67"/>
  <c r="A49" i="67"/>
  <c r="G261" i="67"/>
  <c r="C261" i="67" s="1"/>
  <c r="K83" i="67"/>
  <c r="L292" i="67"/>
  <c r="H485" i="67"/>
  <c r="J485" i="67" s="1"/>
  <c r="S405" i="67"/>
  <c r="G500" i="67"/>
  <c r="C500" i="67" s="1"/>
  <c r="O288" i="67"/>
  <c r="P288" i="67" s="1"/>
  <c r="K390" i="67"/>
  <c r="A93" i="67"/>
  <c r="K241" i="67"/>
  <c r="T202" i="67"/>
  <c r="O158" i="67"/>
  <c r="P158" i="67" s="1"/>
  <c r="G523" i="67"/>
  <c r="C523" i="67" s="1"/>
  <c r="N317" i="67"/>
  <c r="A424" i="67"/>
  <c r="H314" i="67"/>
  <c r="J314" i="67" s="1"/>
  <c r="G276" i="67"/>
  <c r="C276" i="67" s="1"/>
  <c r="W496" i="67"/>
  <c r="X496" i="67" s="1"/>
  <c r="F285" i="67"/>
  <c r="F145" i="67"/>
  <c r="K259" i="67"/>
  <c r="S247" i="67"/>
  <c r="S375" i="67"/>
  <c r="L230" i="67"/>
  <c r="O280" i="67"/>
  <c r="P280" i="67" s="1"/>
  <c r="T322" i="67"/>
  <c r="F496" i="67"/>
  <c r="N215" i="67"/>
  <c r="N372" i="67"/>
  <c r="A291" i="67"/>
  <c r="K379" i="67"/>
  <c r="H139" i="67"/>
  <c r="J139" i="67" s="1"/>
  <c r="G476" i="67"/>
  <c r="C476" i="67" s="1"/>
  <c r="F312" i="67"/>
  <c r="G179" i="67"/>
  <c r="C179" i="67" s="1"/>
  <c r="O108" i="67"/>
  <c r="P108" i="67" s="1"/>
  <c r="T131" i="67"/>
  <c r="H275" i="67"/>
  <c r="J275" i="67" s="1"/>
  <c r="K20" i="67"/>
  <c r="F193" i="67"/>
  <c r="W157" i="67"/>
  <c r="X157" i="67" s="1"/>
  <c r="G446" i="67"/>
  <c r="C446" i="67" s="1"/>
  <c r="H281" i="67"/>
  <c r="J281" i="67" s="1"/>
  <c r="K537" i="67"/>
  <c r="O398" i="67"/>
  <c r="P398" i="67" s="1"/>
  <c r="F109" i="67"/>
  <c r="K90" i="67"/>
  <c r="S93" i="67"/>
  <c r="N391" i="67"/>
  <c r="O250" i="67"/>
  <c r="P250" i="67" s="1"/>
  <c r="A400" i="67"/>
  <c r="G510" i="67"/>
  <c r="C510" i="67" s="1"/>
  <c r="W377" i="67"/>
  <c r="X377" i="67" s="1"/>
  <c r="F106" i="67"/>
  <c r="H400" i="67"/>
  <c r="J400" i="67" s="1"/>
  <c r="K311" i="67"/>
  <c r="L46" i="67"/>
  <c r="G477" i="67"/>
  <c r="A176" i="67"/>
  <c r="G112" i="67"/>
  <c r="C112" i="67" s="1"/>
  <c r="F307" i="67"/>
  <c r="K73" i="67"/>
  <c r="F48" i="67"/>
  <c r="S159" i="67"/>
  <c r="L476" i="67"/>
  <c r="A17" i="67"/>
  <c r="L310" i="67"/>
  <c r="K306" i="67"/>
  <c r="W275" i="67"/>
  <c r="X275" i="67" s="1"/>
  <c r="A26" i="67"/>
  <c r="T485" i="67"/>
  <c r="L241" i="67"/>
  <c r="A263" i="67"/>
  <c r="G184" i="67"/>
  <c r="C184" i="67" s="1"/>
  <c r="F359" i="67"/>
  <c r="S115" i="67"/>
  <c r="A349" i="67"/>
  <c r="K252" i="67"/>
  <c r="S18" i="67"/>
  <c r="F148" i="67"/>
  <c r="F56" i="67"/>
  <c r="N54" i="67"/>
  <c r="S428" i="67"/>
  <c r="S29" i="67"/>
  <c r="G200" i="67"/>
  <c r="C200" i="67" s="1"/>
  <c r="K189" i="67"/>
  <c r="K223" i="67"/>
  <c r="T126" i="67"/>
  <c r="G138" i="67"/>
  <c r="C138" i="67" s="1"/>
  <c r="S226" i="67"/>
  <c r="N327" i="67"/>
  <c r="A66" i="67"/>
  <c r="F195" i="67"/>
  <c r="W318" i="67"/>
  <c r="X318" i="67" s="1"/>
  <c r="W276" i="67"/>
  <c r="X276" i="67" s="1"/>
  <c r="O476" i="67"/>
  <c r="P476" i="67" s="1"/>
  <c r="O135" i="67"/>
  <c r="P135" i="67" s="1"/>
  <c r="O470" i="67"/>
  <c r="P470" i="67" s="1"/>
  <c r="F376" i="67"/>
  <c r="K303" i="67"/>
  <c r="W274" i="67"/>
  <c r="X274" i="67" s="1"/>
  <c r="G389" i="67"/>
  <c r="C389" i="67" s="1"/>
  <c r="K230" i="67"/>
  <c r="G258" i="67"/>
  <c r="C258" i="67" s="1"/>
  <c r="W399" i="67"/>
  <c r="X399" i="67" s="1"/>
  <c r="N93" i="67"/>
  <c r="S304" i="67"/>
  <c r="L195" i="67"/>
  <c r="K526" i="67"/>
  <c r="K166" i="67"/>
  <c r="T385" i="67"/>
  <c r="H397" i="67"/>
  <c r="J397" i="67" s="1"/>
  <c r="H136" i="67"/>
  <c r="J136" i="67" s="1"/>
  <c r="W349" i="67"/>
  <c r="X349" i="67" s="1"/>
  <c r="H252" i="67"/>
  <c r="J252" i="67" s="1"/>
  <c r="F25" i="67"/>
  <c r="A398" i="67"/>
  <c r="S534" i="67"/>
  <c r="G278" i="67"/>
  <c r="C278" i="67" s="1"/>
  <c r="S473" i="67"/>
  <c r="N341" i="67"/>
  <c r="T154" i="67"/>
  <c r="W236" i="67"/>
  <c r="X236" i="67" s="1"/>
  <c r="G216" i="67"/>
  <c r="C216" i="67" s="1"/>
  <c r="S505" i="67"/>
  <c r="H291" i="67"/>
  <c r="J291" i="67" s="1"/>
  <c r="T151" i="67"/>
  <c r="W308" i="67"/>
  <c r="X308" i="67" s="1"/>
  <c r="K103" i="67"/>
  <c r="K17" i="67"/>
  <c r="H327" i="67"/>
  <c r="J327" i="67" s="1"/>
  <c r="G275" i="67"/>
  <c r="C275" i="67" s="1"/>
  <c r="T278" i="67"/>
  <c r="G234" i="67"/>
  <c r="C234" i="67" s="1"/>
  <c r="S72" i="67"/>
  <c r="G18" i="67"/>
  <c r="T31" i="67"/>
  <c r="N39" i="67"/>
  <c r="O138" i="67"/>
  <c r="P138" i="67" s="1"/>
  <c r="G169" i="67"/>
  <c r="C169" i="67" s="1"/>
  <c r="T526" i="67"/>
  <c r="H228" i="67"/>
  <c r="J228" i="67" s="1"/>
  <c r="F334" i="67"/>
  <c r="S238" i="67"/>
  <c r="H462" i="67"/>
  <c r="J462" i="67" s="1"/>
  <c r="L28" i="67"/>
  <c r="A108" i="67"/>
  <c r="T57" i="67"/>
  <c r="N397" i="67"/>
  <c r="O115" i="67"/>
  <c r="P115" i="67" s="1"/>
  <c r="F443" i="67"/>
  <c r="W458" i="67"/>
  <c r="X458" i="67" s="1"/>
  <c r="K375" i="67"/>
  <c r="S447" i="67"/>
  <c r="A202" i="67"/>
  <c r="L521" i="67"/>
  <c r="W475" i="67"/>
  <c r="X475" i="67" s="1"/>
  <c r="H502" i="67"/>
  <c r="J502" i="67" s="1"/>
  <c r="L155" i="67"/>
  <c r="H202" i="67"/>
  <c r="J202" i="67" s="1"/>
  <c r="T424" i="67"/>
  <c r="L506" i="67"/>
  <c r="H476" i="67"/>
  <c r="J476" i="67" s="1"/>
  <c r="L421" i="67"/>
  <c r="T187" i="67"/>
  <c r="H388" i="67"/>
  <c r="J388" i="67" s="1"/>
  <c r="T496" i="67"/>
  <c r="F29" i="67"/>
  <c r="T298" i="67"/>
  <c r="K456" i="67"/>
  <c r="K173" i="67"/>
  <c r="W381" i="67"/>
  <c r="X381" i="67" s="1"/>
  <c r="K30" i="67"/>
  <c r="L102" i="67"/>
  <c r="A68" i="67"/>
  <c r="A32" i="67"/>
  <c r="L213" i="67"/>
  <c r="W507" i="67"/>
  <c r="X507" i="67" s="1"/>
  <c r="S392" i="67"/>
  <c r="T368" i="67"/>
  <c r="A157" i="67"/>
  <c r="K198" i="67"/>
  <c r="K43" i="67"/>
  <c r="O54" i="67"/>
  <c r="P54" i="67" s="1"/>
  <c r="L480" i="67"/>
  <c r="T65" i="67"/>
  <c r="T345" i="67"/>
  <c r="O512" i="67"/>
  <c r="P512" i="67" s="1"/>
  <c r="L366" i="67"/>
  <c r="O457" i="67"/>
  <c r="P457" i="67" s="1"/>
  <c r="T477" i="67"/>
  <c r="W531" i="67"/>
  <c r="X531" i="67" s="1"/>
  <c r="K19" i="67"/>
  <c r="O477" i="67"/>
  <c r="P477" i="67" s="1"/>
  <c r="N313" i="67"/>
  <c r="K21" i="67"/>
  <c r="T532" i="67"/>
  <c r="A188" i="67"/>
  <c r="G326" i="67"/>
  <c r="C326" i="67" s="1"/>
  <c r="H306" i="67"/>
  <c r="J306" i="67" s="1"/>
  <c r="F115" i="67"/>
  <c r="F64" i="67"/>
  <c r="H356" i="67"/>
  <c r="J356" i="67" s="1"/>
  <c r="T400" i="67"/>
  <c r="W159" i="67"/>
  <c r="X159" i="67" s="1"/>
  <c r="O37" i="67"/>
  <c r="P37" i="67" s="1"/>
  <c r="K495" i="67"/>
  <c r="G120" i="67"/>
  <c r="C120" i="67" s="1"/>
  <c r="G527" i="67"/>
  <c r="C527" i="67" s="1"/>
  <c r="N352" i="67"/>
  <c r="F54" i="67"/>
  <c r="S411" i="67"/>
  <c r="A212" i="67"/>
  <c r="L174" i="67"/>
  <c r="S39" i="67"/>
  <c r="T102" i="67"/>
  <c r="F363" i="67"/>
  <c r="H91" i="67"/>
  <c r="J91" i="67" s="1"/>
  <c r="H221" i="67"/>
  <c r="J221" i="67" s="1"/>
  <c r="O197" i="67"/>
  <c r="P197" i="67" s="1"/>
  <c r="G99" i="67"/>
  <c r="C99" i="67" s="1"/>
  <c r="N367" i="67"/>
  <c r="H497" i="67"/>
  <c r="J497" i="67" s="1"/>
  <c r="W279" i="67"/>
  <c r="X279" i="67" s="1"/>
  <c r="A187" i="67"/>
  <c r="A204" i="67"/>
  <c r="N504" i="67"/>
  <c r="G86" i="67"/>
  <c r="C86" i="67" s="1"/>
  <c r="A472" i="67"/>
  <c r="N161" i="67"/>
  <c r="G363" i="67"/>
  <c r="A162" i="67"/>
  <c r="N382" i="67"/>
  <c r="G447" i="67"/>
  <c r="C447" i="67" s="1"/>
  <c r="S308" i="67"/>
  <c r="N198" i="67"/>
  <c r="H235" i="67"/>
  <c r="J235" i="67" s="1"/>
  <c r="F369" i="67"/>
  <c r="H80" i="67"/>
  <c r="J80" i="67" s="1"/>
  <c r="O219" i="67"/>
  <c r="P219" i="67" s="1"/>
  <c r="F234" i="67"/>
  <c r="H170" i="67"/>
  <c r="J170" i="67" s="1"/>
  <c r="K62" i="67"/>
  <c r="N523" i="67"/>
  <c r="A109" i="67"/>
  <c r="S491" i="67"/>
  <c r="O120" i="67"/>
  <c r="P120" i="67" s="1"/>
  <c r="G218" i="67"/>
  <c r="C218" i="67" s="1"/>
  <c r="T188" i="67"/>
  <c r="H349" i="67"/>
  <c r="J349" i="67" s="1"/>
  <c r="N158" i="67"/>
  <c r="W291" i="67"/>
  <c r="X291" i="67" s="1"/>
  <c r="W257" i="67"/>
  <c r="X257" i="67" s="1"/>
  <c r="N175" i="67"/>
  <c r="G80" i="67"/>
  <c r="C80" i="67" s="1"/>
  <c r="L402" i="67"/>
  <c r="S289" i="67"/>
  <c r="H176" i="67"/>
  <c r="J176" i="67" s="1"/>
  <c r="N232" i="67"/>
  <c r="T362" i="67"/>
  <c r="F507" i="67"/>
  <c r="F188" i="67"/>
  <c r="N468" i="67"/>
  <c r="N294" i="67"/>
  <c r="O28" i="67"/>
  <c r="P28" i="67" s="1"/>
  <c r="G70" i="67"/>
  <c r="C70" i="67" s="1"/>
  <c r="F397" i="67"/>
  <c r="O397" i="67"/>
  <c r="P397" i="67" s="1"/>
  <c r="L111" i="67"/>
  <c r="S132" i="67"/>
  <c r="N311" i="67"/>
  <c r="T49" i="67"/>
  <c r="O42" i="67"/>
  <c r="P42" i="67" s="1"/>
  <c r="S194" i="67"/>
  <c r="T13" i="67"/>
  <c r="T318" i="67"/>
  <c r="L339" i="67"/>
  <c r="L503" i="67"/>
  <c r="W493" i="67"/>
  <c r="X493" i="67" s="1"/>
  <c r="T383" i="67"/>
  <c r="L199" i="67"/>
  <c r="T371" i="67"/>
  <c r="T347" i="67"/>
  <c r="K414" i="67"/>
  <c r="T472" i="67"/>
  <c r="A65" i="67"/>
  <c r="N164" i="67"/>
  <c r="S377" i="67"/>
  <c r="O287" i="67"/>
  <c r="P287" i="67" s="1"/>
  <c r="A216" i="67"/>
  <c r="K344" i="67"/>
  <c r="F251" i="67"/>
  <c r="N143" i="67"/>
  <c r="H245" i="67"/>
  <c r="J245" i="67" s="1"/>
  <c r="G526" i="67"/>
  <c r="C526" i="67" s="1"/>
  <c r="K329" i="67"/>
  <c r="S376" i="67"/>
  <c r="A145" i="67"/>
  <c r="L232" i="67"/>
  <c r="K14" i="67"/>
  <c r="T247" i="67"/>
  <c r="T412" i="67"/>
  <c r="F73" i="67"/>
  <c r="A439" i="67"/>
  <c r="L362" i="67"/>
  <c r="W397" i="67"/>
  <c r="X397" i="67" s="1"/>
  <c r="K122" i="67"/>
  <c r="K186" i="67"/>
  <c r="G489" i="67"/>
  <c r="N18" i="67"/>
  <c r="H36" i="67"/>
  <c r="J36" i="67" s="1"/>
  <c r="L491" i="67"/>
  <c r="O365" i="67"/>
  <c r="P365" i="67" s="1"/>
  <c r="W85" i="67"/>
  <c r="X85" i="67" s="1"/>
  <c r="L416" i="67"/>
  <c r="N67" i="67"/>
  <c r="A116" i="67"/>
  <c r="L202" i="67"/>
  <c r="A123" i="67"/>
  <c r="W286" i="67"/>
  <c r="X286" i="67" s="1"/>
  <c r="N420" i="67"/>
  <c r="S177" i="67"/>
  <c r="F161" i="67"/>
  <c r="T83" i="67"/>
  <c r="K116" i="67"/>
  <c r="L361" i="67"/>
  <c r="L397" i="67"/>
  <c r="K68" i="67"/>
  <c r="W358" i="67"/>
  <c r="X358" i="67" s="1"/>
  <c r="G187" i="67"/>
  <c r="C187" i="67" s="1"/>
  <c r="F362" i="67"/>
  <c r="H428" i="67"/>
  <c r="J428" i="67" s="1"/>
  <c r="W117" i="67"/>
  <c r="X117" i="67" s="1"/>
  <c r="O23" i="67"/>
  <c r="P23" i="67" s="1"/>
  <c r="H56" i="67"/>
  <c r="J56" i="67" s="1"/>
  <c r="S417" i="67"/>
  <c r="G133" i="67"/>
  <c r="C133" i="67" s="1"/>
  <c r="O490" i="67"/>
  <c r="P490" i="67" s="1"/>
  <c r="F501" i="67"/>
  <c r="F69" i="67"/>
  <c r="G213" i="67"/>
  <c r="C213" i="67" s="1"/>
  <c r="S294" i="67"/>
  <c r="T167" i="67"/>
  <c r="A468" i="67"/>
  <c r="L200" i="67"/>
  <c r="L192" i="67"/>
  <c r="F431" i="67"/>
  <c r="T288" i="67"/>
  <c r="F406" i="67"/>
  <c r="O464" i="67"/>
  <c r="P464" i="67" s="1"/>
  <c r="K363" i="67"/>
  <c r="H503" i="67"/>
  <c r="J503" i="67" s="1"/>
  <c r="T27" i="67"/>
  <c r="S167" i="67"/>
  <c r="T328" i="67"/>
  <c r="W82" i="67"/>
  <c r="X82" i="67" s="1"/>
  <c r="H443" i="67"/>
  <c r="J443" i="67" s="1"/>
  <c r="S482" i="67"/>
  <c r="W40" i="67"/>
  <c r="X40" i="67" s="1"/>
  <c r="G16" i="67"/>
  <c r="C16" i="67" s="1"/>
  <c r="H519" i="67"/>
  <c r="J519" i="67" s="1"/>
  <c r="G232" i="67"/>
  <c r="C232" i="67" s="1"/>
  <c r="F117" i="67"/>
  <c r="W245" i="67"/>
  <c r="X245" i="67" s="1"/>
  <c r="A262" i="67"/>
  <c r="N69" i="67"/>
  <c r="A33" i="67"/>
  <c r="A36" i="67"/>
  <c r="H109" i="67"/>
  <c r="J109" i="67" s="1"/>
  <c r="K384" i="67"/>
  <c r="L510" i="67"/>
  <c r="N308" i="67"/>
  <c r="K505" i="67"/>
  <c r="O462" i="67"/>
  <c r="P462" i="67" s="1"/>
  <c r="O232" i="67"/>
  <c r="P232" i="67" s="1"/>
  <c r="L108" i="67"/>
  <c r="H229" i="67"/>
  <c r="J229" i="67" s="1"/>
  <c r="W35" i="67"/>
  <c r="X35" i="67" s="1"/>
  <c r="N428" i="67"/>
  <c r="T454" i="67"/>
  <c r="K325" i="67"/>
  <c r="G189" i="67"/>
  <c r="C189" i="67" s="1"/>
  <c r="G429" i="67"/>
  <c r="C429" i="67" s="1"/>
  <c r="L66" i="67"/>
  <c r="A69" i="67"/>
  <c r="G156" i="67"/>
  <c r="O132" i="67"/>
  <c r="P132" i="67" s="1"/>
  <c r="S53" i="67"/>
  <c r="N470" i="67"/>
  <c r="H480" i="67"/>
  <c r="J480" i="67" s="1"/>
  <c r="H93" i="67"/>
  <c r="J93" i="67" s="1"/>
  <c r="H186" i="67"/>
  <c r="J186" i="67" s="1"/>
  <c r="F34" i="67"/>
  <c r="O305" i="67"/>
  <c r="P305" i="67" s="1"/>
  <c r="N256" i="67"/>
  <c r="S155" i="67"/>
  <c r="O474" i="67"/>
  <c r="P474" i="67" s="1"/>
  <c r="S168" i="67"/>
  <c r="A238" i="67"/>
  <c r="S192" i="67"/>
  <c r="K194" i="67"/>
  <c r="G162" i="67"/>
  <c r="C162" i="67" s="1"/>
  <c r="T160" i="67"/>
  <c r="L540" i="67"/>
  <c r="O387" i="67"/>
  <c r="P387" i="67" s="1"/>
  <c r="N381" i="67"/>
  <c r="N309" i="67"/>
  <c r="N37" i="67"/>
  <c r="H283" i="67"/>
  <c r="J283" i="67" s="1"/>
  <c r="W69" i="67"/>
  <c r="X69" i="67" s="1"/>
  <c r="W439" i="67"/>
  <c r="X439" i="67" s="1"/>
  <c r="H382" i="67"/>
  <c r="J382" i="67" s="1"/>
  <c r="G528" i="67"/>
  <c r="A120" i="67"/>
  <c r="H398" i="67"/>
  <c r="J398" i="67" s="1"/>
  <c r="S280" i="67"/>
  <c r="T272" i="67"/>
  <c r="O525" i="67"/>
  <c r="P525" i="67" s="1"/>
  <c r="F182" i="67"/>
  <c r="T377" i="67"/>
  <c r="S225" i="67"/>
  <c r="A91" i="67"/>
  <c r="N492" i="67"/>
  <c r="A24" i="67"/>
  <c r="O382" i="67"/>
  <c r="P382" i="67" s="1"/>
  <c r="T344" i="67"/>
  <c r="A529" i="67"/>
  <c r="S430" i="67"/>
  <c r="L20" i="67"/>
  <c r="H446" i="67"/>
  <c r="J446" i="67" s="1"/>
  <c r="O361" i="67"/>
  <c r="P361" i="67" s="1"/>
  <c r="N307" i="67"/>
  <c r="K108" i="67"/>
  <c r="W89" i="67"/>
  <c r="X89" i="67" s="1"/>
  <c r="S231" i="67"/>
  <c r="T125" i="67"/>
  <c r="K427" i="67"/>
  <c r="T159" i="67"/>
  <c r="H25" i="67"/>
  <c r="J25" i="67" s="1"/>
  <c r="H504" i="67"/>
  <c r="J504" i="67" s="1"/>
  <c r="F41" i="67"/>
  <c r="N426" i="67"/>
  <c r="F516" i="67"/>
  <c r="H527" i="67"/>
  <c r="J527" i="67" s="1"/>
  <c r="H533" i="67"/>
  <c r="J533" i="67" s="1"/>
  <c r="N398" i="67"/>
  <c r="N135" i="67"/>
  <c r="A84" i="67"/>
  <c r="W81" i="67"/>
  <c r="X81" i="67" s="1"/>
  <c r="L434" i="67"/>
  <c r="G382" i="67"/>
  <c r="C382" i="67" s="1"/>
  <c r="H441" i="67"/>
  <c r="J441" i="67" s="1"/>
  <c r="S254" i="67"/>
  <c r="T229" i="67"/>
  <c r="K98" i="67"/>
  <c r="H79" i="67"/>
  <c r="J79" i="67" s="1"/>
  <c r="S432" i="67"/>
  <c r="T257" i="67"/>
  <c r="O529" i="67"/>
  <c r="P529" i="67" s="1"/>
  <c r="S309" i="67"/>
  <c r="L313" i="67"/>
  <c r="A399" i="67"/>
  <c r="W537" i="67"/>
  <c r="X537" i="67" s="1"/>
  <c r="T506" i="67"/>
  <c r="A322" i="67"/>
  <c r="H171" i="67"/>
  <c r="J171" i="67" s="1"/>
  <c r="T86" i="67"/>
  <c r="G26" i="67"/>
  <c r="C26" i="67" s="1"/>
  <c r="T203" i="67"/>
  <c r="T90" i="67"/>
  <c r="N489" i="67"/>
  <c r="F67" i="67"/>
  <c r="S184" i="67"/>
  <c r="F83" i="67"/>
  <c r="F294" i="67"/>
  <c r="F395" i="67"/>
  <c r="F17" i="67"/>
  <c r="H250" i="67"/>
  <c r="J250" i="67" s="1"/>
  <c r="N32" i="67"/>
  <c r="N229" i="67"/>
  <c r="F487" i="67"/>
  <c r="L167" i="67"/>
  <c r="N282" i="67"/>
  <c r="A217" i="67"/>
  <c r="O17" i="67"/>
  <c r="P17" i="67" s="1"/>
  <c r="O459" i="67"/>
  <c r="P459" i="67" s="1"/>
  <c r="O527" i="67"/>
  <c r="P527" i="67" s="1"/>
  <c r="O198" i="67"/>
  <c r="P198" i="67" s="1"/>
  <c r="T351" i="67"/>
  <c r="H361" i="67"/>
  <c r="J361" i="67" s="1"/>
  <c r="A464" i="67"/>
  <c r="T309" i="67"/>
  <c r="L81" i="67"/>
  <c r="S455" i="67"/>
  <c r="K89" i="67"/>
  <c r="O264" i="67"/>
  <c r="P264" i="67" s="1"/>
  <c r="F105" i="67"/>
  <c r="F310" i="67"/>
  <c r="K193" i="67"/>
  <c r="K468" i="67"/>
  <c r="K389" i="67"/>
  <c r="F491" i="67"/>
  <c r="K178" i="67"/>
  <c r="A499" i="67"/>
  <c r="W61" i="67"/>
  <c r="X61" i="67" s="1"/>
  <c r="O69" i="67"/>
  <c r="P69" i="67" s="1"/>
  <c r="K156" i="67"/>
  <c r="K428" i="67"/>
  <c r="N16" i="67"/>
  <c r="N385" i="67"/>
  <c r="G242" i="67"/>
  <c r="C242" i="67" s="1"/>
  <c r="G407" i="67"/>
  <c r="C407" i="67" s="1"/>
  <c r="T243" i="67"/>
  <c r="G134" i="67"/>
  <c r="N301" i="67"/>
  <c r="L420" i="67"/>
  <c r="W393" i="67"/>
  <c r="X393" i="67" s="1"/>
  <c r="F415" i="67"/>
  <c r="F429" i="67"/>
  <c r="W375" i="67"/>
  <c r="X375" i="67" s="1"/>
  <c r="L56" i="67"/>
  <c r="G516" i="67"/>
  <c r="C516" i="67" s="1"/>
  <c r="W202" i="67"/>
  <c r="X202" i="67" s="1"/>
  <c r="N441" i="67"/>
  <c r="K393" i="67"/>
  <c r="O514" i="67"/>
  <c r="P514" i="67" s="1"/>
  <c r="W252" i="67"/>
  <c r="X252" i="67" s="1"/>
  <c r="A76" i="67"/>
  <c r="H458" i="67"/>
  <c r="J458" i="67" s="1"/>
  <c r="A526" i="67"/>
  <c r="K524" i="67"/>
  <c r="N273" i="67"/>
  <c r="S501" i="67"/>
  <c r="W361" i="67"/>
  <c r="X361" i="67" s="1"/>
  <c r="O473" i="67"/>
  <c r="P473" i="67" s="1"/>
  <c r="S161" i="67"/>
  <c r="S446" i="67"/>
  <c r="N413" i="67"/>
  <c r="H200" i="67"/>
  <c r="J200" i="67" s="1"/>
  <c r="G414" i="67"/>
  <c r="C414" i="67" s="1"/>
  <c r="O345" i="67"/>
  <c r="P345" i="67" s="1"/>
  <c r="G511" i="67"/>
  <c r="C511" i="67" s="1"/>
  <c r="G165" i="67"/>
  <c r="S402" i="67"/>
  <c r="L83" i="67"/>
  <c r="H482" i="67"/>
  <c r="J482" i="67" s="1"/>
  <c r="G132" i="67"/>
  <c r="C132" i="67" s="1"/>
  <c r="O125" i="67"/>
  <c r="P125" i="67" s="1"/>
  <c r="H423" i="67"/>
  <c r="J423" i="67" s="1"/>
  <c r="G463" i="67"/>
  <c r="C463" i="67" s="1"/>
  <c r="O199" i="67"/>
  <c r="P199" i="67" s="1"/>
  <c r="L243" i="67"/>
  <c r="W73" i="67"/>
  <c r="X73" i="67" s="1"/>
  <c r="A22" i="67"/>
  <c r="N324" i="67"/>
  <c r="W59" i="67"/>
  <c r="X59" i="67" s="1"/>
  <c r="L346" i="67"/>
  <c r="N238" i="67"/>
  <c r="T365" i="67"/>
  <c r="L113" i="67"/>
  <c r="A174" i="67"/>
  <c r="S493" i="67"/>
  <c r="W344" i="67"/>
  <c r="X344" i="67" s="1"/>
  <c r="K376" i="67"/>
  <c r="T128" i="67"/>
  <c r="K333" i="67"/>
  <c r="H175" i="67"/>
  <c r="J175" i="67" s="1"/>
  <c r="T373" i="67"/>
  <c r="H256" i="67"/>
  <c r="J256" i="67" s="1"/>
  <c r="T100" i="67"/>
  <c r="A229" i="67"/>
  <c r="A370" i="67"/>
  <c r="N240" i="67"/>
  <c r="S66" i="67"/>
  <c r="T520" i="67"/>
  <c r="K221" i="67"/>
  <c r="T334" i="67"/>
  <c r="W312" i="67"/>
  <c r="X312" i="67" s="1"/>
  <c r="H125" i="67"/>
  <c r="J125" i="67" s="1"/>
  <c r="F110" i="67"/>
  <c r="F479" i="67"/>
  <c r="F509" i="67"/>
  <c r="G292" i="67"/>
  <c r="C292" i="67" s="1"/>
  <c r="A177" i="67"/>
  <c r="A161" i="67"/>
  <c r="LC25" i="66"/>
  <c r="S12" i="67"/>
  <c r="T12" i="67"/>
  <c r="L12" i="67"/>
  <c r="W12" i="67"/>
  <c r="X12" i="67" s="1"/>
  <c r="K12" i="67"/>
  <c r="N12" i="67"/>
  <c r="O12" i="67"/>
  <c r="LC40" i="66"/>
  <c r="C183" i="67" l="1"/>
  <c r="C493" i="67"/>
  <c r="C339" i="67"/>
  <c r="C318" i="67"/>
  <c r="D318" i="67" s="1"/>
  <c r="B318" i="67" s="1"/>
  <c r="C327" i="67"/>
  <c r="D327" i="67" s="1"/>
  <c r="B327" i="67" s="1"/>
  <c r="C437" i="67"/>
  <c r="D437" i="67" s="1"/>
  <c r="B437" i="67" s="1"/>
  <c r="C444" i="67"/>
  <c r="D444" i="67" s="1"/>
  <c r="B444" i="67" s="1"/>
  <c r="C219" i="67"/>
  <c r="D219" i="67" s="1"/>
  <c r="B219" i="67" s="1"/>
  <c r="C499" i="67"/>
  <c r="C453" i="67"/>
  <c r="C351" i="67"/>
  <c r="C287" i="67"/>
  <c r="C210" i="67"/>
  <c r="D210" i="67" s="1"/>
  <c r="B210" i="67" s="1"/>
  <c r="C33" i="67"/>
  <c r="D33" i="67" s="1"/>
  <c r="B33" i="67" s="1"/>
  <c r="C243" i="67"/>
  <c r="D243" i="67" s="1"/>
  <c r="B243" i="67" s="1"/>
  <c r="C410" i="67"/>
  <c r="D410" i="67" s="1"/>
  <c r="B410" i="67" s="1"/>
  <c r="C478" i="67"/>
  <c r="C170" i="67"/>
  <c r="C380" i="67"/>
  <c r="C163" i="67"/>
  <c r="C244" i="67"/>
  <c r="D244" i="67" s="1"/>
  <c r="B244" i="67" s="1"/>
  <c r="C43" i="67"/>
  <c r="D43" i="67" s="1"/>
  <c r="B43" i="67" s="1"/>
  <c r="C530" i="67"/>
  <c r="D530" i="67" s="1"/>
  <c r="B530" i="67" s="1"/>
  <c r="C123" i="67"/>
  <c r="D123" i="67" s="1"/>
  <c r="B123" i="67" s="1"/>
  <c r="C390" i="67"/>
  <c r="C506" i="67"/>
  <c r="C175" i="67"/>
  <c r="C384" i="67"/>
  <c r="D384" i="67" s="1"/>
  <c r="B384" i="67" s="1"/>
  <c r="C54" i="67"/>
  <c r="D54" i="67" s="1"/>
  <c r="B54" i="67" s="1"/>
  <c r="C419" i="67"/>
  <c r="D419" i="67" s="1"/>
  <c r="B419" i="67" s="1"/>
  <c r="C344" i="67"/>
  <c r="D344" i="67" s="1"/>
  <c r="B344" i="67" s="1"/>
  <c r="C146" i="67"/>
  <c r="D146" i="67" s="1"/>
  <c r="B146" i="67" s="1"/>
  <c r="C460" i="67"/>
  <c r="C165" i="67"/>
  <c r="C363" i="67"/>
  <c r="C496" i="67"/>
  <c r="D496" i="67" s="1"/>
  <c r="B496" i="67" s="1"/>
  <c r="C194" i="67"/>
  <c r="D194" i="67" s="1"/>
  <c r="B194" i="67" s="1"/>
  <c r="C71" i="67"/>
  <c r="D71" i="67" s="1"/>
  <c r="B71" i="67" s="1"/>
  <c r="C277" i="67"/>
  <c r="D277" i="67" s="1"/>
  <c r="B277" i="67" s="1"/>
  <c r="C406" i="67"/>
  <c r="D406" i="67" s="1"/>
  <c r="B406" i="67" s="1"/>
  <c r="C399" i="67"/>
  <c r="C303" i="67"/>
  <c r="C520" i="67"/>
  <c r="C231" i="67"/>
  <c r="C513" i="67"/>
  <c r="D513" i="67" s="1"/>
  <c r="B513" i="67" s="1"/>
  <c r="C416" i="67"/>
  <c r="D416" i="67" s="1"/>
  <c r="B416" i="67" s="1"/>
  <c r="C74" i="67"/>
  <c r="D74" i="67" s="1"/>
  <c r="B74" i="67" s="1"/>
  <c r="C220" i="67"/>
  <c r="D220" i="67" s="1"/>
  <c r="B220" i="67" s="1"/>
  <c r="C356" i="67"/>
  <c r="C222" i="67"/>
  <c r="C335" i="67"/>
  <c r="C330" i="67"/>
  <c r="C310" i="67"/>
  <c r="D310" i="67" s="1"/>
  <c r="B310" i="67" s="1"/>
  <c r="C424" i="67"/>
  <c r="D424" i="67" s="1"/>
  <c r="B424" i="67" s="1"/>
  <c r="C364" i="67"/>
  <c r="D364" i="67" s="1"/>
  <c r="B364" i="67" s="1"/>
  <c r="C392" i="67"/>
  <c r="D392" i="67" s="1"/>
  <c r="B392" i="67" s="1"/>
  <c r="C433" i="67"/>
  <c r="C75" i="67"/>
  <c r="C262" i="67"/>
  <c r="C331" i="67"/>
  <c r="D331" i="67" s="1"/>
  <c r="B331" i="67" s="1"/>
  <c r="C249" i="67"/>
  <c r="D249" i="67" s="1"/>
  <c r="B249" i="67" s="1"/>
  <c r="C408" i="67"/>
  <c r="D408" i="67" s="1"/>
  <c r="B408" i="67" s="1"/>
  <c r="C438" i="67"/>
  <c r="D438" i="67" s="1"/>
  <c r="B438" i="67" s="1"/>
  <c r="C535" i="67"/>
  <c r="D535" i="67" s="1"/>
  <c r="B535" i="67" s="1"/>
  <c r="C131" i="67"/>
  <c r="C486" i="67"/>
  <c r="C34" i="67"/>
  <c r="C295" i="67"/>
  <c r="C181" i="67"/>
  <c r="D181" i="67" s="1"/>
  <c r="B181" i="67" s="1"/>
  <c r="C125" i="67"/>
  <c r="D125" i="67" s="1"/>
  <c r="B125" i="67" s="1"/>
  <c r="C126" i="67"/>
  <c r="D126" i="67" s="1"/>
  <c r="B126" i="67" s="1"/>
  <c r="C517" i="67"/>
  <c r="D517" i="67" s="1"/>
  <c r="B517" i="67" s="1"/>
  <c r="C507" i="67"/>
  <c r="C21" i="67"/>
  <c r="C158" i="67"/>
  <c r="C56" i="67"/>
  <c r="D56" i="67" s="1"/>
  <c r="B56" i="67" s="1"/>
  <c r="C359" i="67"/>
  <c r="D359" i="67" s="1"/>
  <c r="B359" i="67" s="1"/>
  <c r="C191" i="67"/>
  <c r="D191" i="67" s="1"/>
  <c r="B191" i="67" s="1"/>
  <c r="C314" i="67"/>
  <c r="D314" i="67" s="1"/>
  <c r="B314" i="67" s="1"/>
  <c r="C503" i="67"/>
  <c r="D503" i="67" s="1"/>
  <c r="B503" i="67" s="1"/>
  <c r="C41" i="67"/>
  <c r="C449" i="67"/>
  <c r="C23" i="67"/>
  <c r="C101" i="67"/>
  <c r="C47" i="67"/>
  <c r="C404" i="67"/>
  <c r="C361" i="67"/>
  <c r="D361" i="67" s="1"/>
  <c r="B361" i="67" s="1"/>
  <c r="C121" i="67"/>
  <c r="D121" i="67" s="1"/>
  <c r="B121" i="67" s="1"/>
  <c r="C301" i="67"/>
  <c r="C237" i="67"/>
  <c r="C82" i="67"/>
  <c r="C494" i="67"/>
  <c r="D494" i="67" s="1"/>
  <c r="B494" i="67" s="1"/>
  <c r="C354" i="67"/>
  <c r="D354" i="67" s="1"/>
  <c r="B354" i="67" s="1"/>
  <c r="C378" i="67"/>
  <c r="D378" i="67" s="1"/>
  <c r="B378" i="67" s="1"/>
  <c r="C285" i="67"/>
  <c r="D285" i="67" s="1"/>
  <c r="B285" i="67" s="1"/>
  <c r="C293" i="67"/>
  <c r="D293" i="67" s="1"/>
  <c r="B293" i="67" s="1"/>
  <c r="C223" i="67"/>
  <c r="C110" i="67"/>
  <c r="C37" i="67"/>
  <c r="C445" i="67"/>
  <c r="D445" i="67" s="1"/>
  <c r="B445" i="67" s="1"/>
  <c r="C312" i="67"/>
  <c r="C259" i="67"/>
  <c r="D259" i="67" s="1"/>
  <c r="B259" i="67" s="1"/>
  <c r="C256" i="67"/>
  <c r="D256" i="67" s="1"/>
  <c r="B256" i="67" s="1"/>
  <c r="C425" i="67"/>
  <c r="D425" i="67" s="1"/>
  <c r="B425" i="67" s="1"/>
  <c r="C304" i="67"/>
  <c r="C396" i="67"/>
  <c r="C370" i="67"/>
  <c r="C341" i="67"/>
  <c r="C421" i="67"/>
  <c r="D421" i="67" s="1"/>
  <c r="B421" i="67" s="1"/>
  <c r="C539" i="67"/>
  <c r="D539" i="67" s="1"/>
  <c r="B539" i="67" s="1"/>
  <c r="C289" i="67"/>
  <c r="D289" i="67" s="1"/>
  <c r="B289" i="67" s="1"/>
  <c r="C76" i="67"/>
  <c r="D76" i="67" s="1"/>
  <c r="B76" i="67" s="1"/>
  <c r="C64" i="67"/>
  <c r="C357" i="67"/>
  <c r="C348" i="67"/>
  <c r="C203" i="67"/>
  <c r="D203" i="67" s="1"/>
  <c r="B203" i="67" s="1"/>
  <c r="C254" i="67"/>
  <c r="D254" i="67" s="1"/>
  <c r="B254" i="67" s="1"/>
  <c r="C450" i="67"/>
  <c r="D450" i="67" s="1"/>
  <c r="B450" i="67" s="1"/>
  <c r="C387" i="67"/>
  <c r="D387" i="67" s="1"/>
  <c r="B387" i="67" s="1"/>
  <c r="C91" i="67"/>
  <c r="D91" i="67" s="1"/>
  <c r="B91" i="67" s="1"/>
  <c r="C528" i="67"/>
  <c r="C489" i="67"/>
  <c r="C241" i="67"/>
  <c r="C174" i="67"/>
  <c r="C118" i="67"/>
  <c r="D118" i="67" s="1"/>
  <c r="B118" i="67" s="1"/>
  <c r="C465" i="67"/>
  <c r="D465" i="67" s="1"/>
  <c r="B465" i="67" s="1"/>
  <c r="C325" i="67"/>
  <c r="D325" i="67" s="1"/>
  <c r="B325" i="67" s="1"/>
  <c r="C272" i="67"/>
  <c r="D272" i="67" s="1"/>
  <c r="B272" i="67" s="1"/>
  <c r="C67" i="67"/>
  <c r="C307" i="67"/>
  <c r="C395" i="67"/>
  <c r="C418" i="67"/>
  <c r="D418" i="67" s="1"/>
  <c r="B418" i="67" s="1"/>
  <c r="C412" i="67"/>
  <c r="D412" i="67" s="1"/>
  <c r="B412" i="67" s="1"/>
  <c r="C226" i="67"/>
  <c r="D226" i="67" s="1"/>
  <c r="B226" i="67" s="1"/>
  <c r="C53" i="67"/>
  <c r="D53" i="67" s="1"/>
  <c r="B53" i="67" s="1"/>
  <c r="C291" i="67"/>
  <c r="D291" i="67" s="1"/>
  <c r="B291" i="67" s="1"/>
  <c r="C346" i="67"/>
  <c r="C28" i="67"/>
  <c r="C228" i="67"/>
  <c r="C49" i="67"/>
  <c r="C514" i="67"/>
  <c r="D514" i="67" s="1"/>
  <c r="B514" i="67" s="1"/>
  <c r="C113" i="67"/>
  <c r="C102" i="67"/>
  <c r="D102" i="67" s="1"/>
  <c r="B102" i="67" s="1"/>
  <c r="C374" i="67"/>
  <c r="D374" i="67" s="1"/>
  <c r="B374" i="67" s="1"/>
  <c r="C51" i="67"/>
  <c r="C31" i="67"/>
  <c r="C308" i="67"/>
  <c r="C321" i="67"/>
  <c r="D321" i="67" s="1"/>
  <c r="B321" i="67" s="1"/>
  <c r="C323" i="67"/>
  <c r="D323" i="67" s="1"/>
  <c r="B323" i="67" s="1"/>
  <c r="C481" i="67"/>
  <c r="D481" i="67" s="1"/>
  <c r="B481" i="67" s="1"/>
  <c r="C296" i="67"/>
  <c r="D296" i="67" s="1"/>
  <c r="B296" i="67" s="1"/>
  <c r="C400" i="67"/>
  <c r="D400" i="67" s="1"/>
  <c r="B400" i="67" s="1"/>
  <c r="C238" i="67"/>
  <c r="C501" i="67"/>
  <c r="C537" i="67"/>
  <c r="C59" i="67"/>
  <c r="C61" i="67"/>
  <c r="D61" i="67" s="1"/>
  <c r="B61" i="67" s="1"/>
  <c r="C208" i="67"/>
  <c r="D208" i="67" s="1"/>
  <c r="B208" i="67" s="1"/>
  <c r="C266" i="67"/>
  <c r="D266" i="67" s="1"/>
  <c r="B266" i="67" s="1"/>
  <c r="C139" i="67"/>
  <c r="D139" i="67" s="1"/>
  <c r="B139" i="67" s="1"/>
  <c r="C27" i="67"/>
  <c r="C512" i="67"/>
  <c r="C161" i="67"/>
  <c r="C534" i="67"/>
  <c r="D534" i="67" s="1"/>
  <c r="B534" i="67" s="1"/>
  <c r="C153" i="67"/>
  <c r="D153" i="67" s="1"/>
  <c r="B153" i="67" s="1"/>
  <c r="C214" i="67"/>
  <c r="D214" i="67" s="1"/>
  <c r="B214" i="67" s="1"/>
  <c r="C81" i="67"/>
  <c r="D81" i="67" s="1"/>
  <c r="B81" i="67" s="1"/>
  <c r="C197" i="67"/>
  <c r="D197" i="67" s="1"/>
  <c r="B197" i="67" s="1"/>
  <c r="C24" i="67"/>
  <c r="C25" i="67"/>
  <c r="C541" i="67"/>
  <c r="C166" i="67"/>
  <c r="C483" i="67"/>
  <c r="D483" i="67" s="1"/>
  <c r="B483" i="67" s="1"/>
  <c r="C524" i="67"/>
  <c r="D524" i="67" s="1"/>
  <c r="B524" i="67" s="1"/>
  <c r="C157" i="67"/>
  <c r="D157" i="67" s="1"/>
  <c r="B157" i="67" s="1"/>
  <c r="C186" i="67"/>
  <c r="D186" i="67" s="1"/>
  <c r="B186" i="67" s="1"/>
  <c r="C168" i="67"/>
  <c r="C435" i="67"/>
  <c r="C274" i="67"/>
  <c r="C264" i="67"/>
  <c r="C85" i="67"/>
  <c r="D85" i="67" s="1"/>
  <c r="B85" i="67" s="1"/>
  <c r="C235" i="67"/>
  <c r="D235" i="67" s="1"/>
  <c r="B235" i="67" s="1"/>
  <c r="C115" i="67"/>
  <c r="D115" i="67" s="1"/>
  <c r="B115" i="67" s="1"/>
  <c r="C107" i="67"/>
  <c r="D107" i="67" s="1"/>
  <c r="B107" i="67" s="1"/>
  <c r="C128" i="67"/>
  <c r="C319" i="67"/>
  <c r="C38" i="67"/>
  <c r="C103" i="67"/>
  <c r="C532" i="67"/>
  <c r="C279" i="67"/>
  <c r="D279" i="67" s="1"/>
  <c r="B279" i="67" s="1"/>
  <c r="C522" i="67"/>
  <c r="D522" i="67" s="1"/>
  <c r="B522" i="67" s="1"/>
  <c r="C211" i="67"/>
  <c r="D211" i="67" s="1"/>
  <c r="B211" i="67" s="1"/>
  <c r="C97" i="67"/>
  <c r="C338" i="67"/>
  <c r="C225" i="67"/>
  <c r="C217" i="67"/>
  <c r="D217" i="67" s="1"/>
  <c r="B217" i="67" s="1"/>
  <c r="C442" i="67"/>
  <c r="D442" i="67" s="1"/>
  <c r="B442" i="67" s="1"/>
  <c r="C207" i="67"/>
  <c r="D207" i="67" s="1"/>
  <c r="B207" i="67" s="1"/>
  <c r="C87" i="67"/>
  <c r="D87" i="67" s="1"/>
  <c r="B87" i="67" s="1"/>
  <c r="C509" i="67"/>
  <c r="D509" i="67" s="1"/>
  <c r="B509" i="67" s="1"/>
  <c r="C199" i="67"/>
  <c r="C172" i="67"/>
  <c r="C413" i="67"/>
  <c r="C368" i="67"/>
  <c r="C529" i="67"/>
  <c r="D529" i="67" s="1"/>
  <c r="B529" i="67" s="1"/>
  <c r="C253" i="67"/>
  <c r="D253" i="67" s="1"/>
  <c r="B253" i="67" s="1"/>
  <c r="C251" i="67"/>
  <c r="D251" i="67" s="1"/>
  <c r="B251" i="67" s="1"/>
  <c r="C94" i="67"/>
  <c r="D94" i="67" s="1"/>
  <c r="B94" i="67" s="1"/>
  <c r="C188" i="67"/>
  <c r="C180" i="67"/>
  <c r="C473" i="67"/>
  <c r="C299" i="67"/>
  <c r="D299" i="67" s="1"/>
  <c r="B299" i="67" s="1"/>
  <c r="C468" i="67"/>
  <c r="D468" i="67" s="1"/>
  <c r="B468" i="67" s="1"/>
  <c r="C480" i="67"/>
  <c r="D480" i="67" s="1"/>
  <c r="B480" i="67" s="1"/>
  <c r="C282" i="67"/>
  <c r="D282" i="67" s="1"/>
  <c r="B282" i="67" s="1"/>
  <c r="C458" i="67"/>
  <c r="D458" i="67" s="1"/>
  <c r="B458" i="67" s="1"/>
  <c r="C430" i="67"/>
  <c r="C456" i="67"/>
  <c r="C140" i="67"/>
  <c r="C352" i="67"/>
  <c r="C247" i="67"/>
  <c r="D247" i="67" s="1"/>
  <c r="B247" i="67" s="1"/>
  <c r="C150" i="67"/>
  <c r="D150" i="67" s="1"/>
  <c r="B150" i="67" s="1"/>
  <c r="C484" i="67"/>
  <c r="D484" i="67" s="1"/>
  <c r="B484" i="67" s="1"/>
  <c r="C233" i="67"/>
  <c r="D233" i="67" s="1"/>
  <c r="B233" i="67" s="1"/>
  <c r="C78" i="67"/>
  <c r="C397" i="67"/>
  <c r="C471" i="67"/>
  <c r="C426" i="67"/>
  <c r="D426" i="67" s="1"/>
  <c r="B426" i="67" s="1"/>
  <c r="C134" i="67"/>
  <c r="D134" i="67" s="1"/>
  <c r="B134" i="67" s="1"/>
  <c r="C156" i="67"/>
  <c r="D156" i="67" s="1"/>
  <c r="B156" i="67" s="1"/>
  <c r="C477" i="67"/>
  <c r="D477" i="67" s="1"/>
  <c r="B477" i="67" s="1"/>
  <c r="C519" i="67"/>
  <c r="D519" i="67" s="1"/>
  <c r="B519" i="67" s="1"/>
  <c r="C268" i="67"/>
  <c r="C196" i="67"/>
  <c r="C185" i="67"/>
  <c r="C333" i="67"/>
  <c r="D333" i="67" s="1"/>
  <c r="B333" i="67" s="1"/>
  <c r="C383" i="67"/>
  <c r="D383" i="67" s="1"/>
  <c r="B383" i="67" s="1"/>
  <c r="C144" i="67"/>
  <c r="D144" i="67" s="1"/>
  <c r="B144" i="67" s="1"/>
  <c r="C340" i="67"/>
  <c r="D340" i="67" s="1"/>
  <c r="B340" i="67" s="1"/>
  <c r="C190" i="67"/>
  <c r="D190" i="67" s="1"/>
  <c r="B190" i="67" s="1"/>
  <c r="C135" i="67"/>
  <c r="C215" i="67"/>
  <c r="C89" i="67"/>
  <c r="C497" i="67"/>
  <c r="D497" i="67" s="1"/>
  <c r="B497" i="67" s="1"/>
  <c r="C201" i="67"/>
  <c r="D201" i="67" s="1"/>
  <c r="B201" i="67" s="1"/>
  <c r="C376" i="67"/>
  <c r="D376" i="67" s="1"/>
  <c r="B376" i="67" s="1"/>
  <c r="C260" i="67"/>
  <c r="D260" i="67" s="1"/>
  <c r="B260" i="67" s="1"/>
  <c r="C119" i="67"/>
  <c r="D119" i="67" s="1"/>
  <c r="B119" i="67" s="1"/>
  <c r="C440" i="67"/>
  <c r="C466" i="67"/>
  <c r="C490" i="67"/>
  <c r="C371" i="67"/>
  <c r="MD87" i="66"/>
  <c r="AY87" i="66" s="1"/>
  <c r="BA87" i="66" s="1"/>
  <c r="MD97" i="66"/>
  <c r="AY97" i="66" s="1"/>
  <c r="BA97" i="66" s="1"/>
  <c r="MD98" i="66"/>
  <c r="AY98" i="66" s="1"/>
  <c r="BA98" i="66" s="1"/>
  <c r="MD44" i="66"/>
  <c r="AY44" i="66" s="1"/>
  <c r="BA44" i="66" s="1"/>
  <c r="MD96" i="66"/>
  <c r="AY96" i="66" s="1"/>
  <c r="BA96" i="66" s="1"/>
  <c r="MD107" i="66"/>
  <c r="AY107" i="66" s="1"/>
  <c r="BA107" i="66" s="1"/>
  <c r="MD89" i="66"/>
  <c r="AY89" i="66" s="1"/>
  <c r="BA89" i="66" s="1"/>
  <c r="MD109" i="66"/>
  <c r="AY109" i="66" s="1"/>
  <c r="BA109" i="66" s="1"/>
  <c r="MD81" i="66"/>
  <c r="AY81" i="66" s="1"/>
  <c r="BA81" i="66" s="1"/>
  <c r="MD40" i="66"/>
  <c r="AY40" i="66" s="1"/>
  <c r="BG40" i="66" s="1"/>
  <c r="MD49" i="66"/>
  <c r="AY49" i="66" s="1"/>
  <c r="BA49" i="66" s="1"/>
  <c r="MD102" i="66"/>
  <c r="AY102" i="66" s="1"/>
  <c r="BA102" i="66" s="1"/>
  <c r="MD83" i="66"/>
  <c r="AY83" i="66" s="1"/>
  <c r="BA83" i="66" s="1"/>
  <c r="MD62" i="66"/>
  <c r="AY62" i="66" s="1"/>
  <c r="BA62" i="66" s="1"/>
  <c r="MD51" i="66"/>
  <c r="AY51" i="66" s="1"/>
  <c r="BA51" i="66" s="1"/>
  <c r="MD90" i="66"/>
  <c r="AY90" i="66" s="1"/>
  <c r="BA90" i="66" s="1"/>
  <c r="MD71" i="66"/>
  <c r="AY71" i="66" s="1"/>
  <c r="BA71" i="66" s="1"/>
  <c r="MD79" i="66"/>
  <c r="AY79" i="66" s="1"/>
  <c r="BA79" i="66" s="1"/>
  <c r="MD106" i="66"/>
  <c r="AY106" i="66" s="1"/>
  <c r="BA106" i="66" s="1"/>
  <c r="MD56" i="66"/>
  <c r="AY56" i="66" s="1"/>
  <c r="BA56" i="66" s="1"/>
  <c r="MD64" i="66"/>
  <c r="AY64" i="66" s="1"/>
  <c r="BA64" i="66" s="1"/>
  <c r="MD72" i="66"/>
  <c r="AY72" i="66" s="1"/>
  <c r="BA72" i="66" s="1"/>
  <c r="MD15" i="66"/>
  <c r="AY15" i="66" s="1"/>
  <c r="BA15" i="66" s="1"/>
  <c r="MD46" i="66"/>
  <c r="AY46" i="66" s="1"/>
  <c r="BA46" i="66" s="1"/>
  <c r="MD60" i="66"/>
  <c r="AY60" i="66" s="1"/>
  <c r="BA60" i="66" s="1"/>
  <c r="MD94" i="66"/>
  <c r="AY94" i="66" s="1"/>
  <c r="BA94" i="66" s="1"/>
  <c r="MD50" i="66"/>
  <c r="AY50" i="66" s="1"/>
  <c r="BA50" i="66" s="1"/>
  <c r="MD59" i="66"/>
  <c r="AY59" i="66" s="1"/>
  <c r="BA59" i="66" s="1"/>
  <c r="MD111" i="66"/>
  <c r="AY111" i="66" s="1"/>
  <c r="BA111" i="66" s="1"/>
  <c r="MD67" i="66"/>
  <c r="AY67" i="66" s="1"/>
  <c r="BA67" i="66" s="1"/>
  <c r="MD36" i="66"/>
  <c r="AY36" i="66" s="1"/>
  <c r="BH36" i="66" s="1"/>
  <c r="MD70" i="66"/>
  <c r="AY70" i="66" s="1"/>
  <c r="BA70" i="66" s="1"/>
  <c r="MD105" i="66"/>
  <c r="AY105" i="66" s="1"/>
  <c r="BA105" i="66" s="1"/>
  <c r="MD73" i="66"/>
  <c r="AY73" i="66" s="1"/>
  <c r="BA73" i="66" s="1"/>
  <c r="MD17" i="66"/>
  <c r="AY17" i="66" s="1"/>
  <c r="BG17" i="66" s="1"/>
  <c r="MD54" i="66"/>
  <c r="AY54" i="66" s="1"/>
  <c r="BA54" i="66" s="1"/>
  <c r="MD55" i="66"/>
  <c r="AY55" i="66" s="1"/>
  <c r="BA55" i="66" s="1"/>
  <c r="MD85" i="66"/>
  <c r="AY85" i="66" s="1"/>
  <c r="BA85" i="66" s="1"/>
  <c r="MD48" i="66"/>
  <c r="AY48" i="66" s="1"/>
  <c r="BA48" i="66" s="1"/>
  <c r="MD14" i="66"/>
  <c r="AY14" i="66" s="1"/>
  <c r="BG14" i="66" s="1"/>
  <c r="MD38" i="66"/>
  <c r="AY38" i="66" s="1"/>
  <c r="BH38" i="66" s="1"/>
  <c r="MD28" i="66"/>
  <c r="AY28" i="66" s="1"/>
  <c r="BG28" i="66" s="1"/>
  <c r="MD43" i="66"/>
  <c r="AY43" i="66" s="1"/>
  <c r="BA43" i="66" s="1"/>
  <c r="MD92" i="66"/>
  <c r="AY92" i="66" s="1"/>
  <c r="BA92" i="66" s="1"/>
  <c r="MD65" i="66"/>
  <c r="AY65" i="66" s="1"/>
  <c r="BA65" i="66" s="1"/>
  <c r="MD91" i="66"/>
  <c r="AY91" i="66" s="1"/>
  <c r="BA91" i="66" s="1"/>
  <c r="MD58" i="66"/>
  <c r="AY58" i="66" s="1"/>
  <c r="BA58" i="66" s="1"/>
  <c r="MD82" i="66"/>
  <c r="AY82" i="66" s="1"/>
  <c r="BA82" i="66" s="1"/>
  <c r="MD110" i="66"/>
  <c r="AY110" i="66" s="1"/>
  <c r="BA110" i="66" s="1"/>
  <c r="MD53" i="66"/>
  <c r="AY53" i="66" s="1"/>
  <c r="BA53" i="66" s="1"/>
  <c r="MD104" i="66"/>
  <c r="AY104" i="66" s="1"/>
  <c r="BA104" i="66" s="1"/>
  <c r="MD61" i="66"/>
  <c r="AY61" i="66" s="1"/>
  <c r="BA61" i="66" s="1"/>
  <c r="MD42" i="66"/>
  <c r="AY42" i="66" s="1"/>
  <c r="BH42" i="66" s="1"/>
  <c r="MD41" i="66"/>
  <c r="AY41" i="66" s="1"/>
  <c r="MD99" i="66"/>
  <c r="AY99" i="66" s="1"/>
  <c r="BA99" i="66" s="1"/>
  <c r="MD77" i="66"/>
  <c r="AY77" i="66" s="1"/>
  <c r="BA77" i="66" s="1"/>
  <c r="MD75" i="66"/>
  <c r="AY75" i="66" s="1"/>
  <c r="BA75" i="66" s="1"/>
  <c r="MD86" i="66"/>
  <c r="AY86" i="66" s="1"/>
  <c r="BA86" i="66" s="1"/>
  <c r="MD112" i="66"/>
  <c r="AY112" i="66" s="1"/>
  <c r="BA112" i="66" s="1"/>
  <c r="MD74" i="66"/>
  <c r="AY74" i="66" s="1"/>
  <c r="BA74" i="66" s="1"/>
  <c r="MD57" i="66"/>
  <c r="AY57" i="66" s="1"/>
  <c r="BA57" i="66" s="1"/>
  <c r="MD52" i="66"/>
  <c r="AY52" i="66" s="1"/>
  <c r="BA52" i="66" s="1"/>
  <c r="MD66" i="66"/>
  <c r="AY66" i="66" s="1"/>
  <c r="BA66" i="66" s="1"/>
  <c r="MD35" i="66"/>
  <c r="AY35" i="66" s="1"/>
  <c r="BG35" i="66" s="1"/>
  <c r="MD88" i="66"/>
  <c r="AY88" i="66" s="1"/>
  <c r="BA88" i="66" s="1"/>
  <c r="MD76" i="66"/>
  <c r="AY76" i="66" s="1"/>
  <c r="BA76" i="66" s="1"/>
  <c r="MD95" i="66"/>
  <c r="AY95" i="66" s="1"/>
  <c r="BA95" i="66" s="1"/>
  <c r="MD108" i="66"/>
  <c r="AY108" i="66" s="1"/>
  <c r="BA108" i="66" s="1"/>
  <c r="MD103" i="66"/>
  <c r="AY103" i="66" s="1"/>
  <c r="BA103" i="66" s="1"/>
  <c r="MD47" i="66"/>
  <c r="AY47" i="66" s="1"/>
  <c r="BA47" i="66" s="1"/>
  <c r="MD63" i="66"/>
  <c r="AY63" i="66" s="1"/>
  <c r="BA63" i="66" s="1"/>
  <c r="MD101" i="66"/>
  <c r="AY101" i="66" s="1"/>
  <c r="BA101" i="66" s="1"/>
  <c r="MD68" i="66"/>
  <c r="AY68" i="66" s="1"/>
  <c r="BA68" i="66" s="1"/>
  <c r="MD100" i="66"/>
  <c r="AY100" i="66" s="1"/>
  <c r="BA100" i="66" s="1"/>
  <c r="MD39" i="66"/>
  <c r="AY39" i="66" s="1"/>
  <c r="MH39" i="66" s="1"/>
  <c r="MI39" i="66" s="1"/>
  <c r="MJ39" i="66" s="1"/>
  <c r="MD93" i="66"/>
  <c r="AY93" i="66" s="1"/>
  <c r="BA93" i="66" s="1"/>
  <c r="MD45" i="66"/>
  <c r="AY45" i="66" s="1"/>
  <c r="BA45" i="66" s="1"/>
  <c r="MD78" i="66"/>
  <c r="AY78" i="66" s="1"/>
  <c r="BA78" i="66" s="1"/>
  <c r="MD113" i="66"/>
  <c r="AY113" i="66" s="1"/>
  <c r="BA113" i="66" s="1"/>
  <c r="MD84" i="66"/>
  <c r="AY84" i="66" s="1"/>
  <c r="BA84" i="66" s="1"/>
  <c r="MD80" i="66"/>
  <c r="AY80" i="66" s="1"/>
  <c r="BA80" i="66" s="1"/>
  <c r="MD69" i="66"/>
  <c r="AY69" i="66" s="1"/>
  <c r="BA69" i="66" s="1"/>
  <c r="MD37" i="66"/>
  <c r="AY37" i="66" s="1"/>
  <c r="MH37" i="66" s="1"/>
  <c r="MI37" i="66" s="1"/>
  <c r="MJ37" i="66" s="1"/>
  <c r="C20" i="67"/>
  <c r="D20" i="67" s="1"/>
  <c r="B20" i="67" s="1"/>
  <c r="MD34" i="66"/>
  <c r="AY34" i="66" s="1"/>
  <c r="BA34" i="66" s="1"/>
  <c r="MD18" i="66"/>
  <c r="AY18" i="66" s="1"/>
  <c r="BG18" i="66" s="1"/>
  <c r="MD22" i="66"/>
  <c r="AY22" i="66" s="1"/>
  <c r="BG22" i="66" s="1"/>
  <c r="MD23" i="66"/>
  <c r="AY23" i="66" s="1"/>
  <c r="BG23" i="66" s="1"/>
  <c r="MD19" i="66"/>
  <c r="AY19" i="66" s="1"/>
  <c r="BG19" i="66" s="1"/>
  <c r="MD24" i="66"/>
  <c r="AY24" i="66" s="1"/>
  <c r="BG24" i="66" s="1"/>
  <c r="MD21" i="66"/>
  <c r="AY21" i="66" s="1"/>
  <c r="MD16" i="66"/>
  <c r="AY16" i="66" s="1"/>
  <c r="MD20" i="66"/>
  <c r="AY20" i="66" s="1"/>
  <c r="BG20" i="66" s="1"/>
  <c r="MH40" i="66"/>
  <c r="MI40" i="66" s="1"/>
  <c r="MJ40" i="66" s="1"/>
  <c r="MD25" i="66"/>
  <c r="AY25" i="66" s="1"/>
  <c r="MD29" i="66"/>
  <c r="AY29" i="66" s="1"/>
  <c r="BG29" i="66" s="1"/>
  <c r="MD32" i="66"/>
  <c r="AY32" i="66" s="1"/>
  <c r="BG32" i="66" s="1"/>
  <c r="MD26" i="66"/>
  <c r="AY26" i="66" s="1"/>
  <c r="BG26" i="66" s="1"/>
  <c r="MD30" i="66"/>
  <c r="AY30" i="66" s="1"/>
  <c r="BG30" i="66" s="1"/>
  <c r="MD27" i="66"/>
  <c r="AY27" i="66" s="1"/>
  <c r="BG27" i="66" s="1"/>
  <c r="MD31" i="66"/>
  <c r="AY31" i="66" s="1"/>
  <c r="BG31" i="66" s="1"/>
  <c r="MD33" i="66"/>
  <c r="AY33" i="66" s="1"/>
  <c r="BG33" i="66" s="1"/>
  <c r="C18" i="67"/>
  <c r="D18" i="67" s="1"/>
  <c r="B18" i="67" s="1"/>
  <c r="D414" i="67"/>
  <c r="B414" i="67" s="1"/>
  <c r="D382" i="67"/>
  <c r="B382" i="67" s="1"/>
  <c r="D326" i="67"/>
  <c r="B326" i="67" s="1"/>
  <c r="D72" i="67"/>
  <c r="B72" i="67" s="1"/>
  <c r="D493" i="67"/>
  <c r="B493" i="67" s="1"/>
  <c r="D239" i="67"/>
  <c r="B239" i="67" s="1"/>
  <c r="D129" i="67"/>
  <c r="B129" i="67" s="1"/>
  <c r="D388" i="67"/>
  <c r="B388" i="67" s="1"/>
  <c r="D49" i="67"/>
  <c r="B49" i="67" s="1"/>
  <c r="D38" i="67"/>
  <c r="B38" i="67" s="1"/>
  <c r="D397" i="67"/>
  <c r="B397" i="67" s="1"/>
  <c r="K11" i="67"/>
  <c r="D292" i="67"/>
  <c r="B292" i="67" s="1"/>
  <c r="D132" i="67"/>
  <c r="B132" i="67" s="1"/>
  <c r="D187" i="67"/>
  <c r="B187" i="67" s="1"/>
  <c r="D489" i="67"/>
  <c r="B489" i="67" s="1"/>
  <c r="D169" i="67"/>
  <c r="B169" i="67" s="1"/>
  <c r="D275" i="67"/>
  <c r="B275" i="67" s="1"/>
  <c r="D278" i="67"/>
  <c r="B278" i="67" s="1"/>
  <c r="D184" i="67"/>
  <c r="B184" i="67" s="1"/>
  <c r="D476" i="67"/>
  <c r="B476" i="67" s="1"/>
  <c r="D495" i="67"/>
  <c r="B495" i="67" s="1"/>
  <c r="D294" i="67"/>
  <c r="B294" i="67" s="1"/>
  <c r="D206" i="67"/>
  <c r="B206" i="67" s="1"/>
  <c r="D73" i="67"/>
  <c r="B73" i="67" s="1"/>
  <c r="D508" i="67"/>
  <c r="B508" i="67" s="1"/>
  <c r="D202" i="67"/>
  <c r="B202" i="67" s="1"/>
  <c r="D268" i="67"/>
  <c r="B268" i="67" s="1"/>
  <c r="D171" i="67"/>
  <c r="B171" i="67" s="1"/>
  <c r="D193" i="67"/>
  <c r="B193" i="67" s="1"/>
  <c r="D322" i="67"/>
  <c r="B322" i="67" s="1"/>
  <c r="D142" i="67"/>
  <c r="B142" i="67" s="1"/>
  <c r="D84" i="67"/>
  <c r="B84" i="67" s="1"/>
  <c r="D345" i="67"/>
  <c r="B345" i="67" s="1"/>
  <c r="D154" i="67"/>
  <c r="B154" i="67" s="1"/>
  <c r="D117" i="67"/>
  <c r="B117" i="67" s="1"/>
  <c r="D83" i="67"/>
  <c r="B83" i="67" s="1"/>
  <c r="D90" i="67"/>
  <c r="B90" i="67" s="1"/>
  <c r="D36" i="67"/>
  <c r="B36" i="67" s="1"/>
  <c r="D339" i="67"/>
  <c r="B339" i="67" s="1"/>
  <c r="D324" i="67"/>
  <c r="B324" i="67" s="1"/>
  <c r="D236" i="67"/>
  <c r="B236" i="67" s="1"/>
  <c r="D58" i="67"/>
  <c r="B58" i="67" s="1"/>
  <c r="D248" i="67"/>
  <c r="B248" i="67" s="1"/>
  <c r="D520" i="67"/>
  <c r="B520" i="67" s="1"/>
  <c r="D82" i="67"/>
  <c r="B82" i="67" s="1"/>
  <c r="D116" i="67"/>
  <c r="B116" i="67" s="1"/>
  <c r="D499" i="67"/>
  <c r="B499" i="67" s="1"/>
  <c r="D362" i="67"/>
  <c r="B362" i="67" s="1"/>
  <c r="D369" i="67"/>
  <c r="B369" i="67" s="1"/>
  <c r="D124" i="67"/>
  <c r="B124" i="67" s="1"/>
  <c r="D57" i="67"/>
  <c r="B57" i="67" s="1"/>
  <c r="D178" i="67"/>
  <c r="B178" i="67" s="1"/>
  <c r="D284" i="67"/>
  <c r="B284" i="67" s="1"/>
  <c r="D255" i="67"/>
  <c r="B255" i="67" s="1"/>
  <c r="D461" i="67"/>
  <c r="B461" i="67" s="1"/>
  <c r="D379" i="67"/>
  <c r="B379" i="67" s="1"/>
  <c r="D515" i="67"/>
  <c r="B515" i="67" s="1"/>
  <c r="D305" i="67"/>
  <c r="B305" i="67" s="1"/>
  <c r="D502" i="67"/>
  <c r="B502" i="67" s="1"/>
  <c r="D75" i="67"/>
  <c r="B75" i="67" s="1"/>
  <c r="D265" i="67"/>
  <c r="B265" i="67" s="1"/>
  <c r="D135" i="67"/>
  <c r="B135" i="67" s="1"/>
  <c r="D128" i="67"/>
  <c r="B128" i="67" s="1"/>
  <c r="D88" i="67"/>
  <c r="B88" i="67" s="1"/>
  <c r="D152" i="67"/>
  <c r="B152" i="67" s="1"/>
  <c r="D141" i="67"/>
  <c r="B141" i="67" s="1"/>
  <c r="D140" i="67"/>
  <c r="B140" i="67" s="1"/>
  <c r="D329" i="67"/>
  <c r="B329" i="67" s="1"/>
  <c r="D507" i="67"/>
  <c r="B507" i="67" s="1"/>
  <c r="D250" i="67"/>
  <c r="B250" i="67" s="1"/>
  <c r="D155" i="67"/>
  <c r="B155" i="67" s="1"/>
  <c r="D78" i="67"/>
  <c r="B78" i="67" s="1"/>
  <c r="D111" i="67"/>
  <c r="B111" i="67" s="1"/>
  <c r="D431" i="67"/>
  <c r="B431" i="67" s="1"/>
  <c r="D485" i="67"/>
  <c r="B485" i="67" s="1"/>
  <c r="D488" i="67"/>
  <c r="B488" i="67" s="1"/>
  <c r="D475" i="67"/>
  <c r="B475" i="67" s="1"/>
  <c r="D173" i="67"/>
  <c r="B173" i="67" s="1"/>
  <c r="D440" i="67"/>
  <c r="B440" i="67" s="1"/>
  <c r="X11" i="67"/>
  <c r="W11" i="67"/>
  <c r="D528" i="67"/>
  <c r="B528" i="67" s="1"/>
  <c r="D429" i="67"/>
  <c r="B429" i="67" s="1"/>
  <c r="D133" i="67"/>
  <c r="B133" i="67" s="1"/>
  <c r="D447" i="67"/>
  <c r="B447" i="67" s="1"/>
  <c r="D216" i="67"/>
  <c r="B216" i="67" s="1"/>
  <c r="D258" i="67"/>
  <c r="B258" i="67" s="1"/>
  <c r="D138" i="67"/>
  <c r="B138" i="67" s="1"/>
  <c r="D112" i="67"/>
  <c r="B112" i="67" s="1"/>
  <c r="D276" i="67"/>
  <c r="B276" i="67" s="1"/>
  <c r="D50" i="67"/>
  <c r="B50" i="67" s="1"/>
  <c r="D137" i="67"/>
  <c r="B137" i="67" s="1"/>
  <c r="D195" i="67"/>
  <c r="B195" i="67" s="1"/>
  <c r="D328" i="67"/>
  <c r="B328" i="67" s="1"/>
  <c r="D271" i="67"/>
  <c r="B271" i="67" s="1"/>
  <c r="D69" i="67"/>
  <c r="B69" i="67" s="1"/>
  <c r="D225" i="67"/>
  <c r="B225" i="67" s="1"/>
  <c r="D533" i="67"/>
  <c r="B533" i="67" s="1"/>
  <c r="D525" i="67"/>
  <c r="B525" i="67" s="1"/>
  <c r="D464" i="67"/>
  <c r="B464" i="67" s="1"/>
  <c r="D377" i="67"/>
  <c r="B377" i="67" s="1"/>
  <c r="D79" i="67"/>
  <c r="B79" i="67" s="1"/>
  <c r="D337" i="67"/>
  <c r="B337" i="67" s="1"/>
  <c r="D409" i="67"/>
  <c r="B409" i="67" s="1"/>
  <c r="D300" i="67"/>
  <c r="B300" i="67" s="1"/>
  <c r="D355" i="67"/>
  <c r="B355" i="67" s="1"/>
  <c r="D311" i="67"/>
  <c r="B311" i="67" s="1"/>
  <c r="D433" i="67"/>
  <c r="B433" i="67" s="1"/>
  <c r="D401" i="67"/>
  <c r="B401" i="67" s="1"/>
  <c r="D435" i="67"/>
  <c r="B435" i="67" s="1"/>
  <c r="D180" i="67"/>
  <c r="B180" i="67" s="1"/>
  <c r="D531" i="67"/>
  <c r="B531" i="67" s="1"/>
  <c r="C17" i="67"/>
  <c r="D17" i="67" s="1"/>
  <c r="B17" i="67" s="1"/>
  <c r="D176" i="67"/>
  <c r="B176" i="67" s="1"/>
  <c r="D372" i="67"/>
  <c r="B372" i="67" s="1"/>
  <c r="D31" i="67"/>
  <c r="B31" i="67" s="1"/>
  <c r="D448" i="67"/>
  <c r="B448" i="67" s="1"/>
  <c r="D304" i="67"/>
  <c r="B304" i="67" s="1"/>
  <c r="D521" i="67"/>
  <c r="B521" i="67" s="1"/>
  <c r="D358" i="67"/>
  <c r="B358" i="67" s="1"/>
  <c r="D427" i="67"/>
  <c r="B427" i="67" s="1"/>
  <c r="D175" i="67"/>
  <c r="B175" i="67" s="1"/>
  <c r="D227" i="67"/>
  <c r="B227" i="67" s="1"/>
  <c r="D21" i="67"/>
  <c r="B21" i="67" s="1"/>
  <c r="D158" i="67"/>
  <c r="B158" i="67" s="1"/>
  <c r="D460" i="67"/>
  <c r="B460" i="67" s="1"/>
  <c r="D230" i="67"/>
  <c r="B230" i="67" s="1"/>
  <c r="D224" i="67"/>
  <c r="B224" i="67" s="1"/>
  <c r="D143" i="67"/>
  <c r="B143" i="67" s="1"/>
  <c r="D353" i="67"/>
  <c r="B353" i="67" s="1"/>
  <c r="D109" i="67"/>
  <c r="B109" i="67" s="1"/>
  <c r="D516" i="67"/>
  <c r="B516" i="67" s="1"/>
  <c r="D189" i="67"/>
  <c r="B189" i="67" s="1"/>
  <c r="D527" i="67"/>
  <c r="B527" i="67" s="1"/>
  <c r="D510" i="67"/>
  <c r="B510" i="67" s="1"/>
  <c r="D269" i="67"/>
  <c r="B269" i="67" s="1"/>
  <c r="D441" i="67"/>
  <c r="B441" i="67" s="1"/>
  <c r="D470" i="67"/>
  <c r="B470" i="67" s="1"/>
  <c r="D443" i="67"/>
  <c r="B443" i="67" s="1"/>
  <c r="D196" i="67"/>
  <c r="B196" i="67" s="1"/>
  <c r="D343" i="67"/>
  <c r="B343" i="67" s="1"/>
  <c r="D161" i="67"/>
  <c r="B161" i="67" s="1"/>
  <c r="D212" i="67"/>
  <c r="B212" i="67" s="1"/>
  <c r="D174" i="67"/>
  <c r="B174" i="67" s="1"/>
  <c r="D420" i="67"/>
  <c r="B420" i="67" s="1"/>
  <c r="D432" i="67"/>
  <c r="B432" i="67" s="1"/>
  <c r="D457" i="67"/>
  <c r="B457" i="67" s="1"/>
  <c r="D68" i="67"/>
  <c r="B68" i="67" s="1"/>
  <c r="D303" i="67"/>
  <c r="B303" i="67" s="1"/>
  <c r="D286" i="67"/>
  <c r="B286" i="67" s="1"/>
  <c r="D316" i="67"/>
  <c r="B316" i="67" s="1"/>
  <c r="D454" i="67"/>
  <c r="B454" i="67" s="1"/>
  <c r="D100" i="67"/>
  <c r="B100" i="67" s="1"/>
  <c r="D93" i="67"/>
  <c r="B93" i="67" s="1"/>
  <c r="D96" i="67"/>
  <c r="B96" i="67" s="1"/>
  <c r="D60" i="67"/>
  <c r="B60" i="67" s="1"/>
  <c r="D459" i="67"/>
  <c r="B459" i="67" s="1"/>
  <c r="D209" i="67"/>
  <c r="B209" i="67" s="1"/>
  <c r="D413" i="67"/>
  <c r="B413" i="67" s="1"/>
  <c r="D273" i="67"/>
  <c r="B273" i="67" s="1"/>
  <c r="D474" i="67"/>
  <c r="B474" i="67" s="1"/>
  <c r="D350" i="67"/>
  <c r="B350" i="67" s="1"/>
  <c r="D473" i="67"/>
  <c r="B473" i="67" s="1"/>
  <c r="D44" i="67"/>
  <c r="B44" i="67" s="1"/>
  <c r="D308" i="67"/>
  <c r="B308" i="67" s="1"/>
  <c r="D486" i="67"/>
  <c r="B486" i="67" s="1"/>
  <c r="D341" i="67"/>
  <c r="B341" i="67" s="1"/>
  <c r="D240" i="67"/>
  <c r="B240" i="67" s="1"/>
  <c r="D317" i="67"/>
  <c r="B317" i="67" s="1"/>
  <c r="D106" i="67"/>
  <c r="B106" i="67" s="1"/>
  <c r="D172" i="67"/>
  <c r="B172" i="67" s="1"/>
  <c r="D149" i="67"/>
  <c r="B149" i="67" s="1"/>
  <c r="D375" i="67"/>
  <c r="B375" i="67" s="1"/>
  <c r="D405" i="67"/>
  <c r="B405" i="67" s="1"/>
  <c r="D471" i="67"/>
  <c r="B471" i="67" s="1"/>
  <c r="D232" i="67"/>
  <c r="B232" i="67" s="1"/>
  <c r="D80" i="67"/>
  <c r="B80" i="67" s="1"/>
  <c r="D218" i="67"/>
  <c r="B218" i="67" s="1"/>
  <c r="D120" i="67"/>
  <c r="B120" i="67" s="1"/>
  <c r="D389" i="67"/>
  <c r="B389" i="67" s="1"/>
  <c r="D261" i="67"/>
  <c r="B261" i="67" s="1"/>
  <c r="D334" i="67"/>
  <c r="B334" i="67" s="1"/>
  <c r="D306" i="67"/>
  <c r="B306" i="67" s="1"/>
  <c r="D479" i="67"/>
  <c r="B479" i="67" s="1"/>
  <c r="D257" i="67"/>
  <c r="B257" i="67" s="1"/>
  <c r="D487" i="67"/>
  <c r="B487" i="67" s="1"/>
  <c r="D349" i="67"/>
  <c r="B349" i="67" s="1"/>
  <c r="D241" i="67"/>
  <c r="B241" i="67" s="1"/>
  <c r="D136" i="67"/>
  <c r="B136" i="67" s="1"/>
  <c r="D393" i="67"/>
  <c r="B393" i="67" s="1"/>
  <c r="D63" i="67"/>
  <c r="B63" i="67" s="1"/>
  <c r="D252" i="67"/>
  <c r="B252" i="67" s="1"/>
  <c r="D145" i="67"/>
  <c r="B145" i="67" s="1"/>
  <c r="D13" i="67"/>
  <c r="B13" i="67" s="1"/>
  <c r="D12" i="67"/>
  <c r="B12" i="67" s="1"/>
  <c r="D14" i="67"/>
  <c r="B14" i="67" s="1"/>
  <c r="D15" i="67"/>
  <c r="B15" i="67" s="1"/>
  <c r="D301" i="67"/>
  <c r="B301" i="67" s="1"/>
  <c r="D237" i="67"/>
  <c r="B237" i="67" s="1"/>
  <c r="D167" i="67"/>
  <c r="B167" i="67" s="1"/>
  <c r="D24" i="67"/>
  <c r="B24" i="67" s="1"/>
  <c r="D62" i="67"/>
  <c r="B62" i="67" s="1"/>
  <c r="D347" i="67"/>
  <c r="B347" i="67" s="1"/>
  <c r="D42" i="67"/>
  <c r="B42" i="67" s="1"/>
  <c r="D491" i="67"/>
  <c r="B491" i="67" s="1"/>
  <c r="D366" i="67"/>
  <c r="B366" i="67" s="1"/>
  <c r="D287" i="67"/>
  <c r="B287" i="67" s="1"/>
  <c r="D482" i="67"/>
  <c r="B482" i="67" s="1"/>
  <c r="D356" i="67"/>
  <c r="B356" i="67" s="1"/>
  <c r="D395" i="67"/>
  <c r="B395" i="67" s="1"/>
  <c r="D114" i="67"/>
  <c r="B114" i="67" s="1"/>
  <c r="D335" i="67"/>
  <c r="B335" i="67" s="1"/>
  <c r="D95" i="67"/>
  <c r="B95" i="67" s="1"/>
  <c r="D536" i="67"/>
  <c r="B536" i="67" s="1"/>
  <c r="D28" i="67"/>
  <c r="B28" i="67" s="1"/>
  <c r="D148" i="67"/>
  <c r="B148" i="67" s="1"/>
  <c r="D373" i="67"/>
  <c r="B373" i="67" s="1"/>
  <c r="D89" i="67"/>
  <c r="B89" i="67" s="1"/>
  <c r="D396" i="67"/>
  <c r="B396" i="67" s="1"/>
  <c r="D105" i="67"/>
  <c r="B105" i="67" s="1"/>
  <c r="D52" i="67"/>
  <c r="B52" i="67" s="1"/>
  <c r="D390" i="67"/>
  <c r="B390" i="67" s="1"/>
  <c r="D103" i="67"/>
  <c r="B103" i="67" s="1"/>
  <c r="D537" i="67"/>
  <c r="B537" i="67" s="1"/>
  <c r="D466" i="67"/>
  <c r="B466" i="67" s="1"/>
  <c r="D22" i="67"/>
  <c r="B22" i="67" s="1"/>
  <c r="D451" i="67"/>
  <c r="B451" i="67" s="1"/>
  <c r="D41" i="67"/>
  <c r="B41" i="67" s="1"/>
  <c r="D86" i="67"/>
  <c r="B86" i="67" s="1"/>
  <c r="D505" i="67"/>
  <c r="B505" i="67" s="1"/>
  <c r="D198" i="67"/>
  <c r="B198" i="67" s="1"/>
  <c r="D302" i="67"/>
  <c r="B302" i="67" s="1"/>
  <c r="D246" i="67"/>
  <c r="B246" i="67" s="1"/>
  <c r="D385" i="67"/>
  <c r="B385" i="67" s="1"/>
  <c r="D223" i="67"/>
  <c r="B223" i="67" s="1"/>
  <c r="D274" i="67"/>
  <c r="B274" i="67" s="1"/>
  <c r="D51" i="67"/>
  <c r="B51" i="67" s="1"/>
  <c r="L11" i="67"/>
  <c r="T11" i="67"/>
  <c r="D463" i="67"/>
  <c r="B463" i="67" s="1"/>
  <c r="D165" i="67"/>
  <c r="B165" i="67" s="1"/>
  <c r="D407" i="67"/>
  <c r="B407" i="67" s="1"/>
  <c r="D70" i="67"/>
  <c r="B70" i="67" s="1"/>
  <c r="D363" i="67"/>
  <c r="B363" i="67" s="1"/>
  <c r="D500" i="67"/>
  <c r="B500" i="67" s="1"/>
  <c r="D498" i="67"/>
  <c r="B498" i="67" s="1"/>
  <c r="D538" i="67"/>
  <c r="B538" i="67" s="1"/>
  <c r="D290" i="67"/>
  <c r="B290" i="67" s="1"/>
  <c r="D160" i="67"/>
  <c r="B160" i="67" s="1"/>
  <c r="D455" i="67"/>
  <c r="B455" i="67" s="1"/>
  <c r="D512" i="67"/>
  <c r="B512" i="67" s="1"/>
  <c r="D23" i="67"/>
  <c r="B23" i="67" s="1"/>
  <c r="D417" i="67"/>
  <c r="B417" i="67" s="1"/>
  <c r="D386" i="67"/>
  <c r="B386" i="67" s="1"/>
  <c r="D469" i="67"/>
  <c r="B469" i="67" s="1"/>
  <c r="D185" i="67"/>
  <c r="B185" i="67" s="1"/>
  <c r="D46" i="67"/>
  <c r="B46" i="67" s="1"/>
  <c r="D423" i="67"/>
  <c r="B423" i="67" s="1"/>
  <c r="D336" i="67"/>
  <c r="B336" i="67" s="1"/>
  <c r="D77" i="67"/>
  <c r="B77" i="67" s="1"/>
  <c r="D399" i="67"/>
  <c r="B399" i="67" s="1"/>
  <c r="D422" i="67"/>
  <c r="B422" i="67" s="1"/>
  <c r="D381" i="67"/>
  <c r="B381" i="67" s="1"/>
  <c r="D462" i="67"/>
  <c r="B462" i="67" s="1"/>
  <c r="D39" i="67"/>
  <c r="B39" i="67" s="1"/>
  <c r="D288" i="67"/>
  <c r="B288" i="67" s="1"/>
  <c r="D281" i="67"/>
  <c r="B281" i="67" s="1"/>
  <c r="D453" i="67"/>
  <c r="B453" i="67" s="1"/>
  <c r="D402" i="67"/>
  <c r="B402" i="67" s="1"/>
  <c r="D32" i="67"/>
  <c r="B32" i="67" s="1"/>
  <c r="D166" i="67"/>
  <c r="B166" i="67" s="1"/>
  <c r="D98" i="67"/>
  <c r="B98" i="67" s="1"/>
  <c r="D307" i="67"/>
  <c r="B307" i="67" s="1"/>
  <c r="D222" i="67"/>
  <c r="B222" i="67" s="1"/>
  <c r="D267" i="67"/>
  <c r="B267" i="67" s="1"/>
  <c r="D330" i="67"/>
  <c r="B330" i="67" s="1"/>
  <c r="D270" i="67"/>
  <c r="B270" i="67" s="1"/>
  <c r="D313" i="67"/>
  <c r="B313" i="67" s="1"/>
  <c r="D478" i="67"/>
  <c r="B478" i="67" s="1"/>
  <c r="D215" i="67"/>
  <c r="B215" i="67" s="1"/>
  <c r="D37" i="67"/>
  <c r="B37" i="67" s="1"/>
  <c r="D297" i="67"/>
  <c r="B297" i="67" s="1"/>
  <c r="D467" i="67"/>
  <c r="B467" i="67" s="1"/>
  <c r="D380" i="67"/>
  <c r="B380" i="67" s="1"/>
  <c r="D131" i="67"/>
  <c r="B131" i="67" s="1"/>
  <c r="D147" i="67"/>
  <c r="B147" i="67" s="1"/>
  <c r="D92" i="67"/>
  <c r="B92" i="67" s="1"/>
  <c r="D104" i="67"/>
  <c r="B104" i="67" s="1"/>
  <c r="D506" i="67"/>
  <c r="B506" i="67" s="1"/>
  <c r="D501" i="67"/>
  <c r="B501" i="67" s="1"/>
  <c r="D59" i="67"/>
  <c r="B59" i="67" s="1"/>
  <c r="D64" i="67"/>
  <c r="B64" i="67" s="1"/>
  <c r="D357" i="67"/>
  <c r="B357" i="67" s="1"/>
  <c r="D352" i="67"/>
  <c r="B352" i="67" s="1"/>
  <c r="D97" i="67"/>
  <c r="B97" i="67" s="1"/>
  <c r="D518" i="67"/>
  <c r="B518" i="67" s="1"/>
  <c r="D309" i="67"/>
  <c r="B309" i="67" s="1"/>
  <c r="D192" i="67"/>
  <c r="B192" i="67" s="1"/>
  <c r="D122" i="67"/>
  <c r="B122" i="67" s="1"/>
  <c r="D415" i="67"/>
  <c r="B415" i="67" s="1"/>
  <c r="D163" i="67"/>
  <c r="B163" i="67" s="1"/>
  <c r="P12" i="67"/>
  <c r="P11" i="67" s="1"/>
  <c r="O11" i="67"/>
  <c r="S11" i="67"/>
  <c r="D511" i="67"/>
  <c r="B511" i="67" s="1"/>
  <c r="D242" i="67"/>
  <c r="B242" i="67" s="1"/>
  <c r="D26" i="67"/>
  <c r="B26" i="67" s="1"/>
  <c r="D162" i="67"/>
  <c r="B162" i="67" s="1"/>
  <c r="D16" i="67"/>
  <c r="B16" i="67" s="1"/>
  <c r="D213" i="67"/>
  <c r="B213" i="67" s="1"/>
  <c r="D200" i="67"/>
  <c r="B200" i="67" s="1"/>
  <c r="D446" i="67"/>
  <c r="B446" i="67" s="1"/>
  <c r="D523" i="67"/>
  <c r="B523" i="67" s="1"/>
  <c r="D27" i="67"/>
  <c r="B27" i="67" s="1"/>
  <c r="D411" i="67"/>
  <c r="B411" i="67" s="1"/>
  <c r="D65" i="67"/>
  <c r="B65" i="67" s="1"/>
  <c r="D182" i="67"/>
  <c r="B182" i="67" s="1"/>
  <c r="D342" i="67"/>
  <c r="B342" i="67" s="1"/>
  <c r="D229" i="67"/>
  <c r="B229" i="67" s="1"/>
  <c r="D360" i="67"/>
  <c r="B360" i="67" s="1"/>
  <c r="D492" i="67"/>
  <c r="B492" i="67" s="1"/>
  <c r="D47" i="67"/>
  <c r="B47" i="67" s="1"/>
  <c r="D540" i="67"/>
  <c r="B540" i="67" s="1"/>
  <c r="D40" i="67"/>
  <c r="B40" i="67" s="1"/>
  <c r="D164" i="67"/>
  <c r="B164" i="67" s="1"/>
  <c r="D404" i="67"/>
  <c r="B404" i="67" s="1"/>
  <c r="D221" i="67"/>
  <c r="B221" i="67" s="1"/>
  <c r="D183" i="67"/>
  <c r="B183" i="67" s="1"/>
  <c r="D199" i="67"/>
  <c r="B199" i="67" s="1"/>
  <c r="D452" i="67"/>
  <c r="B452" i="67" s="1"/>
  <c r="D30" i="67"/>
  <c r="B30" i="67" s="1"/>
  <c r="D428" i="67"/>
  <c r="B428" i="67" s="1"/>
  <c r="D205" i="67"/>
  <c r="B205" i="67" s="1"/>
  <c r="D367" i="67"/>
  <c r="B367" i="67" s="1"/>
  <c r="D263" i="67"/>
  <c r="B263" i="67" s="1"/>
  <c r="D541" i="67"/>
  <c r="B541" i="67" s="1"/>
  <c r="D298" i="67"/>
  <c r="B298" i="67" s="1"/>
  <c r="D127" i="67"/>
  <c r="B127" i="67" s="1"/>
  <c r="D368" i="67"/>
  <c r="B368" i="67" s="1"/>
  <c r="D346" i="67"/>
  <c r="B346" i="67" s="1"/>
  <c r="D245" i="67"/>
  <c r="B245" i="67" s="1"/>
  <c r="D228" i="67"/>
  <c r="B228" i="67" s="1"/>
  <c r="D262" i="67"/>
  <c r="B262" i="67" s="1"/>
  <c r="D113" i="67"/>
  <c r="B113" i="67" s="1"/>
  <c r="D264" i="67"/>
  <c r="B264" i="67" s="1"/>
  <c r="D108" i="67"/>
  <c r="B108" i="67" s="1"/>
  <c r="D312" i="67"/>
  <c r="B312" i="67" s="1"/>
  <c r="D170" i="67"/>
  <c r="B170" i="67" s="1"/>
  <c r="D436" i="67"/>
  <c r="B436" i="67" s="1"/>
  <c r="D370" i="67"/>
  <c r="B370" i="67" s="1"/>
  <c r="D34" i="67"/>
  <c r="B34" i="67" s="1"/>
  <c r="D319" i="67"/>
  <c r="B319" i="67" s="1"/>
  <c r="D430" i="67"/>
  <c r="B430" i="67" s="1"/>
  <c r="D456" i="67"/>
  <c r="B456" i="67" s="1"/>
  <c r="D159" i="67"/>
  <c r="B159" i="67" s="1"/>
  <c r="D394" i="67"/>
  <c r="B394" i="67" s="1"/>
  <c r="D526" i="67"/>
  <c r="B526" i="67" s="1"/>
  <c r="D320" i="67"/>
  <c r="B320" i="67" s="1"/>
  <c r="D168" i="67"/>
  <c r="B168" i="67" s="1"/>
  <c r="N11" i="67"/>
  <c r="D99" i="67"/>
  <c r="B99" i="67" s="1"/>
  <c r="D234" i="67"/>
  <c r="B234" i="67" s="1"/>
  <c r="D179" i="67"/>
  <c r="B179" i="67" s="1"/>
  <c r="D29" i="67"/>
  <c r="B29" i="67" s="1"/>
  <c r="D66" i="67"/>
  <c r="B66" i="67" s="1"/>
  <c r="D35" i="67"/>
  <c r="B35" i="67" s="1"/>
  <c r="D101" i="67"/>
  <c r="B101" i="67" s="1"/>
  <c r="D403" i="67"/>
  <c r="B403" i="67" s="1"/>
  <c r="D439" i="67"/>
  <c r="B439" i="67" s="1"/>
  <c r="D398" i="67"/>
  <c r="B398" i="67" s="1"/>
  <c r="D332" i="67"/>
  <c r="B332" i="67" s="1"/>
  <c r="D45" i="67"/>
  <c r="B45" i="67" s="1"/>
  <c r="D434" i="67"/>
  <c r="B434" i="67" s="1"/>
  <c r="D231" i="67"/>
  <c r="B231" i="67" s="1"/>
  <c r="D25" i="67"/>
  <c r="B25" i="67" s="1"/>
  <c r="D391" i="67"/>
  <c r="B391" i="67" s="1"/>
  <c r="D67" i="67"/>
  <c r="B67" i="67" s="1"/>
  <c r="D177" i="67"/>
  <c r="B177" i="67" s="1"/>
  <c r="D351" i="67"/>
  <c r="B351" i="67" s="1"/>
  <c r="D365" i="67"/>
  <c r="B365" i="67" s="1"/>
  <c r="D48" i="67"/>
  <c r="B48" i="67" s="1"/>
  <c r="D472" i="67"/>
  <c r="B472" i="67" s="1"/>
  <c r="D130" i="67"/>
  <c r="B130" i="67" s="1"/>
  <c r="D504" i="67"/>
  <c r="B504" i="67" s="1"/>
  <c r="D338" i="67"/>
  <c r="B338" i="67" s="1"/>
  <c r="D283" i="67"/>
  <c r="B283" i="67" s="1"/>
  <c r="D110" i="67"/>
  <c r="B110" i="67" s="1"/>
  <c r="D188" i="67"/>
  <c r="B188" i="67" s="1"/>
  <c r="D295" i="67"/>
  <c r="B295" i="67" s="1"/>
  <c r="D204" i="67"/>
  <c r="B204" i="67" s="1"/>
  <c r="D151" i="67"/>
  <c r="B151" i="67" s="1"/>
  <c r="D315" i="67"/>
  <c r="B315" i="67" s="1"/>
  <c r="D55" i="67"/>
  <c r="B55" i="67" s="1"/>
  <c r="D238" i="67"/>
  <c r="B238" i="67" s="1"/>
  <c r="D449" i="67"/>
  <c r="B449" i="67" s="1"/>
  <c r="D532" i="67"/>
  <c r="B532" i="67" s="1"/>
  <c r="D348" i="67"/>
  <c r="B348" i="67" s="1"/>
  <c r="C19" i="67"/>
  <c r="D19" i="67" s="1"/>
  <c r="B19" i="67" s="1"/>
  <c r="D490" i="67"/>
  <c r="B490" i="67" s="1"/>
  <c r="D280" i="67"/>
  <c r="B280" i="67" s="1"/>
  <c r="D371" i="67"/>
  <c r="B371" i="67" s="1"/>
  <c r="D28" i="57" l="1"/>
  <c r="B14" i="57"/>
  <c r="C14" i="57" s="1"/>
  <c r="E14" i="57" s="1"/>
  <c r="D27" i="57"/>
  <c r="B13" i="57"/>
  <c r="C13" i="57" s="1"/>
  <c r="E13" i="57" s="1"/>
  <c r="D26" i="57"/>
  <c r="B12" i="57"/>
  <c r="C12" i="57" s="1"/>
  <c r="E12" i="57" s="1"/>
  <c r="D25" i="57"/>
  <c r="B11" i="57"/>
  <c r="C11" i="57" s="1"/>
  <c r="D11" i="57" s="1"/>
  <c r="B8" i="57"/>
  <c r="C8" i="57" s="1"/>
  <c r="D8" i="57" s="1"/>
  <c r="D24" i="57"/>
  <c r="B10" i="57"/>
  <c r="C10" i="57" s="1"/>
  <c r="E10" i="57" s="1"/>
  <c r="D23" i="57"/>
  <c r="B9" i="57"/>
  <c r="C9" i="57" s="1"/>
  <c r="D9" i="57" s="1"/>
  <c r="D22" i="57"/>
  <c r="D21" i="57"/>
  <c r="B7" i="57"/>
  <c r="C7" i="57" s="1"/>
  <c r="D7" i="57" s="1"/>
  <c r="E8" i="57"/>
  <c r="BH40" i="66"/>
  <c r="BA40" i="66"/>
  <c r="MH41" i="66"/>
  <c r="MI41" i="66" s="1"/>
  <c r="MJ41" i="66" s="1"/>
  <c r="BA42" i="66"/>
  <c r="BA14" i="66"/>
  <c r="BA36" i="66"/>
  <c r="BG36" i="66"/>
  <c r="MH36" i="66"/>
  <c r="MI36" i="66" s="1"/>
  <c r="MJ36" i="66" s="1"/>
  <c r="BG15" i="66"/>
  <c r="BH15" i="66"/>
  <c r="MH15" i="66"/>
  <c r="MI15" i="66" s="1"/>
  <c r="MJ15" i="66" s="1"/>
  <c r="BH28" i="66"/>
  <c r="BG42" i="66"/>
  <c r="U327" i="67"/>
  <c r="BA28" i="66"/>
  <c r="MH34" i="66"/>
  <c r="MI34" i="66" s="1"/>
  <c r="MJ34" i="66" s="1"/>
  <c r="BH14" i="66"/>
  <c r="MH38" i="66"/>
  <c r="MI38" i="66" s="1"/>
  <c r="MJ38" i="66" s="1"/>
  <c r="MH14" i="66"/>
  <c r="MI14" i="66" s="1"/>
  <c r="MJ14" i="66" s="1"/>
  <c r="BH35" i="66"/>
  <c r="U365" i="67"/>
  <c r="BA38" i="66"/>
  <c r="U332" i="67"/>
  <c r="U56" i="67"/>
  <c r="M163" i="67"/>
  <c r="BH17" i="66"/>
  <c r="BH39" i="66"/>
  <c r="BG39" i="66"/>
  <c r="BA39" i="66"/>
  <c r="M375" i="67"/>
  <c r="U451" i="67"/>
  <c r="M85" i="67"/>
  <c r="BA17" i="66"/>
  <c r="M525" i="67"/>
  <c r="M250" i="67"/>
  <c r="U468" i="67"/>
  <c r="U359" i="67"/>
  <c r="M464" i="67"/>
  <c r="U297" i="67"/>
  <c r="U195" i="67"/>
  <c r="M68" i="67"/>
  <c r="M444" i="67"/>
  <c r="U109" i="67"/>
  <c r="BG38" i="66"/>
  <c r="M227" i="67"/>
  <c r="U264" i="67"/>
  <c r="U518" i="67"/>
  <c r="U91" i="67"/>
  <c r="U60" i="67"/>
  <c r="U487" i="67"/>
  <c r="BA35" i="66"/>
  <c r="BG41" i="66"/>
  <c r="BA41" i="66"/>
  <c r="BH41" i="66"/>
  <c r="U221" i="67"/>
  <c r="M353" i="67"/>
  <c r="M95" i="67"/>
  <c r="M287" i="67"/>
  <c r="M34" i="67"/>
  <c r="BH37" i="66"/>
  <c r="BA37" i="66"/>
  <c r="U286" i="67"/>
  <c r="U356" i="67"/>
  <c r="U337" i="67"/>
  <c r="M25" i="67"/>
  <c r="M190" i="67"/>
  <c r="M229" i="67"/>
  <c r="U288" i="67"/>
  <c r="U436" i="67"/>
  <c r="U420" i="67"/>
  <c r="M445" i="67"/>
  <c r="U310" i="67"/>
  <c r="M178" i="67"/>
  <c r="U482" i="67"/>
  <c r="U307" i="67"/>
  <c r="M346" i="67"/>
  <c r="M327" i="67"/>
  <c r="M368" i="67"/>
  <c r="U462" i="67"/>
  <c r="M514" i="67"/>
  <c r="U357" i="67"/>
  <c r="U275" i="67"/>
  <c r="M235" i="67"/>
  <c r="M347" i="67"/>
  <c r="M196" i="67"/>
  <c r="U421" i="67"/>
  <c r="U213" i="67"/>
  <c r="U244" i="67"/>
  <c r="M469" i="67"/>
  <c r="U384" i="67"/>
  <c r="M211" i="67"/>
  <c r="BG21" i="66"/>
  <c r="U18" i="67"/>
  <c r="U402" i="67"/>
  <c r="M278" i="67"/>
  <c r="M94" i="67"/>
  <c r="U391" i="67"/>
  <c r="M477" i="67"/>
  <c r="M349" i="67"/>
  <c r="U137" i="67"/>
  <c r="U50" i="67"/>
  <c r="M315" i="67"/>
  <c r="U43" i="67"/>
  <c r="M333" i="67"/>
  <c r="M22" i="67"/>
  <c r="U248" i="67"/>
  <c r="U262" i="67"/>
  <c r="U376" i="67"/>
  <c r="U425" i="67"/>
  <c r="U226" i="67"/>
  <c r="U303" i="67"/>
  <c r="M354" i="67"/>
  <c r="M336" i="67"/>
  <c r="U322" i="67"/>
  <c r="U76" i="67"/>
  <c r="M416" i="67"/>
  <c r="U540" i="67"/>
  <c r="U39" i="67"/>
  <c r="U125" i="67"/>
  <c r="U161" i="67"/>
  <c r="U400" i="67"/>
  <c r="M518" i="67"/>
  <c r="U490" i="67"/>
  <c r="U113" i="67"/>
  <c r="M199" i="67"/>
  <c r="U446" i="67"/>
  <c r="U177" i="67"/>
  <c r="M439" i="67"/>
  <c r="U474" i="67"/>
  <c r="M311" i="67"/>
  <c r="M468" i="67"/>
  <c r="M253" i="67"/>
  <c r="M149" i="67"/>
  <c r="U435" i="67"/>
  <c r="M264" i="67"/>
  <c r="M197" i="67"/>
  <c r="M102" i="67"/>
  <c r="M510" i="67"/>
  <c r="M489" i="67"/>
  <c r="U214" i="67"/>
  <c r="M305" i="67"/>
  <c r="M465" i="67"/>
  <c r="M486" i="67"/>
  <c r="M310" i="67"/>
  <c r="M476" i="67"/>
  <c r="U139" i="67"/>
  <c r="U42" i="67"/>
  <c r="M62" i="67"/>
  <c r="M194" i="67"/>
  <c r="U82" i="67"/>
  <c r="U389" i="67"/>
  <c r="M207" i="67"/>
  <c r="M414" i="67"/>
  <c r="M26" i="67"/>
  <c r="M171" i="67"/>
  <c r="M92" i="67"/>
  <c r="U281" i="67"/>
  <c r="U52" i="67"/>
  <c r="U509" i="67"/>
  <c r="U374" i="67"/>
  <c r="M364" i="67"/>
  <c r="M51" i="67"/>
  <c r="M408" i="67"/>
  <c r="U175" i="67"/>
  <c r="U300" i="67"/>
  <c r="U208" i="67"/>
  <c r="U253" i="67"/>
  <c r="U401" i="67"/>
  <c r="M183" i="67"/>
  <c r="U118" i="67"/>
  <c r="U312" i="67"/>
  <c r="U415" i="67"/>
  <c r="U492" i="67"/>
  <c r="M134" i="67"/>
  <c r="U349" i="67"/>
  <c r="M372" i="67"/>
  <c r="U26" i="67"/>
  <c r="M16" i="67"/>
  <c r="U81" i="67"/>
  <c r="M406" i="67"/>
  <c r="U459" i="67"/>
  <c r="M120" i="67"/>
  <c r="U481" i="67"/>
  <c r="M45" i="67"/>
  <c r="U533" i="67"/>
  <c r="U531" i="67"/>
  <c r="M37" i="67"/>
  <c r="M36" i="67"/>
  <c r="M53" i="67"/>
  <c r="M294" i="67"/>
  <c r="M442" i="67"/>
  <c r="U530" i="67"/>
  <c r="U536" i="67"/>
  <c r="M386" i="67"/>
  <c r="U197" i="67"/>
  <c r="M495" i="67"/>
  <c r="U73" i="67"/>
  <c r="U500" i="67"/>
  <c r="U441" i="67"/>
  <c r="U143" i="67"/>
  <c r="U47" i="67"/>
  <c r="M220" i="67"/>
  <c r="M65" i="67"/>
  <c r="U289" i="67"/>
  <c r="U106" i="67"/>
  <c r="M226" i="67"/>
  <c r="M457" i="67"/>
  <c r="U394" i="67"/>
  <c r="M78" i="67"/>
  <c r="M105" i="67"/>
  <c r="U313" i="67"/>
  <c r="U238" i="67"/>
  <c r="U94" i="67"/>
  <c r="U198" i="67"/>
  <c r="M56" i="67"/>
  <c r="M324" i="67"/>
  <c r="M504" i="67"/>
  <c r="M513" i="67"/>
  <c r="M417" i="67"/>
  <c r="U266" i="67"/>
  <c r="M172" i="67"/>
  <c r="U477" i="67"/>
  <c r="M218" i="67"/>
  <c r="M48" i="67"/>
  <c r="M158" i="67"/>
  <c r="U291" i="67"/>
  <c r="U330" i="67"/>
  <c r="M111" i="67"/>
  <c r="M138" i="67"/>
  <c r="U23" i="67"/>
  <c r="M389" i="67"/>
  <c r="U250" i="67"/>
  <c r="U373" i="67"/>
  <c r="M142" i="67"/>
  <c r="M221" i="67"/>
  <c r="M28" i="67"/>
  <c r="M55" i="67"/>
  <c r="M485" i="67"/>
  <c r="M494" i="67"/>
  <c r="M387" i="67"/>
  <c r="M432" i="67"/>
  <c r="U149" i="67"/>
  <c r="U475" i="67"/>
  <c r="U470" i="67"/>
  <c r="U472" i="67"/>
  <c r="M373" i="67"/>
  <c r="M407" i="67"/>
  <c r="M265" i="67"/>
  <c r="M268" i="67"/>
  <c r="M437" i="67"/>
  <c r="U309" i="67"/>
  <c r="M507" i="67"/>
  <c r="M143" i="67"/>
  <c r="M520" i="67"/>
  <c r="U207" i="67"/>
  <c r="M280" i="67"/>
  <c r="M455" i="67"/>
  <c r="U486" i="67"/>
  <c r="U183" i="67"/>
  <c r="M263" i="67"/>
  <c r="M165" i="67"/>
  <c r="M54" i="67"/>
  <c r="U293" i="67"/>
  <c r="U523" i="67"/>
  <c r="M243" i="67"/>
  <c r="U347" i="67"/>
  <c r="U194" i="67"/>
  <c r="U87" i="67"/>
  <c r="U61" i="67"/>
  <c r="M471" i="67"/>
  <c r="U355" i="67"/>
  <c r="M66" i="67"/>
  <c r="M418" i="67"/>
  <c r="M532" i="67"/>
  <c r="M411" i="67"/>
  <c r="U412" i="67"/>
  <c r="M266" i="67"/>
  <c r="M359" i="67"/>
  <c r="M434" i="67"/>
  <c r="M18" i="67"/>
  <c r="M448" i="67"/>
  <c r="U526" i="67"/>
  <c r="U348" i="67"/>
  <c r="U455" i="67"/>
  <c r="U466" i="67"/>
  <c r="M139" i="67"/>
  <c r="U440" i="67"/>
  <c r="U504" i="67"/>
  <c r="U315" i="67"/>
  <c r="U354" i="67"/>
  <c r="U267" i="67"/>
  <c r="U209" i="67"/>
  <c r="M472" i="67"/>
  <c r="M282" i="67"/>
  <c r="M110" i="67"/>
  <c r="U411" i="67"/>
  <c r="M248" i="67"/>
  <c r="U320" i="67"/>
  <c r="U247" i="67"/>
  <c r="U69" i="67"/>
  <c r="U538" i="67"/>
  <c r="M238" i="67"/>
  <c r="M133" i="67"/>
  <c r="U396" i="67"/>
  <c r="U371" i="67"/>
  <c r="M255" i="67"/>
  <c r="U453" i="67"/>
  <c r="U363" i="67"/>
  <c r="M342" i="67"/>
  <c r="M156" i="67"/>
  <c r="M33" i="67"/>
  <c r="U513" i="67"/>
  <c r="U131" i="67"/>
  <c r="M296" i="67"/>
  <c r="U178" i="67"/>
  <c r="M115" i="67"/>
  <c r="U171" i="67"/>
  <c r="M242" i="67"/>
  <c r="U40" i="67"/>
  <c r="U86" i="67"/>
  <c r="M446" i="67"/>
  <c r="M113" i="67"/>
  <c r="M298" i="67"/>
  <c r="M447" i="67"/>
  <c r="U138" i="67"/>
  <c r="U160" i="67"/>
  <c r="M419" i="67"/>
  <c r="U409" i="67"/>
  <c r="M383" i="67"/>
  <c r="M275" i="67"/>
  <c r="U144" i="67"/>
  <c r="M258" i="67"/>
  <c r="M247" i="67"/>
  <c r="U438" i="67"/>
  <c r="U342" i="67"/>
  <c r="M101" i="67"/>
  <c r="M367" i="67"/>
  <c r="U188" i="67"/>
  <c r="U225" i="67"/>
  <c r="M290" i="67"/>
  <c r="M474" i="67"/>
  <c r="M487" i="67"/>
  <c r="M433" i="67"/>
  <c r="M99" i="67"/>
  <c r="M223" i="67"/>
  <c r="U304" i="67"/>
  <c r="M462" i="67"/>
  <c r="M451" i="67"/>
  <c r="U41" i="67"/>
  <c r="M358" i="67"/>
  <c r="U499" i="67"/>
  <c r="U427" i="67"/>
  <c r="M240" i="67"/>
  <c r="M205" i="67"/>
  <c r="U364" i="67"/>
  <c r="U423" i="67"/>
  <c r="M154" i="67"/>
  <c r="U29" i="67"/>
  <c r="M224" i="67"/>
  <c r="U471" i="67"/>
  <c r="M252" i="67"/>
  <c r="U249" i="67"/>
  <c r="U404" i="67"/>
  <c r="U270" i="67"/>
  <c r="U124" i="67"/>
  <c r="M380" i="67"/>
  <c r="M153" i="67"/>
  <c r="M38" i="67"/>
  <c r="U406" i="67"/>
  <c r="U265" i="67"/>
  <c r="U166" i="67"/>
  <c r="M160" i="67"/>
  <c r="U353" i="67"/>
  <c r="U200" i="67"/>
  <c r="M181" i="67"/>
  <c r="M63" i="67"/>
  <c r="U514" i="67"/>
  <c r="U277" i="67"/>
  <c r="M82" i="67"/>
  <c r="U377" i="67"/>
  <c r="M508" i="67"/>
  <c r="M306" i="67"/>
  <c r="M168" i="67"/>
  <c r="M521" i="67"/>
  <c r="U422" i="67"/>
  <c r="U305" i="67"/>
  <c r="M527" i="67"/>
  <c r="U496" i="67"/>
  <c r="M531" i="67"/>
  <c r="M491" i="67"/>
  <c r="U372" i="67"/>
  <c r="M300" i="67"/>
  <c r="U321" i="67"/>
  <c r="M254" i="67"/>
  <c r="M77" i="67"/>
  <c r="M378" i="67"/>
  <c r="U236" i="67"/>
  <c r="M412" i="67"/>
  <c r="U255" i="67"/>
  <c r="M401" i="67"/>
  <c r="M187" i="67"/>
  <c r="U58" i="67"/>
  <c r="U539" i="67"/>
  <c r="M291" i="67"/>
  <c r="U488" i="67"/>
  <c r="M184" i="67"/>
  <c r="U375" i="67"/>
  <c r="M341" i="67"/>
  <c r="M214" i="67"/>
  <c r="M515" i="67"/>
  <c r="M32" i="67"/>
  <c r="M108" i="67"/>
  <c r="M182" i="67"/>
  <c r="U430" i="67"/>
  <c r="U115" i="67"/>
  <c r="M188" i="67"/>
  <c r="U157" i="67"/>
  <c r="U457" i="67"/>
  <c r="U306" i="67"/>
  <c r="U169" i="67"/>
  <c r="U318" i="67"/>
  <c r="M470" i="67"/>
  <c r="M86" i="67"/>
  <c r="M126" i="67"/>
  <c r="U122" i="67"/>
  <c r="M431" i="67"/>
  <c r="M426" i="67"/>
  <c r="M128" i="67"/>
  <c r="U51" i="67"/>
  <c r="U231" i="67"/>
  <c r="M200" i="67"/>
  <c r="M539" i="67"/>
  <c r="U151" i="67"/>
  <c r="M233" i="67"/>
  <c r="M308" i="67"/>
  <c r="M241" i="67"/>
  <c r="M285" i="67"/>
  <c r="U49" i="67"/>
  <c r="U419" i="67"/>
  <c r="M145" i="67"/>
  <c r="M286" i="67"/>
  <c r="M526" i="67"/>
  <c r="M312" i="67"/>
  <c r="U243" i="67"/>
  <c r="U90" i="67"/>
  <c r="U367" i="67"/>
  <c r="U206" i="67"/>
  <c r="U324" i="67"/>
  <c r="M481" i="67"/>
  <c r="U98" i="67"/>
  <c r="U507" i="67"/>
  <c r="U258" i="67"/>
  <c r="U217" i="67"/>
  <c r="M441" i="67"/>
  <c r="M424" i="67"/>
  <c r="M69" i="67"/>
  <c r="U272" i="67"/>
  <c r="U199" i="67"/>
  <c r="U185" i="67"/>
  <c r="U370" i="67"/>
  <c r="U397" i="67"/>
  <c r="U535" i="67"/>
  <c r="U83" i="67"/>
  <c r="U251" i="67"/>
  <c r="U93" i="67"/>
  <c r="M52" i="67"/>
  <c r="U529" i="67"/>
  <c r="U418" i="67"/>
  <c r="M473" i="67"/>
  <c r="U165" i="67"/>
  <c r="M64" i="67"/>
  <c r="M206" i="67"/>
  <c r="M216" i="67"/>
  <c r="M536" i="67"/>
  <c r="M117" i="67"/>
  <c r="M132" i="67"/>
  <c r="M443" i="67"/>
  <c r="U25" i="67"/>
  <c r="U101" i="67"/>
  <c r="U65" i="67"/>
  <c r="U532" i="67"/>
  <c r="U126" i="67"/>
  <c r="U117" i="67"/>
  <c r="U340" i="67"/>
  <c r="M409" i="67"/>
  <c r="M75" i="67"/>
  <c r="U383" i="67"/>
  <c r="U493" i="67"/>
  <c r="U116" i="67"/>
  <c r="U333" i="67"/>
  <c r="U112" i="67"/>
  <c r="M362" i="67"/>
  <c r="M29" i="67"/>
  <c r="U522" i="67"/>
  <c r="U223" i="67"/>
  <c r="U317" i="67"/>
  <c r="M344" i="67"/>
  <c r="M350" i="67"/>
  <c r="M488" i="67"/>
  <c r="U123" i="67"/>
  <c r="M304" i="67"/>
  <c r="M222" i="67"/>
  <c r="M355" i="67"/>
  <c r="U31" i="67"/>
  <c r="M330" i="67"/>
  <c r="M376" i="67"/>
  <c r="M522" i="67"/>
  <c r="M534" i="67"/>
  <c r="U241" i="67"/>
  <c r="M174" i="67"/>
  <c r="U336" i="67"/>
  <c r="M318" i="67"/>
  <c r="M191" i="67"/>
  <c r="U489" i="67"/>
  <c r="M155" i="67"/>
  <c r="M399" i="67"/>
  <c r="M96" i="67"/>
  <c r="M245" i="67"/>
  <c r="M100" i="67"/>
  <c r="U511" i="67"/>
  <c r="M498" i="67"/>
  <c r="U218" i="67"/>
  <c r="M337" i="67"/>
  <c r="M79" i="67"/>
  <c r="M503" i="67"/>
  <c r="M123" i="67"/>
  <c r="U104" i="67"/>
  <c r="U53" i="67"/>
  <c r="M499" i="67"/>
  <c r="U121" i="67"/>
  <c r="M232" i="67"/>
  <c r="M124" i="67"/>
  <c r="M201" i="67"/>
  <c r="U170" i="67"/>
  <c r="U227" i="67"/>
  <c r="M44" i="67"/>
  <c r="U132" i="67"/>
  <c r="M288" i="67"/>
  <c r="U534" i="67"/>
  <c r="M122" i="67"/>
  <c r="U205" i="67"/>
  <c r="U298" i="67"/>
  <c r="M356" i="67"/>
  <c r="M319" i="67"/>
  <c r="M506" i="67"/>
  <c r="M530" i="67"/>
  <c r="U392" i="67"/>
  <c r="M177" i="67"/>
  <c r="M283" i="67"/>
  <c r="M357" i="67"/>
  <c r="M104" i="67"/>
  <c r="M500" i="67"/>
  <c r="M269" i="67"/>
  <c r="U263" i="67"/>
  <c r="U294" i="67"/>
  <c r="U45" i="67"/>
  <c r="U80" i="67"/>
  <c r="M167" i="67"/>
  <c r="U111" i="67"/>
  <c r="U399" i="67"/>
  <c r="M396" i="67"/>
  <c r="U439" i="67"/>
  <c r="M492" i="67"/>
  <c r="M320" i="67"/>
  <c r="U403" i="67"/>
  <c r="U37" i="67"/>
  <c r="M140" i="67"/>
  <c r="M505" i="67"/>
  <c r="M385" i="67"/>
  <c r="U154" i="67"/>
  <c r="M60" i="67"/>
  <c r="U458" i="67"/>
  <c r="M415" i="67"/>
  <c r="M272" i="67"/>
  <c r="U346" i="67"/>
  <c r="M231" i="67"/>
  <c r="U463" i="67"/>
  <c r="M246" i="67"/>
  <c r="U235" i="67"/>
  <c r="M164" i="67"/>
  <c r="U215" i="67"/>
  <c r="M87" i="67"/>
  <c r="M267" i="67"/>
  <c r="M225" i="67"/>
  <c r="U417" i="67"/>
  <c r="M146" i="67"/>
  <c r="M454" i="67"/>
  <c r="U445" i="67"/>
  <c r="M501" i="67"/>
  <c r="U211" i="67"/>
  <c r="U282" i="67"/>
  <c r="M259" i="67"/>
  <c r="U450" i="67"/>
  <c r="U308" i="67"/>
  <c r="U416" i="67"/>
  <c r="M284" i="67"/>
  <c r="U311" i="67"/>
  <c r="M511" i="67"/>
  <c r="M112" i="67"/>
  <c r="U280" i="67"/>
  <c r="U525" i="67"/>
  <c r="M410" i="67"/>
  <c r="M204" i="67"/>
  <c r="U351" i="67"/>
  <c r="U232" i="67"/>
  <c r="M438" i="67"/>
  <c r="M19" i="67"/>
  <c r="M20" i="67"/>
  <c r="M338" i="67"/>
  <c r="M388" i="67"/>
  <c r="M13" i="67"/>
  <c r="U386" i="67"/>
  <c r="M58" i="67"/>
  <c r="U16" i="67"/>
  <c r="M402" i="67"/>
  <c r="M81" i="67"/>
  <c r="U32" i="67"/>
  <c r="M395" i="67"/>
  <c r="U510" i="67"/>
  <c r="U295" i="67"/>
  <c r="M210" i="67"/>
  <c r="U378" i="67"/>
  <c r="U407" i="67"/>
  <c r="U331" i="67"/>
  <c r="U233" i="67"/>
  <c r="M159" i="67"/>
  <c r="U447" i="67"/>
  <c r="U268" i="67"/>
  <c r="M459" i="67"/>
  <c r="U167" i="67"/>
  <c r="M76" i="67"/>
  <c r="U339" i="67"/>
  <c r="U380" i="67"/>
  <c r="U59" i="67"/>
  <c r="M203" i="67"/>
  <c r="M379" i="67"/>
  <c r="M114" i="67"/>
  <c r="U156" i="67"/>
  <c r="U442" i="67"/>
  <c r="M393" i="67"/>
  <c r="U174" i="67"/>
  <c r="U393" i="67"/>
  <c r="U329" i="67"/>
  <c r="U203" i="67"/>
  <c r="M175" i="67"/>
  <c r="M27" i="67"/>
  <c r="M435" i="67"/>
  <c r="U155" i="67"/>
  <c r="U325" i="67"/>
  <c r="U193" i="67"/>
  <c r="U34" i="67"/>
  <c r="M228" i="67"/>
  <c r="M31" i="67"/>
  <c r="M463" i="67"/>
  <c r="M450" i="67"/>
  <c r="U35" i="67"/>
  <c r="M371" i="67"/>
  <c r="M23" i="67"/>
  <c r="U150" i="67"/>
  <c r="U273" i="67"/>
  <c r="U344" i="67"/>
  <c r="M329" i="67"/>
  <c r="M176" i="67"/>
  <c r="M301" i="67"/>
  <c r="U449" i="67"/>
  <c r="M150" i="67"/>
  <c r="M118" i="67"/>
  <c r="U237" i="67"/>
  <c r="M80" i="67"/>
  <c r="U498" i="67"/>
  <c r="U501" i="67"/>
  <c r="U27" i="67"/>
  <c r="M360" i="67"/>
  <c r="U285" i="67"/>
  <c r="M413" i="67"/>
  <c r="U145" i="67"/>
  <c r="M46" i="67"/>
  <c r="M213" i="67"/>
  <c r="M297" i="67"/>
  <c r="M107" i="67"/>
  <c r="M391" i="67"/>
  <c r="U204" i="67"/>
  <c r="U461" i="67"/>
  <c r="U506" i="67"/>
  <c r="M127" i="67"/>
  <c r="U162" i="67"/>
  <c r="M277" i="67"/>
  <c r="M466" i="67"/>
  <c r="M479" i="67"/>
  <c r="U278" i="67"/>
  <c r="M493" i="67"/>
  <c r="U19" i="67"/>
  <c r="U12" i="67"/>
  <c r="M119" i="67"/>
  <c r="U13" i="67"/>
  <c r="M30" i="67"/>
  <c r="M152" i="67"/>
  <c r="M475" i="67"/>
  <c r="U369" i="67"/>
  <c r="U191" i="67"/>
  <c r="U229" i="67"/>
  <c r="M170" i="67"/>
  <c r="M361" i="67"/>
  <c r="U173" i="67"/>
  <c r="M340" i="67"/>
  <c r="U110" i="67"/>
  <c r="U259" i="67"/>
  <c r="U107" i="67"/>
  <c r="U508" i="67"/>
  <c r="M47" i="67"/>
  <c r="U129" i="67"/>
  <c r="M370" i="67"/>
  <c r="M403" i="67"/>
  <c r="M289" i="67"/>
  <c r="M173" i="67"/>
  <c r="M162" i="67"/>
  <c r="M397" i="67"/>
  <c r="U388" i="67"/>
  <c r="M97" i="67"/>
  <c r="U92" i="67"/>
  <c r="U163" i="67"/>
  <c r="U271" i="67"/>
  <c r="M299" i="67"/>
  <c r="U181" i="67"/>
  <c r="U128" i="67"/>
  <c r="M195" i="67"/>
  <c r="M351" i="67"/>
  <c r="M429" i="67"/>
  <c r="M303" i="67"/>
  <c r="M420" i="67"/>
  <c r="M234" i="67"/>
  <c r="U284" i="67"/>
  <c r="M461" i="67"/>
  <c r="U99" i="67"/>
  <c r="M541" i="67"/>
  <c r="M456" i="67"/>
  <c r="U108" i="67"/>
  <c r="U135" i="67"/>
  <c r="U433" i="67"/>
  <c r="U97" i="67"/>
  <c r="M365" i="67"/>
  <c r="M313" i="67"/>
  <c r="U130" i="67"/>
  <c r="U484" i="67"/>
  <c r="U152" i="67"/>
  <c r="U541" i="67"/>
  <c r="M215" i="67"/>
  <c r="M106" i="67"/>
  <c r="U448" i="67"/>
  <c r="U444" i="67"/>
  <c r="U398" i="67"/>
  <c r="M384" i="67"/>
  <c r="M339" i="67"/>
  <c r="U44" i="67"/>
  <c r="U379" i="67"/>
  <c r="U491" i="67"/>
  <c r="M449" i="67"/>
  <c r="M293" i="67"/>
  <c r="M295" i="67"/>
  <c r="M98" i="67"/>
  <c r="U319" i="67"/>
  <c r="M161" i="67"/>
  <c r="M483" i="67"/>
  <c r="M40" i="67"/>
  <c r="M70" i="67"/>
  <c r="U210" i="67"/>
  <c r="M116" i="67"/>
  <c r="U134" i="67"/>
  <c r="U469" i="67"/>
  <c r="U159" i="67"/>
  <c r="U119" i="67"/>
  <c r="M43" i="67"/>
  <c r="M217" i="67"/>
  <c r="U299" i="67"/>
  <c r="M524" i="67"/>
  <c r="M17" i="67"/>
  <c r="U20" i="67"/>
  <c r="U352" i="67"/>
  <c r="M382" i="67"/>
  <c r="U519" i="67"/>
  <c r="U405" i="67"/>
  <c r="U55" i="67"/>
  <c r="M42" i="67"/>
  <c r="M309" i="67"/>
  <c r="M480" i="67"/>
  <c r="U242" i="67"/>
  <c r="U28" i="67"/>
  <c r="U212" i="67"/>
  <c r="M314" i="67"/>
  <c r="M41" i="67"/>
  <c r="U22" i="67"/>
  <c r="M209" i="67"/>
  <c r="U252" i="67"/>
  <c r="M316" i="67"/>
  <c r="U292" i="67"/>
  <c r="U79" i="67"/>
  <c r="M270" i="67"/>
  <c r="U246" i="67"/>
  <c r="M192" i="67"/>
  <c r="U464" i="67"/>
  <c r="U460" i="67"/>
  <c r="M436" i="67"/>
  <c r="M321" i="67"/>
  <c r="M478" i="67"/>
  <c r="U328" i="67"/>
  <c r="M219" i="67"/>
  <c r="M179" i="67"/>
  <c r="M49" i="67"/>
  <c r="M392" i="67"/>
  <c r="U74" i="67"/>
  <c r="M262" i="67"/>
  <c r="M189" i="67"/>
  <c r="M452" i="67"/>
  <c r="U480" i="67"/>
  <c r="M281" i="67"/>
  <c r="U164" i="67"/>
  <c r="U323" i="67"/>
  <c r="M24" i="67"/>
  <c r="U343" i="67"/>
  <c r="M482" i="67"/>
  <c r="U473" i="67"/>
  <c r="U67" i="67"/>
  <c r="U528" i="67"/>
  <c r="U424" i="67"/>
  <c r="U483" i="67"/>
  <c r="U283" i="67"/>
  <c r="U240" i="67"/>
  <c r="M89" i="67"/>
  <c r="M88" i="67"/>
  <c r="U497" i="67"/>
  <c r="U140" i="67"/>
  <c r="M537" i="67"/>
  <c r="M186" i="67"/>
  <c r="U136" i="67"/>
  <c r="U452" i="67"/>
  <c r="U196" i="67"/>
  <c r="U408" i="67"/>
  <c r="M59" i="67"/>
  <c r="U437" i="67"/>
  <c r="U479" i="67"/>
  <c r="U338" i="67"/>
  <c r="U46" i="67"/>
  <c r="M519" i="67"/>
  <c r="M237" i="67"/>
  <c r="U147" i="67"/>
  <c r="U201" i="67"/>
  <c r="U239" i="67"/>
  <c r="M398" i="67"/>
  <c r="U88" i="67"/>
  <c r="M72" i="67"/>
  <c r="U100" i="67"/>
  <c r="M180" i="67"/>
  <c r="M144" i="67"/>
  <c r="M90" i="67"/>
  <c r="M185" i="67"/>
  <c r="U17" i="67"/>
  <c r="M331" i="67"/>
  <c r="U148" i="67"/>
  <c r="U38" i="67"/>
  <c r="M425" i="67"/>
  <c r="M517" i="67"/>
  <c r="U21" i="67"/>
  <c r="U70" i="67"/>
  <c r="U502" i="67"/>
  <c r="M317" i="67"/>
  <c r="M509" i="67"/>
  <c r="M307" i="67"/>
  <c r="M121" i="67"/>
  <c r="U335" i="67"/>
  <c r="U260" i="67"/>
  <c r="U230" i="67"/>
  <c r="M249" i="67"/>
  <c r="M71" i="67"/>
  <c r="M148" i="67"/>
  <c r="M109" i="67"/>
  <c r="M363" i="67"/>
  <c r="U142" i="67"/>
  <c r="U467" i="67"/>
  <c r="M125" i="67"/>
  <c r="M430" i="67"/>
  <c r="M427" i="67"/>
  <c r="U503" i="67"/>
  <c r="M422" i="67"/>
  <c r="U202" i="67"/>
  <c r="M325" i="67"/>
  <c r="U77" i="67"/>
  <c r="M529" i="67"/>
  <c r="U184" i="67"/>
  <c r="U120" i="67"/>
  <c r="M147" i="67"/>
  <c r="M274" i="67"/>
  <c r="U426" i="67"/>
  <c r="M374" i="67"/>
  <c r="U68" i="67"/>
  <c r="U95" i="67"/>
  <c r="M292" i="67"/>
  <c r="M84" i="67"/>
  <c r="U187" i="67"/>
  <c r="U89" i="67"/>
  <c r="U78" i="67"/>
  <c r="M273" i="67"/>
  <c r="M535" i="67"/>
  <c r="U66" i="67"/>
  <c r="U186" i="67"/>
  <c r="U254" i="67"/>
  <c r="U85" i="67"/>
  <c r="U141" i="67"/>
  <c r="M497" i="67"/>
  <c r="U48" i="67"/>
  <c r="U345" i="67"/>
  <c r="U537" i="67"/>
  <c r="M35" i="67"/>
  <c r="U485" i="67"/>
  <c r="U256" i="67"/>
  <c r="M381" i="67"/>
  <c r="M400" i="67"/>
  <c r="U102" i="67"/>
  <c r="M528" i="67"/>
  <c r="M129" i="67"/>
  <c r="M453" i="67"/>
  <c r="M103" i="67"/>
  <c r="U222" i="67"/>
  <c r="U33" i="67"/>
  <c r="U75" i="67"/>
  <c r="U71" i="67"/>
  <c r="U62" i="67"/>
  <c r="M502" i="67"/>
  <c r="M496" i="67"/>
  <c r="U476" i="67"/>
  <c r="M239" i="67"/>
  <c r="U180" i="67"/>
  <c r="U326" i="67"/>
  <c r="M12" i="67"/>
  <c r="U114" i="67"/>
  <c r="U257" i="67"/>
  <c r="U527" i="67"/>
  <c r="M326" i="67"/>
  <c r="M512" i="67"/>
  <c r="U385" i="67"/>
  <c r="M377" i="67"/>
  <c r="U153" i="67"/>
  <c r="M348" i="67"/>
  <c r="U290" i="67"/>
  <c r="U228" i="67"/>
  <c r="M136" i="67"/>
  <c r="M166" i="67"/>
  <c r="U431" i="67"/>
  <c r="U224" i="67"/>
  <c r="U381" i="67"/>
  <c r="M131" i="67"/>
  <c r="M244" i="67"/>
  <c r="M458" i="67"/>
  <c r="M423" i="67"/>
  <c r="U192" i="67"/>
  <c r="M130" i="67"/>
  <c r="U302" i="67"/>
  <c r="U219" i="67"/>
  <c r="M484" i="67"/>
  <c r="U54" i="67"/>
  <c r="M212" i="67"/>
  <c r="M328" i="67"/>
  <c r="U465" i="67"/>
  <c r="M236" i="67"/>
  <c r="U524" i="67"/>
  <c r="U182" i="67"/>
  <c r="M271" i="67"/>
  <c r="U287" i="67"/>
  <c r="U96" i="67"/>
  <c r="M91" i="67"/>
  <c r="M74" i="67"/>
  <c r="M343" i="67"/>
  <c r="U395" i="67"/>
  <c r="M394" i="67"/>
  <c r="U515" i="67"/>
  <c r="U158" i="67"/>
  <c r="U146" i="67"/>
  <c r="M50" i="67"/>
  <c r="U168" i="67"/>
  <c r="M93" i="67"/>
  <c r="M334" i="67"/>
  <c r="M369" i="67"/>
  <c r="M39" i="67"/>
  <c r="U220" i="67"/>
  <c r="M440" i="67"/>
  <c r="M256" i="67"/>
  <c r="M135" i="67"/>
  <c r="U314" i="67"/>
  <c r="U478" i="67"/>
  <c r="U494" i="67"/>
  <c r="U516" i="67"/>
  <c r="U234" i="67"/>
  <c r="M230" i="67"/>
  <c r="U520" i="67"/>
  <c r="M83" i="67"/>
  <c r="M260" i="67"/>
  <c r="M151" i="67"/>
  <c r="U361" i="67"/>
  <c r="U316" i="67"/>
  <c r="M251" i="67"/>
  <c r="M276" i="67"/>
  <c r="U84" i="67"/>
  <c r="U387" i="67"/>
  <c r="U434" i="67"/>
  <c r="M352" i="67"/>
  <c r="M516" i="67"/>
  <c r="U63" i="67"/>
  <c r="M490" i="67"/>
  <c r="U368" i="67"/>
  <c r="M169" i="67"/>
  <c r="M404" i="67"/>
  <c r="U350" i="67"/>
  <c r="U245" i="67"/>
  <c r="U443" i="67"/>
  <c r="M141" i="67"/>
  <c r="U366" i="67"/>
  <c r="M322" i="67"/>
  <c r="U505" i="67"/>
  <c r="M257" i="67"/>
  <c r="U521" i="67"/>
  <c r="M208" i="67"/>
  <c r="U30" i="67"/>
  <c r="U216" i="67"/>
  <c r="M538" i="67"/>
  <c r="M523" i="67"/>
  <c r="U428" i="67"/>
  <c r="M460" i="67"/>
  <c r="M67" i="67"/>
  <c r="M323" i="67"/>
  <c r="U413" i="67"/>
  <c r="U105" i="67"/>
  <c r="M61" i="67"/>
  <c r="U296" i="67"/>
  <c r="M428" i="67"/>
  <c r="U24" i="67"/>
  <c r="U382" i="67"/>
  <c r="M540" i="67"/>
  <c r="U64" i="67"/>
  <c r="M261" i="67"/>
  <c r="U127" i="67"/>
  <c r="U495" i="67"/>
  <c r="U279" i="67"/>
  <c r="M21" i="67"/>
  <c r="U274" i="67"/>
  <c r="M533" i="67"/>
  <c r="U390" i="67"/>
  <c r="M302" i="67"/>
  <c r="M366" i="67"/>
  <c r="U179" i="67"/>
  <c r="U334" i="67"/>
  <c r="U57" i="67"/>
  <c r="U410" i="67"/>
  <c r="M405" i="67"/>
  <c r="U429" i="67"/>
  <c r="M467" i="67"/>
  <c r="U276" i="67"/>
  <c r="M345" i="67"/>
  <c r="U517" i="67"/>
  <c r="M421" i="67"/>
  <c r="U72" i="67"/>
  <c r="U190" i="67"/>
  <c r="M193" i="67"/>
  <c r="U358" i="67"/>
  <c r="U261" i="67"/>
  <c r="U189" i="67"/>
  <c r="M137" i="67"/>
  <c r="U454" i="67"/>
  <c r="M73" i="67"/>
  <c r="U103" i="67"/>
  <c r="U133" i="67"/>
  <c r="U512" i="67"/>
  <c r="U362" i="67"/>
  <c r="M332" i="67"/>
  <c r="U301" i="67"/>
  <c r="M390" i="67"/>
  <c r="M335" i="67"/>
  <c r="M157" i="67"/>
  <c r="U36" i="67"/>
  <c r="U456" i="67"/>
  <c r="U414" i="67"/>
  <c r="U341" i="67"/>
  <c r="U432" i="67"/>
  <c r="M202" i="67"/>
  <c r="U360" i="67"/>
  <c r="M279" i="67"/>
  <c r="U172" i="67"/>
  <c r="U269" i="67"/>
  <c r="U176" i="67"/>
  <c r="M198" i="67"/>
  <c r="M57" i="67"/>
  <c r="V11" i="67"/>
  <c r="BH16" i="66"/>
  <c r="BG16" i="66"/>
  <c r="BH25" i="66"/>
  <c r="BG25" i="66"/>
  <c r="BH34" i="66"/>
  <c r="BG34" i="66"/>
  <c r="BA29" i="66"/>
  <c r="BH29" i="66"/>
  <c r="BA31" i="66"/>
  <c r="BH31" i="66"/>
  <c r="BA20" i="66"/>
  <c r="BH20" i="66"/>
  <c r="BA27" i="66"/>
  <c r="BH27" i="66"/>
  <c r="BA33" i="66"/>
  <c r="BH33" i="66"/>
  <c r="BA30" i="66"/>
  <c r="BH30" i="66"/>
  <c r="BA21" i="66"/>
  <c r="BH21" i="66"/>
  <c r="BA23" i="66"/>
  <c r="BH23" i="66"/>
  <c r="BA26" i="66"/>
  <c r="BH26" i="66"/>
  <c r="BA24" i="66"/>
  <c r="BH24" i="66"/>
  <c r="BA32" i="66"/>
  <c r="BH32" i="66"/>
  <c r="BA19" i="66"/>
  <c r="BH19" i="66"/>
  <c r="BA22" i="66"/>
  <c r="BH22" i="66"/>
  <c r="BA18" i="66"/>
  <c r="BH18" i="66"/>
  <c r="BA16" i="66"/>
  <c r="MH16" i="66"/>
  <c r="MI16" i="66" s="1"/>
  <c r="MJ16" i="66" s="1"/>
  <c r="U14" i="67"/>
  <c r="M14" i="67"/>
  <c r="BA25" i="66"/>
  <c r="MH25" i="66"/>
  <c r="MI25" i="66" s="1"/>
  <c r="MJ25" i="66" s="1"/>
  <c r="M15" i="67"/>
  <c r="U15" i="67"/>
  <c r="D13" i="57" l="1"/>
  <c r="E9" i="57"/>
  <c r="E11" i="57"/>
  <c r="D10" i="57"/>
  <c r="D14" i="57"/>
  <c r="D12" i="57"/>
  <c r="E7" i="57"/>
  <c r="M11" i="67"/>
  <c r="U11" i="6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<sst xmlns="http://schemas.openxmlformats.org/spreadsheetml/2006/main" count="1002" uniqueCount="616">
  <si>
    <t>別紙様式第３号別添１</t>
    <rPh sb="0" eb="2">
      <t>ベッシ</t>
    </rPh>
    <rPh sb="2" eb="4">
      <t>ヨウシキ</t>
    </rPh>
    <rPh sb="4" eb="5">
      <t>ダイ</t>
    </rPh>
    <rPh sb="6" eb="7">
      <t>ゴウ</t>
    </rPh>
    <rPh sb="7" eb="9">
      <t>ベッテン</t>
    </rPh>
    <phoneticPr fontId="20"/>
  </si>
  <si>
    <t>融資主体型補助事業実施内容（内訳）</t>
    <rPh sb="0" eb="2">
      <t>ユウシ</t>
    </rPh>
    <rPh sb="2" eb="4">
      <t>シュタイ</t>
    </rPh>
    <rPh sb="4" eb="5">
      <t>ガタ</t>
    </rPh>
    <rPh sb="5" eb="7">
      <t>ホジョ</t>
    </rPh>
    <rPh sb="7" eb="9">
      <t>ジギョウ</t>
    </rPh>
    <rPh sb="9" eb="11">
      <t>ジッシ</t>
    </rPh>
    <rPh sb="11" eb="13">
      <t>ナイヨウ</t>
    </rPh>
    <rPh sb="14" eb="16">
      <t>ウチワケ</t>
    </rPh>
    <phoneticPr fontId="20"/>
  </si>
  <si>
    <t>都道府県名</t>
    <rPh sb="0" eb="4">
      <t>トドウフケン</t>
    </rPh>
    <rPh sb="4" eb="5">
      <t>メイ</t>
    </rPh>
    <phoneticPr fontId="12"/>
  </si>
  <si>
    <t>市町村名</t>
    <rPh sb="0" eb="3">
      <t>シチョウソン</t>
    </rPh>
    <rPh sb="3" eb="4">
      <t>メイ</t>
    </rPh>
    <phoneticPr fontId="12"/>
  </si>
  <si>
    <t>地区名（人・農地プラン名）</t>
    <rPh sb="0" eb="3">
      <t>チクメイ</t>
    </rPh>
    <rPh sb="4" eb="5">
      <t>ヒト</t>
    </rPh>
    <rPh sb="6" eb="8">
      <t>ノウチ</t>
    </rPh>
    <rPh sb="11" eb="12">
      <t>メイ</t>
    </rPh>
    <phoneticPr fontId="12"/>
  </si>
  <si>
    <t>農業地域類型
（複数類型が該当する場合、主となる地域類型を選択）</t>
    <rPh sb="0" eb="2">
      <t>ノウギョウ</t>
    </rPh>
    <rPh sb="2" eb="4">
      <t>チイキ</t>
    </rPh>
    <rPh sb="4" eb="6">
      <t>ルイケイ</t>
    </rPh>
    <rPh sb="8" eb="10">
      <t>フクスウ</t>
    </rPh>
    <rPh sb="10" eb="12">
      <t>ルイケイ</t>
    </rPh>
    <rPh sb="13" eb="15">
      <t>ガイトウ</t>
    </rPh>
    <rPh sb="17" eb="19">
      <t>バアイ</t>
    </rPh>
    <rPh sb="20" eb="21">
      <t>シュ</t>
    </rPh>
    <rPh sb="24" eb="26">
      <t>チイキ</t>
    </rPh>
    <rPh sb="26" eb="28">
      <t>ルイケイ</t>
    </rPh>
    <rPh sb="29" eb="31">
      <t>センタク</t>
    </rPh>
    <phoneticPr fontId="12"/>
  </si>
  <si>
    <t>助成対象者毎の実施内容</t>
    <rPh sb="2" eb="5">
      <t>タイショウシャ</t>
    </rPh>
    <rPh sb="7" eb="9">
      <t>ジッシ</t>
    </rPh>
    <rPh sb="9" eb="11">
      <t>ナイヨウ</t>
    </rPh>
    <phoneticPr fontId="12"/>
  </si>
  <si>
    <t>地区毎の助成対象者の整理番号(合計は経営体数)</t>
    <rPh sb="0" eb="2">
      <t>チク</t>
    </rPh>
    <rPh sb="2" eb="3">
      <t>ゴト</t>
    </rPh>
    <rPh sb="4" eb="6">
      <t>ジョセイ</t>
    </rPh>
    <rPh sb="6" eb="9">
      <t>タイショウシャ</t>
    </rPh>
    <rPh sb="10" eb="12">
      <t>セイリ</t>
    </rPh>
    <rPh sb="12" eb="14">
      <t>バンゴウ</t>
    </rPh>
    <phoneticPr fontId="12"/>
  </si>
  <si>
    <t>助成対象者名</t>
    <rPh sb="0" eb="2">
      <t>ジョセイ</t>
    </rPh>
    <rPh sb="2" eb="5">
      <t>タイショウシャ</t>
    </rPh>
    <rPh sb="5" eb="6">
      <t>メイ</t>
    </rPh>
    <phoneticPr fontId="12"/>
  </si>
  <si>
    <t>年代（任意）</t>
    <rPh sb="0" eb="1">
      <t>トシ</t>
    </rPh>
    <rPh sb="1" eb="2">
      <t>ダイ</t>
    </rPh>
    <rPh sb="3" eb="4">
      <t>ニン</t>
    </rPh>
    <rPh sb="4" eb="5">
      <t>ココロ</t>
    </rPh>
    <phoneticPr fontId="12"/>
  </si>
  <si>
    <t>対象者区分
（「整理番号」は別シート「整理番号表（融資主体型補助事業）」を参照）</t>
    <rPh sb="3" eb="5">
      <t>クブン</t>
    </rPh>
    <phoneticPr fontId="12"/>
  </si>
  <si>
    <t>農業者の詳細
（「整理番号」は別シート「整理番号表（融資主体型補助事業）」を参照）</t>
    <rPh sb="0" eb="3">
      <t>ノウギョウシャ</t>
    </rPh>
    <rPh sb="4" eb="6">
      <t>ショウサイ</t>
    </rPh>
    <rPh sb="9" eb="11">
      <t>セイリ</t>
    </rPh>
    <rPh sb="11" eb="13">
      <t>バンゴウ</t>
    </rPh>
    <phoneticPr fontId="12"/>
  </si>
  <si>
    <t>整備内容
（「整理番号」は別シート「整理番号表（融資主体型補助事業）」を参照）</t>
    <rPh sb="0" eb="2">
      <t>セイビ</t>
    </rPh>
    <rPh sb="2" eb="4">
      <t>ナイヨウ</t>
    </rPh>
    <rPh sb="7" eb="9">
      <t>セイリ</t>
    </rPh>
    <rPh sb="9" eb="11">
      <t>バンゴウ</t>
    </rPh>
    <phoneticPr fontId="12"/>
  </si>
  <si>
    <t xml:space="preserve">
スマート農機等
（該当する場合は「１」を記入）</t>
    <rPh sb="6" eb="7">
      <t>ノウ</t>
    </rPh>
    <rPh sb="8" eb="9">
      <t>ナド</t>
    </rPh>
    <rPh sb="11" eb="13">
      <t>ガイトウ</t>
    </rPh>
    <rPh sb="15" eb="17">
      <t>バアイ</t>
    </rPh>
    <rPh sb="22" eb="24">
      <t>キニュウ</t>
    </rPh>
    <phoneticPr fontId="12"/>
  </si>
  <si>
    <t>スマート農機等に該当する場合は、「別表」を参照の上、該当する機械等の種類の番号を記入
（「整理番号」は別シート「スマート農業優先枠の対象となる農業用機械・施設」を参照）</t>
    <rPh sb="4" eb="5">
      <t>ノウ</t>
    </rPh>
    <rPh sb="6" eb="7">
      <t>トウ</t>
    </rPh>
    <rPh sb="8" eb="10">
      <t>ガイトウ</t>
    </rPh>
    <rPh sb="12" eb="14">
      <t>バアイ</t>
    </rPh>
    <rPh sb="17" eb="19">
      <t>ベッピョウ</t>
    </rPh>
    <rPh sb="21" eb="23">
      <t>サンショウ</t>
    </rPh>
    <rPh sb="24" eb="25">
      <t>ウエ</t>
    </rPh>
    <rPh sb="26" eb="28">
      <t>ガイトウ</t>
    </rPh>
    <rPh sb="37" eb="39">
      <t>バンゴウ</t>
    </rPh>
    <rPh sb="40" eb="42">
      <t>キニュウ</t>
    </rPh>
    <phoneticPr fontId="12"/>
  </si>
  <si>
    <t>助成対象者毎の事業内容の整理番号（合計は件数）</t>
    <rPh sb="0" eb="2">
      <t>ジョセイ</t>
    </rPh>
    <rPh sb="2" eb="5">
      <t>タイショウシャ</t>
    </rPh>
    <rPh sb="5" eb="6">
      <t>ゴト</t>
    </rPh>
    <rPh sb="7" eb="9">
      <t>ジギョウ</t>
    </rPh>
    <rPh sb="9" eb="11">
      <t>ナイヨウ</t>
    </rPh>
    <rPh sb="12" eb="14">
      <t>セイリ</t>
    </rPh>
    <rPh sb="14" eb="16">
      <t>バンゴウ</t>
    </rPh>
    <rPh sb="17" eb="19">
      <t>ゴウケイ</t>
    </rPh>
    <rPh sb="20" eb="22">
      <t>ケンスウ</t>
    </rPh>
    <phoneticPr fontId="22"/>
  </si>
  <si>
    <t>事業内容（機械等名、規模、台数等）</t>
    <rPh sb="0" eb="2">
      <t>ジギョウ</t>
    </rPh>
    <rPh sb="2" eb="4">
      <t>ナイヨウ</t>
    </rPh>
    <rPh sb="5" eb="7">
      <t>キカイ</t>
    </rPh>
    <rPh sb="7" eb="8">
      <t>トウ</t>
    </rPh>
    <rPh sb="8" eb="9">
      <t>メイ</t>
    </rPh>
    <rPh sb="10" eb="12">
      <t>キボ</t>
    </rPh>
    <rPh sb="13" eb="16">
      <t>ダイスウナド</t>
    </rPh>
    <phoneticPr fontId="12"/>
  </si>
  <si>
    <t>※○台、馬力・○条刈り、○棟○㎡等</t>
    <rPh sb="4" eb="6">
      <t>バリキ</t>
    </rPh>
    <rPh sb="9" eb="10">
      <t>ガ</t>
    </rPh>
    <phoneticPr fontId="12"/>
  </si>
  <si>
    <t>個人経営の場合のみ１０代単位で記載</t>
    <rPh sb="0" eb="2">
      <t>コジン</t>
    </rPh>
    <rPh sb="2" eb="4">
      <t>ケイエイ</t>
    </rPh>
    <rPh sb="5" eb="7">
      <t>バアイ</t>
    </rPh>
    <rPh sb="11" eb="12">
      <t>ダイ</t>
    </rPh>
    <rPh sb="12" eb="14">
      <t>タンイ</t>
    </rPh>
    <rPh sb="15" eb="17">
      <t>キサイ</t>
    </rPh>
    <phoneticPr fontId="12"/>
  </si>
  <si>
    <t>住所</t>
    <rPh sb="0" eb="2">
      <t>ジュウショ</t>
    </rPh>
    <phoneticPr fontId="20"/>
  </si>
  <si>
    <t>代表者名（法人等の場合）</t>
    <rPh sb="0" eb="3">
      <t>ダイヒョウシャ</t>
    </rPh>
    <rPh sb="3" eb="4">
      <t>メイ</t>
    </rPh>
    <rPh sb="5" eb="7">
      <t>ホウジン</t>
    </rPh>
    <rPh sb="7" eb="8">
      <t>トウ</t>
    </rPh>
    <rPh sb="9" eb="11">
      <t>バアイ</t>
    </rPh>
    <phoneticPr fontId="20"/>
  </si>
  <si>
    <t>整理番号</t>
    <rPh sb="0" eb="2">
      <t>セイリ</t>
    </rPh>
    <rPh sb="2" eb="4">
      <t>バンゴウ</t>
    </rPh>
    <phoneticPr fontId="22"/>
  </si>
  <si>
    <t>（確認用）</t>
    <rPh sb="1" eb="3">
      <t>カクニン</t>
    </rPh>
    <rPh sb="3" eb="4">
      <t>ヨウ</t>
    </rPh>
    <phoneticPr fontId="12"/>
  </si>
  <si>
    <t>認定農業者等の区分</t>
    <rPh sb="0" eb="2">
      <t>ニンテイ</t>
    </rPh>
    <rPh sb="2" eb="5">
      <t>ノウギョウシャ</t>
    </rPh>
    <rPh sb="5" eb="6">
      <t>トウ</t>
    </rPh>
    <rPh sb="7" eb="9">
      <t>クブン</t>
    </rPh>
    <phoneticPr fontId="12"/>
  </si>
  <si>
    <t>営農類型</t>
    <rPh sb="0" eb="2">
      <t>エイノウ</t>
    </rPh>
    <rPh sb="2" eb="4">
      <t>ルイケイ</t>
    </rPh>
    <phoneticPr fontId="12"/>
  </si>
  <si>
    <t>経営形態の別</t>
    <rPh sb="0" eb="2">
      <t>ケイエイ</t>
    </rPh>
    <rPh sb="2" eb="4">
      <t>ケイタイ</t>
    </rPh>
    <rPh sb="5" eb="6">
      <t>ベツ</t>
    </rPh>
    <phoneticPr fontId="12"/>
  </si>
  <si>
    <t/>
  </si>
  <si>
    <t>１　記入は、１事業内容を単位とする。</t>
    <rPh sb="2" eb="4">
      <t>キニュウ</t>
    </rPh>
    <rPh sb="7" eb="9">
      <t>ジギョウ</t>
    </rPh>
    <rPh sb="9" eb="11">
      <t>ナイヨウ</t>
    </rPh>
    <rPh sb="12" eb="14">
      <t>タンイ</t>
    </rPh>
    <phoneticPr fontId="12"/>
  </si>
  <si>
    <t>２　整理番号欄のある項目は「融資主体型補助事業整理番号表」を参照の上、該当する番号を記入する。</t>
    <rPh sb="2" eb="4">
      <t>セイリ</t>
    </rPh>
    <rPh sb="4" eb="6">
      <t>バンゴウ</t>
    </rPh>
    <rPh sb="6" eb="7">
      <t>ラン</t>
    </rPh>
    <rPh sb="10" eb="12">
      <t>コウモク</t>
    </rPh>
    <rPh sb="30" eb="32">
      <t>サンショウ</t>
    </rPh>
    <rPh sb="33" eb="34">
      <t>ウエ</t>
    </rPh>
    <rPh sb="35" eb="37">
      <t>ガイトウ</t>
    </rPh>
    <rPh sb="39" eb="41">
      <t>バンゴウ</t>
    </rPh>
    <rPh sb="42" eb="44">
      <t>キニュウ</t>
    </rPh>
    <phoneticPr fontId="12"/>
  </si>
  <si>
    <t>３　備考欄には、消費税仕入控除税額を減額した場合には「除税額○○○円　うち国費○○○円」を、同税額がない場合には「該当なし」と、同税額が明らかでない場合には「含税額」とそれぞれ記入する。</t>
    <rPh sb="8" eb="11">
      <t>ショウヒゼイ</t>
    </rPh>
    <rPh sb="11" eb="13">
      <t>シイ</t>
    </rPh>
    <rPh sb="13" eb="15">
      <t>コウジョ</t>
    </rPh>
    <rPh sb="15" eb="17">
      <t>ゼイガク</t>
    </rPh>
    <rPh sb="18" eb="20">
      <t>ゲンガク</t>
    </rPh>
    <rPh sb="22" eb="24">
      <t>バアイ</t>
    </rPh>
    <rPh sb="64" eb="65">
      <t>ドウ</t>
    </rPh>
    <rPh sb="65" eb="66">
      <t>ゼイ</t>
    </rPh>
    <rPh sb="66" eb="67">
      <t>ガク</t>
    </rPh>
    <phoneticPr fontId="22"/>
  </si>
  <si>
    <t>本則の課税事業者は「1」、簡易課税事業者又は課税事業者でない場合は｢2｣を記入</t>
    <rPh sb="13" eb="15">
      <t>カンイ</t>
    </rPh>
    <rPh sb="15" eb="17">
      <t>カゼイ</t>
    </rPh>
    <rPh sb="17" eb="20">
      <t>ジギョウシャ</t>
    </rPh>
    <rPh sb="20" eb="21">
      <t>マタ</t>
    </rPh>
    <rPh sb="22" eb="24">
      <t>カゼイ</t>
    </rPh>
    <rPh sb="24" eb="27">
      <t>ジギョウシャ</t>
    </rPh>
    <rPh sb="30" eb="32">
      <t>バアイ</t>
    </rPh>
    <phoneticPr fontId="23"/>
  </si>
  <si>
    <t>規模決定の根拠</t>
    <rPh sb="0" eb="2">
      <t>キボ</t>
    </rPh>
    <rPh sb="2" eb="4">
      <t>ケッテイ</t>
    </rPh>
    <rPh sb="5" eb="7">
      <t>コンキョ</t>
    </rPh>
    <phoneticPr fontId="20"/>
  </si>
  <si>
    <t>着工（契約）予定年月日</t>
    <rPh sb="0" eb="2">
      <t>チャッコウ</t>
    </rPh>
    <rPh sb="3" eb="5">
      <t>ケイヤク</t>
    </rPh>
    <rPh sb="6" eb="8">
      <t>ヨテイ</t>
    </rPh>
    <rPh sb="8" eb="11">
      <t>ネンガッピ</t>
    </rPh>
    <phoneticPr fontId="20"/>
  </si>
  <si>
    <t>竣工予定年月日</t>
    <rPh sb="0" eb="2">
      <t>シュンコウ</t>
    </rPh>
    <rPh sb="2" eb="4">
      <t>ヨテイ</t>
    </rPh>
    <rPh sb="4" eb="7">
      <t>ネンガッピ</t>
    </rPh>
    <phoneticPr fontId="20"/>
  </si>
  <si>
    <t>機械等の保管・設置・施工住所</t>
    <phoneticPr fontId="20"/>
  </si>
  <si>
    <t>園芸施設共済の引受対象施設の有無（該当は｢1｣を記入）</t>
    <rPh sb="17" eb="19">
      <t>ガイトウ</t>
    </rPh>
    <rPh sb="24" eb="26">
      <t>キニュウ</t>
    </rPh>
    <phoneticPr fontId="20"/>
  </si>
  <si>
    <t>対象経営体負担</t>
    <rPh sb="0" eb="2">
      <t>タイショウ</t>
    </rPh>
    <rPh sb="2" eb="5">
      <t>ケイエイタイ</t>
    </rPh>
    <rPh sb="5" eb="7">
      <t>フタン</t>
    </rPh>
    <phoneticPr fontId="12"/>
  </si>
  <si>
    <t>地方公共団体等</t>
    <rPh sb="0" eb="2">
      <t>チホウ</t>
    </rPh>
    <rPh sb="2" eb="4">
      <t>コウキョウ</t>
    </rPh>
    <rPh sb="4" eb="6">
      <t>ダンタイ</t>
    </rPh>
    <rPh sb="6" eb="7">
      <t>トウ</t>
    </rPh>
    <phoneticPr fontId="20"/>
  </si>
  <si>
    <t>保険加入年月</t>
    <rPh sb="0" eb="2">
      <t>ホケン</t>
    </rPh>
    <rPh sb="2" eb="4">
      <t>カニュウ</t>
    </rPh>
    <rPh sb="4" eb="6">
      <t>ネンゲツ</t>
    </rPh>
    <phoneticPr fontId="20"/>
  </si>
  <si>
    <t>保険会社等の名称</t>
    <phoneticPr fontId="20"/>
  </si>
  <si>
    <t>事業費
　　　　（円）</t>
    <rPh sb="0" eb="3">
      <t>ジギョウヒ</t>
    </rPh>
    <rPh sb="9" eb="10">
      <t>エン</t>
    </rPh>
    <phoneticPr fontId="12"/>
  </si>
  <si>
    <t>助成金
　　　　　（円）</t>
    <rPh sb="0" eb="3">
      <t>ジョセイキン</t>
    </rPh>
    <rPh sb="10" eb="11">
      <t>エン</t>
    </rPh>
    <phoneticPr fontId="12"/>
  </si>
  <si>
    <t>融資
　　　　　　（円）</t>
    <rPh sb="0" eb="2">
      <t>ユウシ</t>
    </rPh>
    <rPh sb="10" eb="11">
      <t>エン</t>
    </rPh>
    <phoneticPr fontId="12"/>
  </si>
  <si>
    <t>自己資金
（円）</t>
    <rPh sb="0" eb="2">
      <t>ジコ</t>
    </rPh>
    <rPh sb="2" eb="4">
      <t>シキン</t>
    </rPh>
    <rPh sb="7" eb="8">
      <t>エン</t>
    </rPh>
    <phoneticPr fontId="12"/>
  </si>
  <si>
    <t>都道府県
　　　　　　（円）</t>
    <rPh sb="0" eb="4">
      <t>トドウフケン</t>
    </rPh>
    <rPh sb="12" eb="13">
      <t>エン</t>
    </rPh>
    <phoneticPr fontId="12"/>
  </si>
  <si>
    <t>市町村
（円）</t>
    <rPh sb="0" eb="3">
      <t>シチョウソン</t>
    </rPh>
    <rPh sb="6" eb="7">
      <t>エン</t>
    </rPh>
    <phoneticPr fontId="12"/>
  </si>
  <si>
    <t>その他
　　　　（円）</t>
    <rPh sb="2" eb="3">
      <t>タ</t>
    </rPh>
    <rPh sb="9" eb="10">
      <t>エン</t>
    </rPh>
    <phoneticPr fontId="12"/>
  </si>
  <si>
    <t>成果目標の設定状況
（目標設定している項目に「1」を記入。ただし付加価値額の拡大にあっては、就業者１人当たりで目標設定する場合は「2」を記入）</t>
    <rPh sb="0" eb="2">
      <t>セイカ</t>
    </rPh>
    <rPh sb="2" eb="4">
      <t>モクヒョウ</t>
    </rPh>
    <rPh sb="5" eb="7">
      <t>セッテイ</t>
    </rPh>
    <rPh sb="7" eb="9">
      <t>ジョウキョウ</t>
    </rPh>
    <rPh sb="11" eb="13">
      <t>モクヒョウ</t>
    </rPh>
    <rPh sb="13" eb="15">
      <t>セッテイ</t>
    </rPh>
    <rPh sb="19" eb="21">
      <t>コウモク</t>
    </rPh>
    <rPh sb="26" eb="28">
      <t>キニュウ</t>
    </rPh>
    <rPh sb="32" eb="34">
      <t>フカ</t>
    </rPh>
    <rPh sb="34" eb="37">
      <t>カチガク</t>
    </rPh>
    <rPh sb="38" eb="40">
      <t>カクダイ</t>
    </rPh>
    <rPh sb="46" eb="49">
      <t>シュウギョウシャ</t>
    </rPh>
    <rPh sb="50" eb="51">
      <t>ニン</t>
    </rPh>
    <rPh sb="51" eb="52">
      <t>ア</t>
    </rPh>
    <rPh sb="55" eb="57">
      <t>モクヒョウ</t>
    </rPh>
    <rPh sb="57" eb="59">
      <t>セッテイ</t>
    </rPh>
    <rPh sb="61" eb="63">
      <t>バアイ</t>
    </rPh>
    <rPh sb="68" eb="70">
      <t>キニュウ</t>
    </rPh>
    <phoneticPr fontId="22"/>
  </si>
  <si>
    <t>融資概要</t>
    <phoneticPr fontId="12"/>
  </si>
  <si>
    <t>金融機関
（「整理番号」は別シート「整理番号表（融資主体型補助事業）」を参照）</t>
    <rPh sb="0" eb="2">
      <t>キンユウ</t>
    </rPh>
    <rPh sb="2" eb="4">
      <t>キカン</t>
    </rPh>
    <rPh sb="7" eb="9">
      <t>セイリ</t>
    </rPh>
    <rPh sb="9" eb="11">
      <t>バンゴウ</t>
    </rPh>
    <phoneticPr fontId="12"/>
  </si>
  <si>
    <t>金融（資金）種類
（「整理番号」は別シート「整理番号表（融資主体型補助事業）」を参照）</t>
    <rPh sb="0" eb="2">
      <t>キンユウ</t>
    </rPh>
    <rPh sb="3" eb="5">
      <t>シキン</t>
    </rPh>
    <rPh sb="6" eb="8">
      <t>シュルイ</t>
    </rPh>
    <rPh sb="11" eb="13">
      <t>セイリ</t>
    </rPh>
    <rPh sb="13" eb="15">
      <t>バンゴウ</t>
    </rPh>
    <phoneticPr fontId="12"/>
  </si>
  <si>
    <t>機関保証活用状況
（活用する場合「1」を記入）</t>
    <phoneticPr fontId="12"/>
  </si>
  <si>
    <t>必須目標</t>
    <rPh sb="0" eb="2">
      <t>ヒッス</t>
    </rPh>
    <rPh sb="2" eb="4">
      <t>モクヒョウ</t>
    </rPh>
    <phoneticPr fontId="12"/>
  </si>
  <si>
    <t>選択目標</t>
    <rPh sb="0" eb="2">
      <t>センタク</t>
    </rPh>
    <rPh sb="2" eb="4">
      <t>モクヒョウ</t>
    </rPh>
    <phoneticPr fontId="12"/>
  </si>
  <si>
    <t>配分積算額
（本省入力欄）</t>
    <rPh sb="0" eb="2">
      <t>ハイブン</t>
    </rPh>
    <rPh sb="2" eb="4">
      <t>セキサン</t>
    </rPh>
    <rPh sb="4" eb="5">
      <t>ガク</t>
    </rPh>
    <rPh sb="7" eb="9">
      <t>ホンショウ</t>
    </rPh>
    <rPh sb="9" eb="12">
      <t>ニュウリョクラン</t>
    </rPh>
    <phoneticPr fontId="12"/>
  </si>
  <si>
    <t>助成率（％）</t>
    <phoneticPr fontId="20"/>
  </si>
  <si>
    <t>融資率（％）</t>
    <phoneticPr fontId="20"/>
  </si>
  <si>
    <t>担保措置の有無（該当の場合｢1｣を記入）</t>
    <rPh sb="8" eb="10">
      <t>ガイトウ</t>
    </rPh>
    <rPh sb="11" eb="13">
      <t>バアイ</t>
    </rPh>
    <rPh sb="17" eb="19">
      <t>キニュウ</t>
    </rPh>
    <phoneticPr fontId="20"/>
  </si>
  <si>
    <t>耐用年数（年）</t>
    <phoneticPr fontId="20"/>
  </si>
  <si>
    <t>備　考</t>
    <rPh sb="0" eb="1">
      <t>トモ</t>
    </rPh>
    <rPh sb="2" eb="3">
      <t>コウ</t>
    </rPh>
    <phoneticPr fontId="22"/>
  </si>
  <si>
    <t>付加価値額（円）の10%以上の拡大</t>
    <rPh sb="6" eb="7">
      <t>エン</t>
    </rPh>
    <rPh sb="12" eb="14">
      <t>イジョウ</t>
    </rPh>
    <phoneticPr fontId="20"/>
  </si>
  <si>
    <t xml:space="preserve">
①経営面積の拡大</t>
    <rPh sb="2" eb="4">
      <t>ケイエイ</t>
    </rPh>
    <rPh sb="4" eb="6">
      <t>メンセキ</t>
    </rPh>
    <rPh sb="7" eb="9">
      <t>カクダイ</t>
    </rPh>
    <phoneticPr fontId="20"/>
  </si>
  <si>
    <t xml:space="preserve">
②農産物の価値向上</t>
    <rPh sb="2" eb="5">
      <t>ノウサンブツ</t>
    </rPh>
    <rPh sb="6" eb="8">
      <t>カチ</t>
    </rPh>
    <rPh sb="8" eb="10">
      <t>コウジョウ</t>
    </rPh>
    <phoneticPr fontId="20"/>
  </si>
  <si>
    <t xml:space="preserve">
③農業経営の複合化</t>
    <rPh sb="2" eb="4">
      <t>ノウギョウ</t>
    </rPh>
    <rPh sb="4" eb="6">
      <t>ケイエイ</t>
    </rPh>
    <rPh sb="7" eb="10">
      <t>フクゴウカ</t>
    </rPh>
    <phoneticPr fontId="20"/>
  </si>
  <si>
    <t xml:space="preserve">
④農業経営の法人化</t>
    <rPh sb="2" eb="4">
      <t>ノウギョウ</t>
    </rPh>
    <rPh sb="4" eb="6">
      <t>ケイエイ</t>
    </rPh>
    <rPh sb="7" eb="10">
      <t>ホウジンカ</t>
    </rPh>
    <phoneticPr fontId="20"/>
  </si>
  <si>
    <t xml:space="preserve">
⑤輸出の取組</t>
    <rPh sb="2" eb="4">
      <t>ユシュツ</t>
    </rPh>
    <rPh sb="5" eb="7">
      <t>トリクミ</t>
    </rPh>
    <phoneticPr fontId="20"/>
  </si>
  <si>
    <t>整理番号</t>
    <rPh sb="0" eb="2">
      <t>セイリ</t>
    </rPh>
    <rPh sb="2" eb="4">
      <t>バンゴウ</t>
    </rPh>
    <phoneticPr fontId="12"/>
  </si>
  <si>
    <t>追加的信用供与事業活用の有無　　　　</t>
    <rPh sb="0" eb="3">
      <t>ツイカテキ</t>
    </rPh>
    <rPh sb="3" eb="5">
      <t>シンヨウ</t>
    </rPh>
    <rPh sb="5" eb="7">
      <t>キョウヨ</t>
    </rPh>
    <rPh sb="7" eb="9">
      <t>ジギョウ</t>
    </rPh>
    <rPh sb="9" eb="11">
      <t>カツヨウ</t>
    </rPh>
    <rPh sb="12" eb="14">
      <t>ウム</t>
    </rPh>
    <phoneticPr fontId="12"/>
  </si>
  <si>
    <t>保証希望
融資額(円)</t>
    <rPh sb="0" eb="2">
      <t>ホショウ</t>
    </rPh>
    <rPh sb="2" eb="4">
      <t>キボウ</t>
    </rPh>
    <rPh sb="5" eb="8">
      <t>ユウシガク</t>
    </rPh>
    <rPh sb="9" eb="10">
      <t>エン</t>
    </rPh>
    <phoneticPr fontId="12"/>
  </si>
  <si>
    <t>現状</t>
    <rPh sb="0" eb="2">
      <t>ゲンジョウ</t>
    </rPh>
    <phoneticPr fontId="12"/>
  </si>
  <si>
    <t>現状
年度</t>
    <rPh sb="0" eb="2">
      <t>ゲンジョウ</t>
    </rPh>
    <rPh sb="3" eb="5">
      <t>ネンド</t>
    </rPh>
    <phoneticPr fontId="20"/>
  </si>
  <si>
    <t>1年度目</t>
    <rPh sb="1" eb="3">
      <t>ネンド</t>
    </rPh>
    <rPh sb="3" eb="4">
      <t>メ</t>
    </rPh>
    <phoneticPr fontId="20"/>
  </si>
  <si>
    <t>2年度目</t>
    <rPh sb="1" eb="3">
      <t>ネンド</t>
    </rPh>
    <rPh sb="3" eb="4">
      <t>メ</t>
    </rPh>
    <phoneticPr fontId="20"/>
  </si>
  <si>
    <t>3年度目</t>
    <rPh sb="1" eb="3">
      <t>ネンド</t>
    </rPh>
    <rPh sb="3" eb="4">
      <t>メ</t>
    </rPh>
    <phoneticPr fontId="20"/>
  </si>
  <si>
    <t>拡大率</t>
    <rPh sb="0" eb="3">
      <t>カクダイリツ</t>
    </rPh>
    <phoneticPr fontId="12"/>
  </si>
  <si>
    <t>配分基準項目
（該当する項目に「1」を記入（⑧ｂ，⑨以外））</t>
    <rPh sb="0" eb="2">
      <t>ハイブン</t>
    </rPh>
    <rPh sb="2" eb="4">
      <t>キジュン</t>
    </rPh>
    <rPh sb="4" eb="6">
      <t>コウモク</t>
    </rPh>
    <rPh sb="8" eb="10">
      <t>ガイトウ</t>
    </rPh>
    <rPh sb="12" eb="14">
      <t>コウモク</t>
    </rPh>
    <rPh sb="26" eb="28">
      <t>イガイ</t>
    </rPh>
    <phoneticPr fontId="12"/>
  </si>
  <si>
    <t>①付加価値額の拡大</t>
    <rPh sb="1" eb="3">
      <t>フカ</t>
    </rPh>
    <rPh sb="3" eb="6">
      <t>カチガク</t>
    </rPh>
    <rPh sb="7" eb="9">
      <t>カクダイ</t>
    </rPh>
    <phoneticPr fontId="12"/>
  </si>
  <si>
    <t>②経営面積の拡大</t>
    <rPh sb="1" eb="3">
      <t>ケイエイ</t>
    </rPh>
    <rPh sb="3" eb="5">
      <t>メンセキ</t>
    </rPh>
    <rPh sb="6" eb="8">
      <t>カクダイ</t>
    </rPh>
    <phoneticPr fontId="12"/>
  </si>
  <si>
    <t>ア　現状ポイント</t>
    <rPh sb="2" eb="4">
      <t>ゲンジョウ</t>
    </rPh>
    <phoneticPr fontId="12"/>
  </si>
  <si>
    <t>イ　目標ポイント</t>
    <rPh sb="2" eb="4">
      <t>モクヒョウ</t>
    </rPh>
    <phoneticPr fontId="12"/>
  </si>
  <si>
    <t xml:space="preserve">
ア　農地中間管理機構等からの賃借権等の設定等かつ現状より4ha以上(施設20%､果樹10%)の経営面積の拡大</t>
    <rPh sb="3" eb="5">
      <t>ノウチ</t>
    </rPh>
    <rPh sb="5" eb="7">
      <t>チュウカン</t>
    </rPh>
    <rPh sb="7" eb="9">
      <t>カンリ</t>
    </rPh>
    <rPh sb="9" eb="12">
      <t>キコウナド</t>
    </rPh>
    <rPh sb="15" eb="19">
      <t>チンシャクケンナド</t>
    </rPh>
    <rPh sb="20" eb="23">
      <t>セッテイナド</t>
    </rPh>
    <rPh sb="32" eb="34">
      <t>イジョウ</t>
    </rPh>
    <rPh sb="48" eb="50">
      <t>ケイエイ</t>
    </rPh>
    <rPh sb="50" eb="52">
      <t>メンセキ</t>
    </rPh>
    <rPh sb="53" eb="55">
      <t>カクダイ</t>
    </rPh>
    <phoneticPr fontId="12"/>
  </si>
  <si>
    <t xml:space="preserve">
イ　農地中間管理機構等からの賃借権等の設定等かつ現状より2ha以上(施設10%､果樹５%)の経営面積の拡大</t>
    <rPh sb="3" eb="5">
      <t>ノウチ</t>
    </rPh>
    <rPh sb="5" eb="7">
      <t>チュウカン</t>
    </rPh>
    <rPh sb="7" eb="9">
      <t>カンリ</t>
    </rPh>
    <rPh sb="9" eb="12">
      <t>キコウナド</t>
    </rPh>
    <rPh sb="15" eb="19">
      <t>チンシャクケンナド</t>
    </rPh>
    <rPh sb="20" eb="23">
      <t>セッテイナド</t>
    </rPh>
    <rPh sb="32" eb="34">
      <t>イジョウ</t>
    </rPh>
    <rPh sb="47" eb="49">
      <t>ケイエイ</t>
    </rPh>
    <rPh sb="49" eb="51">
      <t>メンセキ</t>
    </rPh>
    <rPh sb="52" eb="54">
      <t>カクダイ</t>
    </rPh>
    <phoneticPr fontId="12"/>
  </si>
  <si>
    <t xml:space="preserve">
ウ　農地中間管理機構等からの賃借権等の設定等かつ現状より経営面積の拡大、又は現状より4ha以上(施設20%､果樹10%)の経営面積の拡大</t>
    <rPh sb="3" eb="5">
      <t>ノウチ</t>
    </rPh>
    <rPh sb="5" eb="7">
      <t>チュウカン</t>
    </rPh>
    <rPh sb="7" eb="9">
      <t>カンリ</t>
    </rPh>
    <rPh sb="9" eb="12">
      <t>キコウナド</t>
    </rPh>
    <rPh sb="15" eb="19">
      <t>チンシャクケンナド</t>
    </rPh>
    <rPh sb="20" eb="23">
      <t>セッテイナド</t>
    </rPh>
    <rPh sb="37" eb="38">
      <t>マタ</t>
    </rPh>
    <rPh sb="46" eb="48">
      <t>イジョウ</t>
    </rPh>
    <rPh sb="62" eb="64">
      <t>ケイエイ</t>
    </rPh>
    <rPh sb="64" eb="66">
      <t>メンセキ</t>
    </rPh>
    <rPh sb="67" eb="69">
      <t>カクダイ</t>
    </rPh>
    <phoneticPr fontId="12"/>
  </si>
  <si>
    <t xml:space="preserve">
エ　農地中間管理機構等からの賃借権等の設定等又は現状より2ha(施設10%､果樹５%)以上の経営面積の拡大</t>
    <rPh sb="25" eb="27">
      <t>ゲンジョウ</t>
    </rPh>
    <rPh sb="33" eb="35">
      <t>シセツ</t>
    </rPh>
    <rPh sb="39" eb="41">
      <t>カジュ</t>
    </rPh>
    <rPh sb="44" eb="46">
      <t>イジョウ</t>
    </rPh>
    <rPh sb="47" eb="49">
      <t>ケイエイ</t>
    </rPh>
    <rPh sb="49" eb="51">
      <t>メンセキ</t>
    </rPh>
    <rPh sb="52" eb="54">
      <t>カクダイ</t>
    </rPh>
    <phoneticPr fontId="12"/>
  </si>
  <si>
    <t xml:space="preserve">
オ　アからエ以外の経営体で目標年度に現状より経営面積の拡大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12"/>
  </si>
  <si>
    <t>（ア）直近年度の付加価値額</t>
    <rPh sb="3" eb="5">
      <t>チョッキン</t>
    </rPh>
    <rPh sb="5" eb="7">
      <t>ネンド</t>
    </rPh>
    <rPh sb="8" eb="10">
      <t>フカ</t>
    </rPh>
    <rPh sb="10" eb="12">
      <t>カチ</t>
    </rPh>
    <rPh sb="12" eb="13">
      <t>ガク</t>
    </rPh>
    <phoneticPr fontId="12"/>
  </si>
  <si>
    <t>（イ）直近年度の就業者1人当たり付加価値額</t>
    <rPh sb="3" eb="5">
      <t>チョッキン</t>
    </rPh>
    <rPh sb="5" eb="7">
      <t>ネンド</t>
    </rPh>
    <rPh sb="8" eb="11">
      <t>シュウギョウシャ</t>
    </rPh>
    <rPh sb="12" eb="13">
      <t>ニン</t>
    </rPh>
    <rPh sb="13" eb="14">
      <t>ア</t>
    </rPh>
    <rPh sb="16" eb="18">
      <t>フカ</t>
    </rPh>
    <rPh sb="18" eb="20">
      <t>カチ</t>
    </rPh>
    <rPh sb="20" eb="21">
      <t>ガク</t>
    </rPh>
    <phoneticPr fontId="12"/>
  </si>
  <si>
    <t>（ア）目標年度までの付加価値額又は就業者１人当たりの付加価値額の拡大率</t>
    <rPh sb="17" eb="19">
      <t>シュウギョウ</t>
    </rPh>
    <phoneticPr fontId="12"/>
  </si>
  <si>
    <t>（イ）目標年度の付加価値額</t>
    <rPh sb="3" eb="5">
      <t>モクヒョウ</t>
    </rPh>
    <rPh sb="5" eb="7">
      <t>ネンド</t>
    </rPh>
    <rPh sb="8" eb="10">
      <t>フカ</t>
    </rPh>
    <rPh sb="10" eb="12">
      <t>カチ</t>
    </rPh>
    <rPh sb="12" eb="13">
      <t>ガク</t>
    </rPh>
    <phoneticPr fontId="12"/>
  </si>
  <si>
    <t>ａ</t>
    <phoneticPr fontId="12"/>
  </si>
  <si>
    <t>ｂ</t>
    <phoneticPr fontId="12"/>
  </si>
  <si>
    <t>ｃ</t>
    <phoneticPr fontId="12"/>
  </si>
  <si>
    <t>d</t>
    <phoneticPr fontId="20"/>
  </si>
  <si>
    <t>e</t>
    <phoneticPr fontId="20"/>
  </si>
  <si>
    <t>f</t>
    <phoneticPr fontId="12"/>
  </si>
  <si>
    <t>ｄ</t>
    <phoneticPr fontId="20"/>
  </si>
  <si>
    <t>ｅ</t>
    <phoneticPr fontId="20"/>
  </si>
  <si>
    <t>ｆ</t>
    <phoneticPr fontId="12"/>
  </si>
  <si>
    <t>ａ</t>
  </si>
  <si>
    <t>ｂ</t>
  </si>
  <si>
    <t>ｃ</t>
  </si>
  <si>
    <t>ｄ</t>
  </si>
  <si>
    <t>ｅ</t>
    <phoneticPr fontId="12"/>
  </si>
  <si>
    <t>ｇ</t>
    <phoneticPr fontId="12"/>
  </si>
  <si>
    <t>基準額（600万円）以上</t>
    <rPh sb="0" eb="3">
      <t>キジュンガク</t>
    </rPh>
    <rPh sb="7" eb="9">
      <t>マンエン</t>
    </rPh>
    <rPh sb="10" eb="12">
      <t>イジョウ</t>
    </rPh>
    <phoneticPr fontId="12"/>
  </si>
  <si>
    <t>基準額の50%増し（900万円）以上</t>
    <rPh sb="0" eb="3">
      <t>キジュンガク</t>
    </rPh>
    <rPh sb="7" eb="8">
      <t>マ</t>
    </rPh>
    <rPh sb="13" eb="15">
      <t>マンエン</t>
    </rPh>
    <rPh sb="16" eb="18">
      <t>イジョウ</t>
    </rPh>
    <phoneticPr fontId="12"/>
  </si>
  <si>
    <t>基準額の100%増し（1,200万円）以上</t>
    <rPh sb="0" eb="3">
      <t>キジュンガク</t>
    </rPh>
    <rPh sb="8" eb="9">
      <t>マ</t>
    </rPh>
    <rPh sb="16" eb="18">
      <t>マンエン</t>
    </rPh>
    <rPh sb="19" eb="21">
      <t>イジョウ</t>
    </rPh>
    <phoneticPr fontId="12"/>
  </si>
  <si>
    <t>基準額の200%増し（1,800万円）以上</t>
    <rPh sb="0" eb="3">
      <t>キジュンガク</t>
    </rPh>
    <rPh sb="8" eb="9">
      <t>マ</t>
    </rPh>
    <rPh sb="16" eb="18">
      <t>マンエン</t>
    </rPh>
    <rPh sb="19" eb="21">
      <t>イジョウ</t>
    </rPh>
    <phoneticPr fontId="12"/>
  </si>
  <si>
    <t>基準額の300%増し（2,400万円）以上</t>
    <rPh sb="0" eb="3">
      <t>キジュンガク</t>
    </rPh>
    <rPh sb="8" eb="9">
      <t>マ</t>
    </rPh>
    <rPh sb="16" eb="18">
      <t>マンエン</t>
    </rPh>
    <rPh sb="19" eb="21">
      <t>イジョウ</t>
    </rPh>
    <phoneticPr fontId="12"/>
  </si>
  <si>
    <t>基準額の400%増し（3,000万円）以上</t>
    <rPh sb="0" eb="3">
      <t>キジュンガク</t>
    </rPh>
    <rPh sb="8" eb="9">
      <t>マ</t>
    </rPh>
    <rPh sb="16" eb="18">
      <t>マンエン</t>
    </rPh>
    <rPh sb="19" eb="21">
      <t>イジョウ</t>
    </rPh>
    <phoneticPr fontId="12"/>
  </si>
  <si>
    <t>基準額（250万円）以上</t>
    <rPh sb="0" eb="3">
      <t>キジュンガク</t>
    </rPh>
    <rPh sb="7" eb="9">
      <t>マンエン</t>
    </rPh>
    <rPh sb="10" eb="12">
      <t>イジョウ</t>
    </rPh>
    <phoneticPr fontId="12"/>
  </si>
  <si>
    <t>基準額の25%増し（313万円）以上</t>
    <rPh sb="0" eb="3">
      <t>キジュンガク</t>
    </rPh>
    <rPh sb="7" eb="8">
      <t>マ</t>
    </rPh>
    <rPh sb="13" eb="15">
      <t>マンエン</t>
    </rPh>
    <rPh sb="16" eb="18">
      <t>イジョウ</t>
    </rPh>
    <phoneticPr fontId="12"/>
  </si>
  <si>
    <t>基準額の50%増し（375万円）以上</t>
    <rPh sb="0" eb="3">
      <t>キジュンガク</t>
    </rPh>
    <rPh sb="7" eb="8">
      <t>マ</t>
    </rPh>
    <rPh sb="13" eb="15">
      <t>マンエン</t>
    </rPh>
    <rPh sb="16" eb="18">
      <t>イジョウ</t>
    </rPh>
    <phoneticPr fontId="12"/>
  </si>
  <si>
    <t>基準額の100%増し（500万円）以上</t>
    <rPh sb="0" eb="3">
      <t>キジュンガク</t>
    </rPh>
    <rPh sb="8" eb="9">
      <t>マ</t>
    </rPh>
    <rPh sb="14" eb="16">
      <t>マンエン</t>
    </rPh>
    <rPh sb="17" eb="19">
      <t>イジョウ</t>
    </rPh>
    <phoneticPr fontId="12"/>
  </si>
  <si>
    <t>基準額の150%増し（625万円）以上</t>
    <rPh sb="0" eb="3">
      <t>キジュンガク</t>
    </rPh>
    <rPh sb="8" eb="9">
      <t>マ</t>
    </rPh>
    <rPh sb="14" eb="16">
      <t>マンエン</t>
    </rPh>
    <rPh sb="17" eb="19">
      <t>イジョウ</t>
    </rPh>
    <phoneticPr fontId="12"/>
  </si>
  <si>
    <t>基準額の200%増し（750万円）以上</t>
    <rPh sb="0" eb="3">
      <t>キジュンガク</t>
    </rPh>
    <rPh sb="8" eb="9">
      <t>マ</t>
    </rPh>
    <rPh sb="14" eb="16">
      <t>マンエン</t>
    </rPh>
    <rPh sb="17" eb="19">
      <t>イジョウ</t>
    </rPh>
    <phoneticPr fontId="12"/>
  </si>
  <si>
    <t>13%以上</t>
    <rPh sb="3" eb="5">
      <t>イジョウ</t>
    </rPh>
    <phoneticPr fontId="12"/>
  </si>
  <si>
    <t>15%以上</t>
    <rPh sb="3" eb="5">
      <t>イジョウ</t>
    </rPh>
    <phoneticPr fontId="12"/>
  </si>
  <si>
    <t>20%以上</t>
    <rPh sb="3" eb="5">
      <t>イジョウ</t>
    </rPh>
    <phoneticPr fontId="12"/>
  </si>
  <si>
    <t>25%以上</t>
    <rPh sb="3" eb="5">
      <t>イジョウ</t>
    </rPh>
    <phoneticPr fontId="12"/>
  </si>
  <si>
    <t>30%以上</t>
    <rPh sb="3" eb="5">
      <t>イジョウ</t>
    </rPh>
    <phoneticPr fontId="12"/>
  </si>
  <si>
    <t>35%以上</t>
    <rPh sb="3" eb="5">
      <t>イジョウ</t>
    </rPh>
    <phoneticPr fontId="12"/>
  </si>
  <si>
    <t>40%以上</t>
    <rPh sb="3" eb="5">
      <t>イジョウ</t>
    </rPh>
    <phoneticPr fontId="12"/>
  </si>
  <si>
    <t>基準額（目標年度における就農後経過年数×50万円）以上</t>
    <rPh sb="0" eb="3">
      <t>キジュンガク</t>
    </rPh>
    <rPh sb="4" eb="6">
      <t>モクヒョウ</t>
    </rPh>
    <rPh sb="6" eb="8">
      <t>ネンド</t>
    </rPh>
    <rPh sb="12" eb="14">
      <t>シュウノウ</t>
    </rPh>
    <rPh sb="14" eb="15">
      <t>ゴ</t>
    </rPh>
    <rPh sb="15" eb="17">
      <t>ケイカ</t>
    </rPh>
    <rPh sb="17" eb="19">
      <t>ネンスウ</t>
    </rPh>
    <rPh sb="22" eb="24">
      <t>マンエン</t>
    </rPh>
    <rPh sb="25" eb="27">
      <t>イジョウ</t>
    </rPh>
    <phoneticPr fontId="12"/>
  </si>
  <si>
    <t>基準額の10%増し以上</t>
    <rPh sb="0" eb="3">
      <t>キジュンガク</t>
    </rPh>
    <rPh sb="7" eb="8">
      <t>マ</t>
    </rPh>
    <rPh sb="9" eb="11">
      <t>イジョウ</t>
    </rPh>
    <phoneticPr fontId="12"/>
  </si>
  <si>
    <t>基準額の20%増し以上</t>
    <rPh sb="0" eb="3">
      <t>キジュンガク</t>
    </rPh>
    <rPh sb="7" eb="8">
      <t>マ</t>
    </rPh>
    <rPh sb="9" eb="11">
      <t>イジョウ</t>
    </rPh>
    <phoneticPr fontId="12"/>
  </si>
  <si>
    <t>基準額の30%増し以上</t>
    <rPh sb="0" eb="3">
      <t>キジュンガク</t>
    </rPh>
    <rPh sb="7" eb="8">
      <t>マ</t>
    </rPh>
    <rPh sb="9" eb="11">
      <t>イジョウ</t>
    </rPh>
    <phoneticPr fontId="12"/>
  </si>
  <si>
    <t>基準額の40%増し以上</t>
    <rPh sb="0" eb="3">
      <t>キジュンガク</t>
    </rPh>
    <rPh sb="7" eb="8">
      <t>マ</t>
    </rPh>
    <rPh sb="9" eb="11">
      <t>イジョウ</t>
    </rPh>
    <phoneticPr fontId="12"/>
  </si>
  <si>
    <r>
      <rPr>
        <sz val="6"/>
        <rFont val="ＭＳ Ｐゴシック"/>
        <family val="3"/>
        <charset val="128"/>
      </rPr>
      <t xml:space="preserve"> </t>
    </r>
    <r>
      <rPr>
        <sz val="10"/>
        <rFont val="ＭＳ Ｐゴシック"/>
        <family val="3"/>
        <charset val="128"/>
      </rPr>
      <t>③農産物の価値向上</t>
    </r>
    <rPh sb="1" eb="4">
      <t>ノウサンブツ</t>
    </rPh>
    <rPh sb="5" eb="7">
      <t>カチ</t>
    </rPh>
    <rPh sb="7" eb="9">
      <t>コウジョウ</t>
    </rPh>
    <phoneticPr fontId="12"/>
  </si>
  <si>
    <t>④農業経営の複合化</t>
    <rPh sb="1" eb="3">
      <t>ノウギョウ</t>
    </rPh>
    <rPh sb="3" eb="5">
      <t>ケイエイ</t>
    </rPh>
    <rPh sb="6" eb="9">
      <t>フクゴウカ</t>
    </rPh>
    <phoneticPr fontId="20"/>
  </si>
  <si>
    <t>⑤経営管理の高度化</t>
    <rPh sb="1" eb="3">
      <t>ケイエイ</t>
    </rPh>
    <rPh sb="3" eb="5">
      <t>カンリ</t>
    </rPh>
    <rPh sb="6" eb="8">
      <t>コウド</t>
    </rPh>
    <rPh sb="8" eb="9">
      <t>カ</t>
    </rPh>
    <phoneticPr fontId="20"/>
  </si>
  <si>
    <t>⑥輸出の取組</t>
    <rPh sb="1" eb="3">
      <t>ユシュツ</t>
    </rPh>
    <rPh sb="4" eb="6">
      <t>トリクミ</t>
    </rPh>
    <phoneticPr fontId="12"/>
  </si>
  <si>
    <t>⑦新規就農者</t>
    <rPh sb="1" eb="3">
      <t>シンキ</t>
    </rPh>
    <rPh sb="3" eb="5">
      <t>シュウノウ</t>
    </rPh>
    <rPh sb="5" eb="6">
      <t>シャ</t>
    </rPh>
    <phoneticPr fontId="12"/>
  </si>
  <si>
    <t>⑧農業者の育成</t>
    <rPh sb="1" eb="4">
      <t>ノウギョウシャ</t>
    </rPh>
    <rPh sb="5" eb="7">
      <t>イクセイ</t>
    </rPh>
    <phoneticPr fontId="12"/>
  </si>
  <si>
    <t>⑨女性の取組</t>
    <rPh sb="1" eb="3">
      <t>ジョセイ</t>
    </rPh>
    <rPh sb="4" eb="6">
      <t>トリクミ</t>
    </rPh>
    <phoneticPr fontId="20"/>
  </si>
  <si>
    <t xml:space="preserve">
ア　土地利用型作物の生産、園芸作物の生産などを組み合わせ、複合的に経営を展開している</t>
    <phoneticPr fontId="12"/>
  </si>
  <si>
    <t xml:space="preserve">
イ　事業実施前３年度内に経営面積又は農産物売上高の３割以上の品目転換を行っている、又は目標年度までに行うこととしている</t>
    <rPh sb="42" eb="43">
      <t>マタ</t>
    </rPh>
    <rPh sb="44" eb="46">
      <t>モクヒョウ</t>
    </rPh>
    <rPh sb="46" eb="48">
      <t>ネンド</t>
    </rPh>
    <rPh sb="51" eb="52">
      <t>オコナ</t>
    </rPh>
    <phoneticPr fontId="12"/>
  </si>
  <si>
    <t xml:space="preserve">
ア　現在、法人化している又は目標年度までに法人化することとしている</t>
    <rPh sb="3" eb="5">
      <t>ゲンザイ</t>
    </rPh>
    <rPh sb="6" eb="9">
      <t>ホウジンカ</t>
    </rPh>
    <rPh sb="13" eb="14">
      <t>マタ</t>
    </rPh>
    <rPh sb="15" eb="17">
      <t>モクヒョウ</t>
    </rPh>
    <rPh sb="17" eb="19">
      <t>ネンド</t>
    </rPh>
    <rPh sb="22" eb="25">
      <t>ホウジンカ</t>
    </rPh>
    <phoneticPr fontId="12"/>
  </si>
  <si>
    <t xml:space="preserve">
イ　ＧＬＯＢＡＬＧ．Ａ．Ｐ又はＡＳＩＡＧＡＰの認証を取得している</t>
    <rPh sb="14" eb="15">
      <t>マタ</t>
    </rPh>
    <rPh sb="24" eb="26">
      <t>ニンショウ</t>
    </rPh>
    <rPh sb="27" eb="29">
      <t>シュトク</t>
    </rPh>
    <phoneticPr fontId="12"/>
  </si>
  <si>
    <t xml:space="preserve">ア　女性農業者
イ　代表者が女性であるか、役員若しくは構成員のうち女性が過半を占める法人又は任意組織
ウ　法人又は任意組織
（※ア，イ，ウを記入）
</t>
    <rPh sb="2" eb="4">
      <t>ジョセイ</t>
    </rPh>
    <rPh sb="4" eb="7">
      <t>ノウギョウシャ</t>
    </rPh>
    <phoneticPr fontId="12"/>
  </si>
  <si>
    <t xml:space="preserve">
有機ＪＡＳの認証を受けている</t>
    <rPh sb="2" eb="4">
      <t>ユウキ</t>
    </rPh>
    <rPh sb="8" eb="10">
      <t>ニンショウ</t>
    </rPh>
    <rPh sb="11" eb="12">
      <t>ウ</t>
    </rPh>
    <phoneticPr fontId="12"/>
  </si>
  <si>
    <t xml:space="preserve">
a　現在、農産物の輸出の取組（他者との連携による取組を含む。）を行っている。</t>
    <rPh sb="14" eb="16">
      <t>トリクミ</t>
    </rPh>
    <rPh sb="34" eb="35">
      <t>オコナ</t>
    </rPh>
    <phoneticPr fontId="12"/>
  </si>
  <si>
    <t xml:space="preserve">
ｂ　輸出事業計画の認定を受けている、又は輸出事業計画に連携者として位置付けられている</t>
    <phoneticPr fontId="12"/>
  </si>
  <si>
    <t xml:space="preserve">
ｃ　目標年度までに農産物売上高の15％以上を輸出に振り向ける</t>
    <rPh sb="4" eb="6">
      <t>モクヒョウ</t>
    </rPh>
    <rPh sb="6" eb="8">
      <t>ネンド</t>
    </rPh>
    <phoneticPr fontId="12"/>
  </si>
  <si>
    <t xml:space="preserve">
ａ　50歳までに就農した者である</t>
    <phoneticPr fontId="12"/>
  </si>
  <si>
    <t xml:space="preserve">
ｂ　農業次世代人材投資資金（経営開始型）等の交付期間中に交付終了</t>
    <rPh sb="22" eb="23">
      <t>トウ</t>
    </rPh>
    <rPh sb="24" eb="26">
      <t>コウフ</t>
    </rPh>
    <rPh sb="30" eb="32">
      <t>コウフ</t>
    </rPh>
    <phoneticPr fontId="12"/>
  </si>
  <si>
    <t xml:space="preserve">
ａ　就農に向けて必要な技術等を習得できる経営体として都道府県が認めた者である</t>
    <phoneticPr fontId="12"/>
  </si>
  <si>
    <t xml:space="preserve">
ｂ　過去５年以内に独立した認定就農者又は認定農業者（※農業研修生数を記入）</t>
    <phoneticPr fontId="12"/>
  </si>
  <si>
    <t>【様式１】担い手確保・経営強化支援事業要望地区総括表（Ａ表）</t>
    <phoneticPr fontId="12"/>
  </si>
  <si>
    <t>地区番号</t>
    <rPh sb="0" eb="2">
      <t>チク</t>
    </rPh>
    <rPh sb="2" eb="4">
      <t>バンゴウ</t>
    </rPh>
    <phoneticPr fontId="12"/>
  </si>
  <si>
    <t>都道府県名</t>
    <rPh sb="0" eb="2">
      <t>トドウ</t>
    </rPh>
    <rPh sb="2" eb="3">
      <t>フ</t>
    </rPh>
    <rPh sb="3" eb="5">
      <t>ケンメイ</t>
    </rPh>
    <phoneticPr fontId="12"/>
  </si>
  <si>
    <t>市町村名</t>
    <rPh sb="0" eb="4">
      <t>シチョウソンメイ</t>
    </rPh>
    <phoneticPr fontId="12"/>
  </si>
  <si>
    <t xml:space="preserve">
地区名
（地域計画名）</t>
    <rPh sb="1" eb="4">
      <t>チクメイ</t>
    </rPh>
    <rPh sb="6" eb="11">
      <t>チイキケイカクメイ</t>
    </rPh>
    <phoneticPr fontId="12"/>
  </si>
  <si>
    <t>地域計画の策定（策定している場合及び策定が確実の場合、「1」を選択)</t>
    <rPh sb="0" eb="2">
      <t>チイキ</t>
    </rPh>
    <rPh sb="2" eb="4">
      <t>ケイカク</t>
    </rPh>
    <rPh sb="5" eb="7">
      <t>サクテイ</t>
    </rPh>
    <rPh sb="8" eb="10">
      <t>サクテイ</t>
    </rPh>
    <rPh sb="14" eb="16">
      <t>バアイ</t>
    </rPh>
    <rPh sb="16" eb="17">
      <t>オヨ</t>
    </rPh>
    <rPh sb="18" eb="20">
      <t>サクテイ</t>
    </rPh>
    <rPh sb="21" eb="23">
      <t>カクジツ</t>
    </rPh>
    <rPh sb="24" eb="26">
      <t>バアイ</t>
    </rPh>
    <rPh sb="31" eb="33">
      <t>センタク</t>
    </rPh>
    <phoneticPr fontId="12"/>
  </si>
  <si>
    <t>農業地域類型</t>
    <rPh sb="0" eb="2">
      <t>ノウギョウ</t>
    </rPh>
    <rPh sb="2" eb="6">
      <t>チイキルイケイ</t>
    </rPh>
    <phoneticPr fontId="12"/>
  </si>
  <si>
    <t>事　　　業　　　費</t>
    <rPh sb="0" eb="1">
      <t>コト</t>
    </rPh>
    <rPh sb="4" eb="5">
      <t>ギョウ</t>
    </rPh>
    <rPh sb="8" eb="9">
      <t>ヒ</t>
    </rPh>
    <phoneticPr fontId="12"/>
  </si>
  <si>
    <t>附帯事務費</t>
    <rPh sb="0" eb="2">
      <t>フタイ</t>
    </rPh>
    <rPh sb="2" eb="5">
      <t>ジムヒ</t>
    </rPh>
    <phoneticPr fontId="12"/>
  </si>
  <si>
    <t>一般枠</t>
    <rPh sb="0" eb="2">
      <t>イッパン</t>
    </rPh>
    <rPh sb="2" eb="3">
      <t>ワク</t>
    </rPh>
    <phoneticPr fontId="12"/>
  </si>
  <si>
    <t>地区配分基準ポイント（※加点がない場合は入力不要）</t>
    <rPh sb="12" eb="14">
      <t>カテン</t>
    </rPh>
    <rPh sb="17" eb="19">
      <t>バアイ</t>
    </rPh>
    <rPh sb="20" eb="22">
      <t>ニュウリョク</t>
    </rPh>
    <rPh sb="22" eb="24">
      <t>フヨウ</t>
    </rPh>
    <phoneticPr fontId="12"/>
  </si>
  <si>
    <t>備考</t>
    <rPh sb="0" eb="2">
      <t>ビコウ</t>
    </rPh>
    <phoneticPr fontId="12"/>
  </si>
  <si>
    <t>地区数</t>
    <rPh sb="0" eb="2">
      <t>チク</t>
    </rPh>
    <rPh sb="2" eb="3">
      <t>スウ</t>
    </rPh>
    <phoneticPr fontId="20"/>
  </si>
  <si>
    <t>担い手確保・経営強化支援対策</t>
    <rPh sb="0" eb="1">
      <t>ニナ</t>
    </rPh>
    <rPh sb="2" eb="5">
      <t>テカクホ</t>
    </rPh>
    <rPh sb="6" eb="14">
      <t>ケイエイキョウカシエンタイサク</t>
    </rPh>
    <phoneticPr fontId="12"/>
  </si>
  <si>
    <t>市町村附帯事務費</t>
    <rPh sb="0" eb="3">
      <t>シチョウソン</t>
    </rPh>
    <rPh sb="3" eb="5">
      <t>フタイ</t>
    </rPh>
    <rPh sb="5" eb="8">
      <t>ジムヒ</t>
    </rPh>
    <phoneticPr fontId="12"/>
  </si>
  <si>
    <t>担い手確保・経営強化支援対策</t>
    <phoneticPr fontId="12"/>
  </si>
  <si>
    <t>追加的信用供与事業</t>
    <rPh sb="0" eb="3">
      <t>ツイカテキ</t>
    </rPh>
    <rPh sb="3" eb="5">
      <t>シンヨウ</t>
    </rPh>
    <rPh sb="5" eb="7">
      <t>キョウヨ</t>
    </rPh>
    <rPh sb="7" eb="9">
      <t>ジギョウ</t>
    </rPh>
    <phoneticPr fontId="12"/>
  </si>
  <si>
    <t>①担い手への農地集積</t>
    <phoneticPr fontId="12"/>
  </si>
  <si>
    <t>②農地集積割合の増加</t>
    <rPh sb="1" eb="3">
      <t>ノウチ</t>
    </rPh>
    <rPh sb="3" eb="5">
      <t>シュウセキ</t>
    </rPh>
    <rPh sb="5" eb="7">
      <t>ワリアイ</t>
    </rPh>
    <rPh sb="8" eb="10">
      <t>ゾウカ</t>
    </rPh>
    <phoneticPr fontId="12"/>
  </si>
  <si>
    <t>③地区の状況</t>
    <phoneticPr fontId="12"/>
  </si>
  <si>
    <t>地区配分基準ポイント計</t>
    <rPh sb="0" eb="2">
      <t>チク</t>
    </rPh>
    <rPh sb="2" eb="4">
      <t>ハイブン</t>
    </rPh>
    <rPh sb="4" eb="6">
      <t>キジュン</t>
    </rPh>
    <rPh sb="10" eb="11">
      <t>ケイ</t>
    </rPh>
    <phoneticPr fontId="12"/>
  </si>
  <si>
    <t>助成対象者体数</t>
    <rPh sb="0" eb="2">
      <t>ジョセイ</t>
    </rPh>
    <rPh sb="2" eb="4">
      <t>タイショウ</t>
    </rPh>
    <rPh sb="4" eb="5">
      <t>シャ</t>
    </rPh>
    <rPh sb="5" eb="6">
      <t>カラダ</t>
    </rPh>
    <rPh sb="6" eb="7">
      <t>スウ</t>
    </rPh>
    <phoneticPr fontId="12"/>
  </si>
  <si>
    <t>事業費
（円）</t>
    <phoneticPr fontId="12"/>
  </si>
  <si>
    <t>国庫補助金
（円）</t>
    <phoneticPr fontId="12"/>
  </si>
  <si>
    <t>助成対象者数</t>
    <rPh sb="0" eb="5">
      <t>ジョセイタイショウシャ</t>
    </rPh>
    <rPh sb="5" eb="6">
      <t>スウ</t>
    </rPh>
    <phoneticPr fontId="12"/>
  </si>
  <si>
    <t>保証希望融資額
（円）</t>
    <rPh sb="0" eb="2">
      <t>ホショウ</t>
    </rPh>
    <rPh sb="2" eb="4">
      <t>キボウ</t>
    </rPh>
    <rPh sb="4" eb="7">
      <t>ユウシガク</t>
    </rPh>
    <phoneticPr fontId="12"/>
  </si>
  <si>
    <t>事業費
（円）</t>
    <rPh sb="0" eb="3">
      <t>ジギョウヒ</t>
    </rPh>
    <rPh sb="5" eb="6">
      <t>エン</t>
    </rPh>
    <phoneticPr fontId="12"/>
  </si>
  <si>
    <t>国庫補助金
（円）</t>
    <rPh sb="0" eb="2">
      <t>コッコ</t>
    </rPh>
    <rPh sb="2" eb="5">
      <t>ホジョキン</t>
    </rPh>
    <rPh sb="7" eb="8">
      <t>エン</t>
    </rPh>
    <phoneticPr fontId="12"/>
  </si>
  <si>
    <t>集積率が80%以上</t>
    <rPh sb="0" eb="2">
      <t>シュウセキ</t>
    </rPh>
    <rPh sb="2" eb="3">
      <t>リツ</t>
    </rPh>
    <rPh sb="7" eb="9">
      <t>イジョウ</t>
    </rPh>
    <phoneticPr fontId="12"/>
  </si>
  <si>
    <t>担い手への農地集積率が３年度前より1割以上増加</t>
    <phoneticPr fontId="12"/>
  </si>
  <si>
    <t>左記のうち事業実施前年度から増加した農地集積面積の3割以上が機構活用</t>
    <rPh sb="0" eb="2">
      <t>サキ</t>
    </rPh>
    <rPh sb="5" eb="7">
      <t>ジギョウ</t>
    </rPh>
    <rPh sb="7" eb="9">
      <t>ジッシ</t>
    </rPh>
    <rPh sb="9" eb="12">
      <t>ゼンネンド</t>
    </rPh>
    <rPh sb="14" eb="16">
      <t>ゾウカ</t>
    </rPh>
    <rPh sb="18" eb="20">
      <t>ノウチ</t>
    </rPh>
    <rPh sb="20" eb="22">
      <t>シュウセキ</t>
    </rPh>
    <rPh sb="22" eb="24">
      <t>メンセキ</t>
    </rPh>
    <rPh sb="26" eb="27">
      <t>ワリ</t>
    </rPh>
    <rPh sb="27" eb="29">
      <t>イジョウ</t>
    </rPh>
    <rPh sb="30" eb="32">
      <t>キコウ</t>
    </rPh>
    <rPh sb="32" eb="34">
      <t>カツヨウ</t>
    </rPh>
    <phoneticPr fontId="12"/>
  </si>
  <si>
    <t>要望調査開始の前月末現在</t>
    <rPh sb="0" eb="2">
      <t>ヨウボウ</t>
    </rPh>
    <rPh sb="2" eb="4">
      <t>チョウサ</t>
    </rPh>
    <rPh sb="4" eb="6">
      <t>カイシ</t>
    </rPh>
    <rPh sb="7" eb="9">
      <t>ゼンゲツ</t>
    </rPh>
    <rPh sb="9" eb="10">
      <t>マツ</t>
    </rPh>
    <rPh sb="10" eb="12">
      <t>ゲンザイ</t>
    </rPh>
    <phoneticPr fontId="12"/>
  </si>
  <si>
    <t>加点</t>
    <rPh sb="0" eb="2">
      <t>カテン</t>
    </rPh>
    <phoneticPr fontId="12"/>
  </si>
  <si>
    <t>事業実施３年度前の4月1日現在</t>
    <rPh sb="0" eb="2">
      <t>ジギョウ</t>
    </rPh>
    <rPh sb="2" eb="4">
      <t>ジッシ</t>
    </rPh>
    <rPh sb="5" eb="7">
      <t>ネンド</t>
    </rPh>
    <rPh sb="7" eb="8">
      <t>マエ</t>
    </rPh>
    <rPh sb="10" eb="11">
      <t>ガツ</t>
    </rPh>
    <rPh sb="12" eb="13">
      <t>ニチ</t>
    </rPh>
    <rPh sb="13" eb="15">
      <t>ゲンザイ</t>
    </rPh>
    <phoneticPr fontId="12"/>
  </si>
  <si>
    <t>事業実施前年度の4月1日現在</t>
    <rPh sb="0" eb="2">
      <t>ジギョウ</t>
    </rPh>
    <rPh sb="2" eb="4">
      <t>ジッシ</t>
    </rPh>
    <rPh sb="4" eb="5">
      <t>マエ</t>
    </rPh>
    <rPh sb="5" eb="7">
      <t>ネンド</t>
    </rPh>
    <rPh sb="9" eb="10">
      <t>ガツ</t>
    </rPh>
    <rPh sb="11" eb="12">
      <t>ニチ</t>
    </rPh>
    <rPh sb="12" eb="14">
      <t>ゲンザイ</t>
    </rPh>
    <phoneticPr fontId="12"/>
  </si>
  <si>
    <t>中山間地域等直接支払交付金対象地域であり、対象農用地が存在する</t>
    <rPh sb="0" eb="1">
      <t>チュウ</t>
    </rPh>
    <rPh sb="3" eb="5">
      <t>チイキ</t>
    </rPh>
    <rPh sb="5" eb="6">
      <t>トウ</t>
    </rPh>
    <rPh sb="6" eb="8">
      <t>チョクセツ</t>
    </rPh>
    <rPh sb="8" eb="10">
      <t>シハラ</t>
    </rPh>
    <rPh sb="10" eb="13">
      <t>コウフキン</t>
    </rPh>
    <rPh sb="13" eb="15">
      <t>タイショウ</t>
    </rPh>
    <rPh sb="15" eb="17">
      <t>チイキ</t>
    </rPh>
    <rPh sb="21" eb="23">
      <t>タイショウ</t>
    </rPh>
    <rPh sb="23" eb="26">
      <t>ノウヨウチ</t>
    </rPh>
    <rPh sb="27" eb="29">
      <t>ソンザイ</t>
    </rPh>
    <phoneticPr fontId="12"/>
  </si>
  <si>
    <t>地区内全農地面積</t>
    <phoneticPr fontId="12"/>
  </si>
  <si>
    <t>担い手に集積された農地面積</t>
    <phoneticPr fontId="12"/>
  </si>
  <si>
    <t>集積率</t>
    <rPh sb="0" eb="2">
      <t>シュウセキ</t>
    </rPh>
    <rPh sb="2" eb="3">
      <t>リツ</t>
    </rPh>
    <phoneticPr fontId="12"/>
  </si>
  <si>
    <t>担い手に集積された農地面積（ａ）</t>
    <phoneticPr fontId="12"/>
  </si>
  <si>
    <t>担い手に集積された農地面積（ｂ）</t>
    <phoneticPr fontId="12"/>
  </si>
  <si>
    <t>増加した農地集積面積（ａ－ｂ）</t>
    <rPh sb="0" eb="2">
      <t>ゾウカ</t>
    </rPh>
    <rPh sb="4" eb="6">
      <t>ノウチ</t>
    </rPh>
    <rPh sb="6" eb="8">
      <t>シュウセキ</t>
    </rPh>
    <rPh sb="8" eb="10">
      <t>メンセキ</t>
    </rPh>
    <phoneticPr fontId="12"/>
  </si>
  <si>
    <t>うち機構活用（新規集積面積）</t>
    <rPh sb="2" eb="4">
      <t>キコウ</t>
    </rPh>
    <rPh sb="4" eb="6">
      <t>カツヨウ</t>
    </rPh>
    <rPh sb="7" eb="9">
      <t>シンキ</t>
    </rPh>
    <rPh sb="9" eb="11">
      <t>シュウセキ</t>
    </rPh>
    <rPh sb="11" eb="13">
      <t>メンセキ</t>
    </rPh>
    <phoneticPr fontId="12"/>
  </si>
  <si>
    <t>市町村番号</t>
    <rPh sb="0" eb="3">
      <t>シチョウソン</t>
    </rPh>
    <rPh sb="3" eb="5">
      <t>バンゴウ</t>
    </rPh>
    <phoneticPr fontId="20"/>
  </si>
  <si>
    <t>うち市町村事務補</t>
    <rPh sb="2" eb="8">
      <t>シチョウソンジムホ</t>
    </rPh>
    <phoneticPr fontId="12"/>
  </si>
  <si>
    <t>市町村先頭</t>
    <rPh sb="0" eb="3">
      <t>シチョウソン</t>
    </rPh>
    <rPh sb="3" eb="5">
      <t>セントウ</t>
    </rPh>
    <phoneticPr fontId="12"/>
  </si>
  <si>
    <t>うち市町村附帯事務費</t>
    <rPh sb="2" eb="5">
      <t>シチョウソン</t>
    </rPh>
    <rPh sb="5" eb="7">
      <t>フタイ</t>
    </rPh>
    <rPh sb="7" eb="10">
      <t>ジムヒ</t>
    </rPh>
    <phoneticPr fontId="12"/>
  </si>
  <si>
    <t>ha</t>
    <phoneticPr fontId="12"/>
  </si>
  <si>
    <t>％</t>
    <phoneticPr fontId="12"/>
  </si>
  <si>
    <t>ha</t>
  </si>
  <si>
    <t>％</t>
  </si>
  <si>
    <t>合計</t>
    <rPh sb="0" eb="2">
      <t>ゴウケイ</t>
    </rPh>
    <phoneticPr fontId="12"/>
  </si>
  <si>
    <t>担い手確保・経営強化支援対策の実施内容（内訳）</t>
    <phoneticPr fontId="12"/>
  </si>
  <si>
    <t>経営面積等入力</t>
    <rPh sb="0" eb="2">
      <t>ケイエイ</t>
    </rPh>
    <rPh sb="2" eb="4">
      <t>メンセキ</t>
    </rPh>
    <rPh sb="4" eb="5">
      <t>トウ</t>
    </rPh>
    <rPh sb="5" eb="7">
      <t>ニュウリョク</t>
    </rPh>
    <phoneticPr fontId="12"/>
  </si>
  <si>
    <t>ポイント算出</t>
    <rPh sb="4" eb="6">
      <t>サンシュツ</t>
    </rPh>
    <phoneticPr fontId="12"/>
  </si>
  <si>
    <t>ポイント集計</t>
    <rPh sb="4" eb="6">
      <t>シュウケイ</t>
    </rPh>
    <phoneticPr fontId="12"/>
  </si>
  <si>
    <t>地区名（地域計画名）</t>
    <rPh sb="0" eb="3">
      <t>チクメイ</t>
    </rPh>
    <rPh sb="4" eb="6">
      <t>チイキ</t>
    </rPh>
    <rPh sb="6" eb="8">
      <t>ケイカク</t>
    </rPh>
    <rPh sb="8" eb="9">
      <t>メイ</t>
    </rPh>
    <phoneticPr fontId="12"/>
  </si>
  <si>
    <t>農業地域類型コード（第1次分類）を整理番号表より入力</t>
    <rPh sb="17" eb="22">
      <t>セイリバンゴウヒョウ</t>
    </rPh>
    <rPh sb="24" eb="26">
      <t>ニュウリョク</t>
    </rPh>
    <phoneticPr fontId="12"/>
  </si>
  <si>
    <t>配分基準項目
（該当する項目に「1」を記入（⑪ｂ，⑫以外））</t>
    <rPh sb="0" eb="2">
      <t>ハイブン</t>
    </rPh>
    <rPh sb="2" eb="4">
      <t>キジュン</t>
    </rPh>
    <rPh sb="4" eb="6">
      <t>コウモク</t>
    </rPh>
    <rPh sb="8" eb="10">
      <t>ガイトウ</t>
    </rPh>
    <rPh sb="12" eb="14">
      <t>コウモク</t>
    </rPh>
    <rPh sb="27" eb="29">
      <t>イガイ</t>
    </rPh>
    <phoneticPr fontId="12"/>
  </si>
  <si>
    <t>配分基準項目　②経営面積の拡大　ア～オの分類（入力により区分を②経営面積の拡大の該当欄に表示。実態に応じて必要な場合は手入力も可）</t>
    <rPh sb="8" eb="10">
      <t>ケイエイ</t>
    </rPh>
    <rPh sb="10" eb="12">
      <t>メンセキ</t>
    </rPh>
    <rPh sb="13" eb="15">
      <t>カクダイ</t>
    </rPh>
    <rPh sb="20" eb="22">
      <t>ブンルイ</t>
    </rPh>
    <rPh sb="23" eb="25">
      <t>ニュウリョク</t>
    </rPh>
    <rPh sb="28" eb="30">
      <t>クブン</t>
    </rPh>
    <rPh sb="32" eb="34">
      <t>ケイエイ</t>
    </rPh>
    <rPh sb="34" eb="36">
      <t>メンセキ</t>
    </rPh>
    <rPh sb="37" eb="39">
      <t>カクダイ</t>
    </rPh>
    <rPh sb="40" eb="42">
      <t>ガイトウ</t>
    </rPh>
    <rPh sb="42" eb="43">
      <t>ラン</t>
    </rPh>
    <rPh sb="47" eb="49">
      <t>ジッタイ</t>
    </rPh>
    <rPh sb="50" eb="51">
      <t>オウ</t>
    </rPh>
    <rPh sb="53" eb="55">
      <t>ヒツヨウ</t>
    </rPh>
    <rPh sb="56" eb="58">
      <t>バアイ</t>
    </rPh>
    <rPh sb="59" eb="60">
      <t>テ</t>
    </rPh>
    <rPh sb="60" eb="62">
      <t>ニュウリョク</t>
    </rPh>
    <rPh sb="63" eb="64">
      <t>カ</t>
    </rPh>
    <phoneticPr fontId="12"/>
  </si>
  <si>
    <t>過去に担い手確保・経営強化支援事業を要望したことがある場合「1」を記入(任意)</t>
    <rPh sb="0" eb="2">
      <t>カコ</t>
    </rPh>
    <rPh sb="3" eb="4">
      <t>ニナ</t>
    </rPh>
    <rPh sb="5" eb="8">
      <t>テカクホ</t>
    </rPh>
    <rPh sb="9" eb="11">
      <t>ケイエイ</t>
    </rPh>
    <rPh sb="11" eb="13">
      <t>キョウカ</t>
    </rPh>
    <rPh sb="13" eb="15">
      <t>シエン</t>
    </rPh>
    <rPh sb="15" eb="17">
      <t>ジギョウ</t>
    </rPh>
    <rPh sb="18" eb="20">
      <t>ヨウボウ</t>
    </rPh>
    <rPh sb="27" eb="29">
      <t>バアイ</t>
    </rPh>
    <rPh sb="33" eb="35">
      <t>キニュウ</t>
    </rPh>
    <phoneticPr fontId="12"/>
  </si>
  <si>
    <t>地区毎の要望事業数</t>
    <rPh sb="0" eb="2">
      <t>チク</t>
    </rPh>
    <rPh sb="2" eb="3">
      <t>ゴト</t>
    </rPh>
    <rPh sb="4" eb="6">
      <t>ヨウボウ</t>
    </rPh>
    <rPh sb="6" eb="9">
      <t>ジギョウスウ</t>
    </rPh>
    <phoneticPr fontId="12"/>
  </si>
  <si>
    <t>補助上限</t>
    <rPh sb="0" eb="4">
      <t>ホジョジョウゲン</t>
    </rPh>
    <phoneticPr fontId="12"/>
  </si>
  <si>
    <t>助成対象者の詳細
（整理番号は番号表を参照）</t>
    <rPh sb="0" eb="2">
      <t>ジョセイ</t>
    </rPh>
    <rPh sb="2" eb="4">
      <t>タイショウ</t>
    </rPh>
    <rPh sb="4" eb="5">
      <t>シャ</t>
    </rPh>
    <rPh sb="6" eb="8">
      <t>ショウサイ</t>
    </rPh>
    <rPh sb="10" eb="12">
      <t>セイリ</t>
    </rPh>
    <rPh sb="12" eb="14">
      <t>バンゴウ</t>
    </rPh>
    <phoneticPr fontId="12"/>
  </si>
  <si>
    <t>整備内容
（整理番号は番号表を参照）</t>
    <rPh sb="0" eb="2">
      <t>セイビ</t>
    </rPh>
    <rPh sb="2" eb="4">
      <t>ナイヨウ</t>
    </rPh>
    <rPh sb="6" eb="8">
      <t>セイリ</t>
    </rPh>
    <rPh sb="8" eb="10">
      <t>バンゴウ</t>
    </rPh>
    <phoneticPr fontId="12"/>
  </si>
  <si>
    <t>中古、新品の別等（中古の場合は「１」を記入）</t>
    <rPh sb="0" eb="2">
      <t>チュウコ</t>
    </rPh>
    <rPh sb="3" eb="5">
      <t>シンピン</t>
    </rPh>
    <rPh sb="6" eb="7">
      <t>ベツ</t>
    </rPh>
    <rPh sb="7" eb="8">
      <t>ナド</t>
    </rPh>
    <rPh sb="9" eb="11">
      <t>チュウコ</t>
    </rPh>
    <rPh sb="12" eb="14">
      <t>バアイ</t>
    </rPh>
    <rPh sb="19" eb="21">
      <t>キニュウ</t>
    </rPh>
    <phoneticPr fontId="12"/>
  </si>
  <si>
    <t>被災に備えた措置</t>
    <rPh sb="0" eb="2">
      <t>ヒサイ</t>
    </rPh>
    <rPh sb="3" eb="4">
      <t>ソナ</t>
    </rPh>
    <rPh sb="6" eb="8">
      <t>ソチ</t>
    </rPh>
    <phoneticPr fontId="12"/>
  </si>
  <si>
    <t>本則の課税事業者は「１」、簡易課税事業者は「２」、
免税事業者は｢３｣を記入、不明の場合は空欄</t>
    <rPh sb="0" eb="1">
      <t>ホン</t>
    </rPh>
    <rPh sb="36" eb="38">
      <t>キニュウ</t>
    </rPh>
    <phoneticPr fontId="23"/>
  </si>
  <si>
    <t>要望事業毎の番号</t>
    <rPh sb="0" eb="4">
      <t>ヨウボウジギョウ</t>
    </rPh>
    <rPh sb="4" eb="5">
      <t>ゴト</t>
    </rPh>
    <rPh sb="6" eb="8">
      <t>バンゴウ</t>
    </rPh>
    <phoneticPr fontId="22"/>
  </si>
  <si>
    <t>助成対象者負担</t>
    <rPh sb="0" eb="5">
      <t>ジョセイタイショウシャ</t>
    </rPh>
    <rPh sb="5" eb="7">
      <t>フタン</t>
    </rPh>
    <phoneticPr fontId="12"/>
  </si>
  <si>
    <t xml:space="preserve">消費税仕入控除税額
</t>
    <rPh sb="0" eb="3">
      <t>ショウヒゼイ</t>
    </rPh>
    <rPh sb="3" eb="5">
      <t>シイ</t>
    </rPh>
    <rPh sb="5" eb="7">
      <t>コウジョ</t>
    </rPh>
    <rPh sb="7" eb="9">
      <t>ゼイガク</t>
    </rPh>
    <phoneticPr fontId="12"/>
  </si>
  <si>
    <t>（中古の場合）</t>
    <rPh sb="1" eb="3">
      <t>チュウコ</t>
    </rPh>
    <rPh sb="4" eb="6">
      <t>バアイ</t>
    </rPh>
    <phoneticPr fontId="12"/>
  </si>
  <si>
    <t>金融機関
（整理番号は番号表を参照）</t>
    <rPh sb="0" eb="2">
      <t>キンユウ</t>
    </rPh>
    <rPh sb="2" eb="4">
      <t>キカン</t>
    </rPh>
    <rPh sb="6" eb="8">
      <t>セイリ</t>
    </rPh>
    <rPh sb="8" eb="10">
      <t>バンゴウ</t>
    </rPh>
    <phoneticPr fontId="12"/>
  </si>
  <si>
    <t>金融（資金）種類
（整理番号は番号表を参照）</t>
    <rPh sb="0" eb="2">
      <t>キンユウ</t>
    </rPh>
    <rPh sb="3" eb="5">
      <t>シキン</t>
    </rPh>
    <rPh sb="6" eb="8">
      <t>シュルイ</t>
    </rPh>
    <rPh sb="10" eb="12">
      <t>セイリ</t>
    </rPh>
    <rPh sb="12" eb="14">
      <t>バンゴウ</t>
    </rPh>
    <phoneticPr fontId="12"/>
  </si>
  <si>
    <t>③農産物の価値向上</t>
    <rPh sb="1" eb="4">
      <t>ノウサンブツ</t>
    </rPh>
    <rPh sb="5" eb="9">
      <t>カチコウジョウ</t>
    </rPh>
    <phoneticPr fontId="12"/>
  </si>
  <si>
    <t>⑥環境配慮の取組</t>
    <rPh sb="1" eb="3">
      <t>カンキョウ</t>
    </rPh>
    <rPh sb="3" eb="5">
      <t>ハイリョ</t>
    </rPh>
    <rPh sb="6" eb="8">
      <t>トリクミ</t>
    </rPh>
    <phoneticPr fontId="12"/>
  </si>
  <si>
    <t>⑦農作業の共同化</t>
    <rPh sb="1" eb="4">
      <t>ノウサギョウ</t>
    </rPh>
    <rPh sb="5" eb="8">
      <t>キョウドウカ</t>
    </rPh>
    <phoneticPr fontId="12"/>
  </si>
  <si>
    <t>⑧労働時間の縮減</t>
    <rPh sb="1" eb="3">
      <t>ロウドウ</t>
    </rPh>
    <rPh sb="3" eb="5">
      <t>ジカン</t>
    </rPh>
    <rPh sb="6" eb="8">
      <t>シュクゲン</t>
    </rPh>
    <phoneticPr fontId="12"/>
  </si>
  <si>
    <t>⑨輸出の取組</t>
    <rPh sb="1" eb="3">
      <t>ユシュツ</t>
    </rPh>
    <rPh sb="4" eb="6">
      <t>トリクミ</t>
    </rPh>
    <phoneticPr fontId="12"/>
  </si>
  <si>
    <t>⑩新規就農</t>
    <rPh sb="1" eb="3">
      <t>シンキ</t>
    </rPh>
    <rPh sb="3" eb="5">
      <t>シュウノウ</t>
    </rPh>
    <phoneticPr fontId="12"/>
  </si>
  <si>
    <t>⑪農業者の育成</t>
    <rPh sb="1" eb="4">
      <t>ノウギョウシャ</t>
    </rPh>
    <rPh sb="5" eb="7">
      <t>イクセイ</t>
    </rPh>
    <phoneticPr fontId="12"/>
  </si>
  <si>
    <t>⑫女性の取組</t>
    <rPh sb="1" eb="3">
      <t>ジョセイ</t>
    </rPh>
    <rPh sb="4" eb="6">
      <t>トリクミ</t>
    </rPh>
    <phoneticPr fontId="20"/>
  </si>
  <si>
    <t>⑬関係機関等によるサポート体制の構築</t>
    <rPh sb="1" eb="3">
      <t>カンケイ</t>
    </rPh>
    <rPh sb="3" eb="5">
      <t>キカン</t>
    </rPh>
    <rPh sb="5" eb="6">
      <t>トウ</t>
    </rPh>
    <rPh sb="13" eb="15">
      <t>タイセイ</t>
    </rPh>
    <rPh sb="16" eb="18">
      <t>コウチク</t>
    </rPh>
    <phoneticPr fontId="12"/>
  </si>
  <si>
    <t>⑭中山間地域での取組</t>
    <rPh sb="1" eb="2">
      <t>チュウ</t>
    </rPh>
    <rPh sb="2" eb="4">
      <t>サンカン</t>
    </rPh>
    <rPh sb="4" eb="6">
      <t>チイキ</t>
    </rPh>
    <rPh sb="8" eb="10">
      <t>トリクミ</t>
    </rPh>
    <phoneticPr fontId="12"/>
  </si>
  <si>
    <t>特定助成対象者以外の者にあってはア、特定助成対象者にあってはイのいずれかの取組に該当していること。</t>
    <rPh sb="0" eb="2">
      <t>トクテイ</t>
    </rPh>
    <rPh sb="2" eb="4">
      <t>ジョセイ</t>
    </rPh>
    <rPh sb="4" eb="6">
      <t>タイショウ</t>
    </rPh>
    <rPh sb="6" eb="7">
      <t>シャ</t>
    </rPh>
    <rPh sb="7" eb="9">
      <t>イガイ</t>
    </rPh>
    <rPh sb="10" eb="11">
      <t>シャ</t>
    </rPh>
    <rPh sb="18" eb="20">
      <t>トクテイ</t>
    </rPh>
    <rPh sb="20" eb="22">
      <t>ジョセイ</t>
    </rPh>
    <rPh sb="22" eb="24">
      <t>タイショウ</t>
    </rPh>
    <rPh sb="24" eb="25">
      <t>シャ</t>
    </rPh>
    <rPh sb="37" eb="39">
      <t>トリクミ</t>
    </rPh>
    <rPh sb="40" eb="42">
      <t>ガイトウ</t>
    </rPh>
    <phoneticPr fontId="12"/>
  </si>
  <si>
    <t>③農産物の価値向上</t>
    <phoneticPr fontId="12"/>
  </si>
  <si>
    <t>⑦農作業の共同化（対象：市町村が認める者）</t>
    <rPh sb="1" eb="4">
      <t>ノウサギョウ</t>
    </rPh>
    <rPh sb="5" eb="8">
      <t>キョウドウカ</t>
    </rPh>
    <phoneticPr fontId="12"/>
  </si>
  <si>
    <t>加入保険等
の種類等</t>
    <rPh sb="0" eb="2">
      <t>カニュウ</t>
    </rPh>
    <rPh sb="2" eb="4">
      <t>ホケン</t>
    </rPh>
    <rPh sb="4" eb="5">
      <t>トウ</t>
    </rPh>
    <rPh sb="7" eb="9">
      <t>シュルイ</t>
    </rPh>
    <rPh sb="9" eb="10">
      <t>トウ</t>
    </rPh>
    <phoneticPr fontId="20"/>
  </si>
  <si>
    <t>保険加入
年月日</t>
    <rPh sb="0" eb="2">
      <t>ホケン</t>
    </rPh>
    <rPh sb="2" eb="4">
      <t>カニュウ</t>
    </rPh>
    <rPh sb="5" eb="8">
      <t>ネンガッピ</t>
    </rPh>
    <phoneticPr fontId="20"/>
  </si>
  <si>
    <t>要望額
　　　　　（円）</t>
    <rPh sb="0" eb="3">
      <t>ヨウボウガク</t>
    </rPh>
    <rPh sb="10" eb="11">
      <t>エン</t>
    </rPh>
    <phoneticPr fontId="12"/>
  </si>
  <si>
    <t>新品時の法定耐用年数（年）</t>
    <rPh sb="0" eb="2">
      <t>シンピン</t>
    </rPh>
    <rPh sb="2" eb="3">
      <t>ジ</t>
    </rPh>
    <rPh sb="4" eb="6">
      <t>ホウテイ</t>
    </rPh>
    <phoneticPr fontId="20"/>
  </si>
  <si>
    <t>付加価値額（円）の拡大</t>
    <rPh sb="0" eb="5">
      <t>フカカチガク</t>
    </rPh>
    <rPh sb="6" eb="7">
      <t>エン</t>
    </rPh>
    <rPh sb="9" eb="11">
      <t>カクダイ</t>
    </rPh>
    <phoneticPr fontId="12"/>
  </si>
  <si>
    <t xml:space="preserve">
⑤青色申告の取組</t>
    <rPh sb="2" eb="4">
      <t>アオイロ</t>
    </rPh>
    <rPh sb="4" eb="6">
      <t>シンコク</t>
    </rPh>
    <rPh sb="7" eb="9">
      <t>トリクミ</t>
    </rPh>
    <phoneticPr fontId="12"/>
  </si>
  <si>
    <t xml:space="preserve">
⑥環境配慮の取組</t>
    <rPh sb="2" eb="4">
      <t>カンキョウ</t>
    </rPh>
    <rPh sb="4" eb="6">
      <t>ハイリョ</t>
    </rPh>
    <rPh sb="7" eb="9">
      <t>トリクミ</t>
    </rPh>
    <phoneticPr fontId="12"/>
  </si>
  <si>
    <t xml:space="preserve">
⑦農作業の共同化</t>
    <rPh sb="2" eb="5">
      <t>ノウサギョウ</t>
    </rPh>
    <rPh sb="6" eb="9">
      <t>キョウドウカ</t>
    </rPh>
    <phoneticPr fontId="12"/>
  </si>
  <si>
    <t xml:space="preserve">
⑧労働時間の縮減</t>
    <rPh sb="2" eb="6">
      <t>ロウドウジカン</t>
    </rPh>
    <rPh sb="7" eb="9">
      <t>シュクゲン</t>
    </rPh>
    <phoneticPr fontId="12"/>
  </si>
  <si>
    <t xml:space="preserve">
⑨輸出の取組</t>
    <rPh sb="2" eb="4">
      <t>ユシュツ</t>
    </rPh>
    <rPh sb="5" eb="7">
      <t>トリクミ</t>
    </rPh>
    <phoneticPr fontId="20"/>
  </si>
  <si>
    <t>ア　付加価値額の拡大率の目標ポイント</t>
    <rPh sb="2" eb="7">
      <t>フカカチガク</t>
    </rPh>
    <rPh sb="8" eb="10">
      <t>カクダイ</t>
    </rPh>
    <rPh sb="10" eb="11">
      <t>リツ</t>
    </rPh>
    <rPh sb="12" eb="14">
      <t>モクヒョウ</t>
    </rPh>
    <phoneticPr fontId="12"/>
  </si>
  <si>
    <t>イ　付加価値額の拡大額の目標ポイント</t>
    <rPh sb="2" eb="7">
      <t>フカカチガク</t>
    </rPh>
    <rPh sb="8" eb="10">
      <t>カクダイ</t>
    </rPh>
    <rPh sb="10" eb="11">
      <t>ガク</t>
    </rPh>
    <rPh sb="12" eb="14">
      <t>モクヒョウ</t>
    </rPh>
    <phoneticPr fontId="12"/>
  </si>
  <si>
    <t>ア　経営面積の拡大（対象：市町村が認める者以外の者）</t>
    <phoneticPr fontId="12"/>
  </si>
  <si>
    <t>イ　経営面積の拡大（対象：市町村が認める者）</t>
    <phoneticPr fontId="12"/>
  </si>
  <si>
    <t xml:space="preserve">
事業実施３年度内に新品種の導入、栽培管理技術の改善、新たな加工又は販売の取組等により、農産物の価値の向上等に取り組んでいる。</t>
    <phoneticPr fontId="12"/>
  </si>
  <si>
    <t>対象：(市町村が認める者以外の者)</t>
    <rPh sb="0" eb="2">
      <t>タイショウ</t>
    </rPh>
    <phoneticPr fontId="12"/>
  </si>
  <si>
    <t xml:space="preserve">
目標年度までに新品種の導入、栽培管理技術の改善、新たな加工又は販売の取組等により、農産物の価値の向上等を行うこととしている。</t>
    <phoneticPr fontId="12"/>
  </si>
  <si>
    <t>対者：(市町村が認める者である場合)</t>
    <rPh sb="0" eb="1">
      <t>タイ</t>
    </rPh>
    <rPh sb="1" eb="2">
      <t>シャ</t>
    </rPh>
    <phoneticPr fontId="12"/>
  </si>
  <si>
    <t xml:space="preserve">
イ-a　事業実施前３年度内に経営面積又は農産物売上高の３割以上の品目転換を行っている</t>
    <phoneticPr fontId="12"/>
  </si>
  <si>
    <t xml:space="preserve">
イ-a　事業実施前３年度内に経営面積又は農産物売上高の３割以上の品目転換を目標年度までに行うこととしている</t>
    <rPh sb="38" eb="40">
      <t>モクヒョウ</t>
    </rPh>
    <rPh sb="40" eb="42">
      <t>ネンド</t>
    </rPh>
    <rPh sb="45" eb="46">
      <t>オコナ</t>
    </rPh>
    <phoneticPr fontId="12"/>
  </si>
  <si>
    <t xml:space="preserve">
イ-b　事業実施前３年度内に経営面積又は農産物売上高の４割以上の品目転換を行っている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7">
      <t>ダカ</t>
    </rPh>
    <rPh sb="29" eb="30">
      <t>ワリ</t>
    </rPh>
    <rPh sb="30" eb="32">
      <t>イジョウ</t>
    </rPh>
    <rPh sb="33" eb="35">
      <t>ヒンモク</t>
    </rPh>
    <rPh sb="35" eb="37">
      <t>テンカン</t>
    </rPh>
    <rPh sb="38" eb="39">
      <t>オコナ</t>
    </rPh>
    <phoneticPr fontId="12"/>
  </si>
  <si>
    <t xml:space="preserve">
イ-b　事業実施前３年度内に経営面積又は農産物売上高の４割以上の品目転換を目標年度までに行うこととしている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7">
      <t>ダカ</t>
    </rPh>
    <rPh sb="29" eb="30">
      <t>ワリ</t>
    </rPh>
    <rPh sb="30" eb="32">
      <t>イジョウ</t>
    </rPh>
    <rPh sb="33" eb="35">
      <t>ヒンモク</t>
    </rPh>
    <rPh sb="35" eb="37">
      <t>テンカン</t>
    </rPh>
    <rPh sb="38" eb="40">
      <t>モクヒョウ</t>
    </rPh>
    <rPh sb="40" eb="42">
      <t>ネンド</t>
    </rPh>
    <rPh sb="45" eb="46">
      <t>オコナ</t>
    </rPh>
    <phoneticPr fontId="12"/>
  </si>
  <si>
    <t xml:space="preserve">
ア　現在、法人化している</t>
    <rPh sb="3" eb="5">
      <t>ゲンザイ</t>
    </rPh>
    <rPh sb="6" eb="9">
      <t>ホウジンカ</t>
    </rPh>
    <phoneticPr fontId="12"/>
  </si>
  <si>
    <t xml:space="preserve">
ア　目標年度までに法人化することとしている</t>
    <rPh sb="3" eb="5">
      <t>モクヒョウ</t>
    </rPh>
    <rPh sb="5" eb="7">
      <t>ネンド</t>
    </rPh>
    <rPh sb="10" eb="13">
      <t>ホウジンカ</t>
    </rPh>
    <phoneticPr fontId="12"/>
  </si>
  <si>
    <t xml:space="preserve">
ウ　青色申告を行っている</t>
    <rPh sb="3" eb="5">
      <t>アオイロ</t>
    </rPh>
    <rPh sb="5" eb="7">
      <t>シンコク</t>
    </rPh>
    <rPh sb="8" eb="9">
      <t>オコナ</t>
    </rPh>
    <phoneticPr fontId="12"/>
  </si>
  <si>
    <t xml:space="preserve">
ウ　青色申告を目標年度までに行うこととしている</t>
    <rPh sb="3" eb="5">
      <t>アオイロ</t>
    </rPh>
    <rPh sb="5" eb="7">
      <t>シンコク</t>
    </rPh>
    <rPh sb="8" eb="10">
      <t>モクヒョウ</t>
    </rPh>
    <rPh sb="10" eb="12">
      <t>ネンド</t>
    </rPh>
    <rPh sb="15" eb="16">
      <t>オコナ</t>
    </rPh>
    <phoneticPr fontId="12"/>
  </si>
  <si>
    <t xml:space="preserve">
エ　農業版ＢＣＰ（事業継続計画）を策定している</t>
    <rPh sb="3" eb="5">
      <t>ノウギョウ</t>
    </rPh>
    <rPh sb="5" eb="6">
      <t>バン</t>
    </rPh>
    <rPh sb="10" eb="12">
      <t>ジギョウ</t>
    </rPh>
    <rPh sb="12" eb="14">
      <t>ケイゾク</t>
    </rPh>
    <rPh sb="14" eb="16">
      <t>ケイカク</t>
    </rPh>
    <rPh sb="18" eb="20">
      <t>サクテイ</t>
    </rPh>
    <phoneticPr fontId="12"/>
  </si>
  <si>
    <t xml:space="preserve">
オ　労働時間、休憩及び休日について他産業と同等の労働環境を整備している</t>
    <rPh sb="3" eb="5">
      <t>ロウドウ</t>
    </rPh>
    <rPh sb="5" eb="7">
      <t>ジカン</t>
    </rPh>
    <rPh sb="8" eb="10">
      <t>キュウケイ</t>
    </rPh>
    <rPh sb="10" eb="11">
      <t>オヨ</t>
    </rPh>
    <rPh sb="12" eb="14">
      <t>キュウジツ</t>
    </rPh>
    <rPh sb="18" eb="19">
      <t>タ</t>
    </rPh>
    <rPh sb="19" eb="21">
      <t>サンギョウ</t>
    </rPh>
    <rPh sb="22" eb="24">
      <t>ドウトウ</t>
    </rPh>
    <rPh sb="25" eb="27">
      <t>ロウドウ</t>
    </rPh>
    <rPh sb="27" eb="29">
      <t>カンキョウ</t>
    </rPh>
    <rPh sb="30" eb="32">
      <t>セイビ</t>
    </rPh>
    <phoneticPr fontId="12"/>
  </si>
  <si>
    <t xml:space="preserve">
ア　事業実施前３年度内に化石燃料を使用しない園芸施設への移行による温室効果ガスの削減又は化学農薬・化学肥料使用量の削減を行っている</t>
    <rPh sb="3" eb="5">
      <t>ジギョウ</t>
    </rPh>
    <rPh sb="5" eb="7">
      <t>ジッシ</t>
    </rPh>
    <rPh sb="7" eb="8">
      <t>マエ</t>
    </rPh>
    <rPh sb="9" eb="11">
      <t>ネンド</t>
    </rPh>
    <rPh sb="11" eb="12">
      <t>ナイ</t>
    </rPh>
    <rPh sb="13" eb="15">
      <t>カセキ</t>
    </rPh>
    <rPh sb="15" eb="17">
      <t>ネンリョウ</t>
    </rPh>
    <rPh sb="18" eb="20">
      <t>シヨウ</t>
    </rPh>
    <rPh sb="23" eb="25">
      <t>エンゲイ</t>
    </rPh>
    <rPh sb="25" eb="27">
      <t>シセツ</t>
    </rPh>
    <rPh sb="29" eb="31">
      <t>イコウ</t>
    </rPh>
    <rPh sb="34" eb="36">
      <t>オンシツ</t>
    </rPh>
    <rPh sb="36" eb="38">
      <t>コウカ</t>
    </rPh>
    <rPh sb="41" eb="43">
      <t>サクゲン</t>
    </rPh>
    <rPh sb="43" eb="44">
      <t>マタ</t>
    </rPh>
    <rPh sb="45" eb="47">
      <t>カガク</t>
    </rPh>
    <rPh sb="47" eb="49">
      <t>ノウヤク</t>
    </rPh>
    <rPh sb="50" eb="52">
      <t>カガク</t>
    </rPh>
    <rPh sb="52" eb="54">
      <t>ヒリョウ</t>
    </rPh>
    <rPh sb="54" eb="57">
      <t>シヨウリョウ</t>
    </rPh>
    <rPh sb="58" eb="60">
      <t>サクゲン</t>
    </rPh>
    <rPh sb="61" eb="62">
      <t>オコナ</t>
    </rPh>
    <phoneticPr fontId="12"/>
  </si>
  <si>
    <t xml:space="preserve">
ア　化石燃料を使用しない園芸施設への移行による温室効果ガスの削減又は化学農薬・化学肥料使用量の削減を目標年度までに行うこととしている</t>
    <rPh sb="3" eb="5">
      <t>カセキ</t>
    </rPh>
    <rPh sb="5" eb="7">
      <t>ネンリョウ</t>
    </rPh>
    <rPh sb="8" eb="10">
      <t>シヨウ</t>
    </rPh>
    <rPh sb="13" eb="15">
      <t>エンゲイ</t>
    </rPh>
    <rPh sb="15" eb="17">
      <t>シセツ</t>
    </rPh>
    <rPh sb="19" eb="21">
      <t>イコウ</t>
    </rPh>
    <rPh sb="24" eb="26">
      <t>オンシツ</t>
    </rPh>
    <rPh sb="26" eb="28">
      <t>コウカ</t>
    </rPh>
    <rPh sb="31" eb="33">
      <t>サクゲン</t>
    </rPh>
    <rPh sb="33" eb="34">
      <t>マタ</t>
    </rPh>
    <rPh sb="35" eb="37">
      <t>カガク</t>
    </rPh>
    <rPh sb="37" eb="39">
      <t>ノウヤク</t>
    </rPh>
    <rPh sb="40" eb="42">
      <t>カガク</t>
    </rPh>
    <rPh sb="42" eb="44">
      <t>ヒリョウ</t>
    </rPh>
    <rPh sb="44" eb="47">
      <t>シヨウリョウ</t>
    </rPh>
    <rPh sb="48" eb="50">
      <t>サクゲン</t>
    </rPh>
    <rPh sb="51" eb="53">
      <t>モクヒョウ</t>
    </rPh>
    <rPh sb="53" eb="55">
      <t>ネンド</t>
    </rPh>
    <rPh sb="58" eb="59">
      <t>オコナ</t>
    </rPh>
    <phoneticPr fontId="12"/>
  </si>
  <si>
    <t xml:space="preserve">
イ　環境負荷低減事業活動実施計画又は特定環境負荷低減事業活動実施計画の認定を受けている</t>
    <rPh sb="3" eb="13">
      <t>カンキョウフカテイゲンジギョウカツドウ</t>
    </rPh>
    <rPh sb="13" eb="17">
      <t>ジッシケイカク</t>
    </rPh>
    <rPh sb="17" eb="18">
      <t>マタ</t>
    </rPh>
    <rPh sb="19" eb="29">
      <t>トクテイカンキョウフカテイゲンジギョウ</t>
    </rPh>
    <rPh sb="29" eb="31">
      <t>カツドウ</t>
    </rPh>
    <rPh sb="31" eb="35">
      <t>ジッシケイカク</t>
    </rPh>
    <rPh sb="36" eb="38">
      <t>ニンテイ</t>
    </rPh>
    <rPh sb="39" eb="40">
      <t>ウ</t>
    </rPh>
    <phoneticPr fontId="12"/>
  </si>
  <si>
    <t xml:space="preserve">
イ　環境負荷低減事業活動実施計画又は特定環境負荷低減事業活動実施計画の認定を目標年度までに受けることとしている</t>
    <rPh sb="3" eb="13">
      <t>カンキョウフカテイゲンジギョウカツドウ</t>
    </rPh>
    <rPh sb="13" eb="17">
      <t>ジッシケイカク</t>
    </rPh>
    <rPh sb="17" eb="18">
      <t>マタ</t>
    </rPh>
    <rPh sb="19" eb="29">
      <t>トクテイカンキョウフカテイゲンジギョウ</t>
    </rPh>
    <rPh sb="29" eb="31">
      <t>カツドウ</t>
    </rPh>
    <rPh sb="31" eb="35">
      <t>ジッシケイカク</t>
    </rPh>
    <rPh sb="36" eb="38">
      <t>ニンテイ</t>
    </rPh>
    <rPh sb="39" eb="41">
      <t>モクヒョウ</t>
    </rPh>
    <rPh sb="41" eb="43">
      <t>ネンド</t>
    </rPh>
    <rPh sb="46" eb="47">
      <t>ウ</t>
    </rPh>
    <phoneticPr fontId="12"/>
  </si>
  <si>
    <t xml:space="preserve">
自らの経営に係る農作業について他の農業者と共同して行っている（対象：市町村が認める者）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7">
      <t>オコナ</t>
    </rPh>
    <rPh sb="32" eb="34">
      <t>タイショウ</t>
    </rPh>
    <phoneticPr fontId="12"/>
  </si>
  <si>
    <t xml:space="preserve">
自らの経営に係る農作業について他の農業者と共同して目標年度までに行うこととしている（対象：市町村が認める者）</t>
    <rPh sb="1" eb="2">
      <t>ミズカ</t>
    </rPh>
    <rPh sb="4" eb="6">
      <t>ケイエイ</t>
    </rPh>
    <rPh sb="7" eb="8">
      <t>カカ</t>
    </rPh>
    <rPh sb="9" eb="12">
      <t>ノウサギョウ</t>
    </rPh>
    <rPh sb="16" eb="17">
      <t>ホカ</t>
    </rPh>
    <rPh sb="18" eb="21">
      <t>ノウギョウシャ</t>
    </rPh>
    <rPh sb="22" eb="24">
      <t>キョウドウ</t>
    </rPh>
    <rPh sb="34" eb="36">
      <t>タイショウ</t>
    </rPh>
    <phoneticPr fontId="12"/>
  </si>
  <si>
    <t xml:space="preserve">
ａ　目標年度までに10%以上縮減する</t>
    <rPh sb="3" eb="5">
      <t>モクヒョウ</t>
    </rPh>
    <rPh sb="5" eb="7">
      <t>ネンド</t>
    </rPh>
    <rPh sb="13" eb="15">
      <t>イジョウ</t>
    </rPh>
    <rPh sb="15" eb="17">
      <t>シュクゲン</t>
    </rPh>
    <phoneticPr fontId="12"/>
  </si>
  <si>
    <t xml:space="preserve">
b　目標年度までに20%以上縮減する</t>
    <rPh sb="3" eb="5">
      <t>モクヒョウ</t>
    </rPh>
    <rPh sb="5" eb="7">
      <t>ネンド</t>
    </rPh>
    <rPh sb="13" eb="15">
      <t>イジョウ</t>
    </rPh>
    <rPh sb="15" eb="17">
      <t>シュクゲン</t>
    </rPh>
    <phoneticPr fontId="12"/>
  </si>
  <si>
    <t xml:space="preserve">
c　目標年度までに50%以上縮減する</t>
    <rPh sb="3" eb="5">
      <t>モクヒョウ</t>
    </rPh>
    <rPh sb="5" eb="7">
      <t>ネンド</t>
    </rPh>
    <rPh sb="13" eb="15">
      <t>イジョウ</t>
    </rPh>
    <rPh sb="15" eb="17">
      <t>シュクゲン</t>
    </rPh>
    <phoneticPr fontId="12"/>
  </si>
  <si>
    <t xml:space="preserve">
農産物の輸出を行う</t>
    <rPh sb="1" eb="4">
      <t>ノウサンブツ</t>
    </rPh>
    <rPh sb="5" eb="7">
      <t>ユシュツ</t>
    </rPh>
    <rPh sb="8" eb="9">
      <t>オコナ</t>
    </rPh>
    <phoneticPr fontId="12"/>
  </si>
  <si>
    <t xml:space="preserve">
事業実施年度に就農する者又は就農後５年度以内の者である（認定就農者である場合に限る）</t>
    <rPh sb="1" eb="3">
      <t>ジギョウ</t>
    </rPh>
    <rPh sb="3" eb="5">
      <t>ジッシ</t>
    </rPh>
    <rPh sb="5" eb="7">
      <t>ネンド</t>
    </rPh>
    <rPh sb="8" eb="10">
      <t>シュウノウ</t>
    </rPh>
    <rPh sb="12" eb="13">
      <t>モノ</t>
    </rPh>
    <rPh sb="13" eb="14">
      <t>マタ</t>
    </rPh>
    <rPh sb="15" eb="17">
      <t>シュウノウ</t>
    </rPh>
    <rPh sb="17" eb="18">
      <t>ゴ</t>
    </rPh>
    <rPh sb="19" eb="21">
      <t>ネンド</t>
    </rPh>
    <rPh sb="21" eb="23">
      <t>イナイ</t>
    </rPh>
    <rPh sb="24" eb="25">
      <t>シャ</t>
    </rPh>
    <rPh sb="29" eb="31">
      <t>ニンテイ</t>
    </rPh>
    <rPh sb="31" eb="34">
      <t>シュウノウシャ</t>
    </rPh>
    <rPh sb="37" eb="39">
      <t>バアイ</t>
    </rPh>
    <rPh sb="40" eb="41">
      <t>カギ</t>
    </rPh>
    <phoneticPr fontId="12"/>
  </si>
  <si>
    <t xml:space="preserve">
農業研修生を受け入れている</t>
    <rPh sb="1" eb="3">
      <t>ノウギョウ</t>
    </rPh>
    <rPh sb="3" eb="6">
      <t>ケンシュウセイ</t>
    </rPh>
    <rPh sb="7" eb="8">
      <t>ウ</t>
    </rPh>
    <rPh sb="9" eb="10">
      <t>イ</t>
    </rPh>
    <phoneticPr fontId="12"/>
  </si>
  <si>
    <t xml:space="preserve">
ア　女性農業者
イ　代表者が女性である又は役員若しくは構成員のうち女性が過半を占める法人又は任意組織
ウ　法人又は任意組織であって、部門間で区分間経理を行っており、女性が当該部門の責任者であるもの
（※ア，イ，ウを記入）
</t>
    <rPh sb="3" eb="5">
      <t>ジョセイ</t>
    </rPh>
    <rPh sb="5" eb="8">
      <t>ノウギョウシャ</t>
    </rPh>
    <rPh sb="20" eb="21">
      <t>マタ</t>
    </rPh>
    <rPh sb="67" eb="69">
      <t>ブモン</t>
    </rPh>
    <rPh sb="69" eb="70">
      <t>カン</t>
    </rPh>
    <rPh sb="71" eb="73">
      <t>クブン</t>
    </rPh>
    <rPh sb="73" eb="74">
      <t>カン</t>
    </rPh>
    <rPh sb="74" eb="76">
      <t>ケイリ</t>
    </rPh>
    <rPh sb="77" eb="78">
      <t>オコナ</t>
    </rPh>
    <rPh sb="83" eb="85">
      <t>ジョセイ</t>
    </rPh>
    <rPh sb="86" eb="88">
      <t>トウガイ</t>
    </rPh>
    <rPh sb="88" eb="90">
      <t>ブモン</t>
    </rPh>
    <rPh sb="91" eb="94">
      <t>セキニンシャ</t>
    </rPh>
    <phoneticPr fontId="12"/>
  </si>
  <si>
    <t xml:space="preserve">
経営発展に向けた取組について、農業協同組合・農業協同組合連合会、農業経営・就農支援センター等の関係機関・支援機関のサポート体制が構築されている</t>
    <rPh sb="1" eb="3">
      <t>ケイエイ</t>
    </rPh>
    <rPh sb="3" eb="5">
      <t>ハッテン</t>
    </rPh>
    <rPh sb="6" eb="7">
      <t>ム</t>
    </rPh>
    <rPh sb="9" eb="11">
      <t>トリクミ</t>
    </rPh>
    <rPh sb="16" eb="18">
      <t>ノウギョウ</t>
    </rPh>
    <rPh sb="18" eb="20">
      <t>キョウドウ</t>
    </rPh>
    <rPh sb="20" eb="22">
      <t>クミアイ</t>
    </rPh>
    <rPh sb="23" eb="25">
      <t>ノウギョウ</t>
    </rPh>
    <rPh sb="25" eb="27">
      <t>キョウドウ</t>
    </rPh>
    <rPh sb="27" eb="29">
      <t>クミアイ</t>
    </rPh>
    <rPh sb="29" eb="32">
      <t>レンゴウカイ</t>
    </rPh>
    <rPh sb="33" eb="35">
      <t>ノウギョウ</t>
    </rPh>
    <rPh sb="35" eb="37">
      <t>ケイエイ</t>
    </rPh>
    <rPh sb="38" eb="40">
      <t>シュウノウ</t>
    </rPh>
    <rPh sb="40" eb="42">
      <t>シエン</t>
    </rPh>
    <rPh sb="46" eb="47">
      <t>トウ</t>
    </rPh>
    <rPh sb="48" eb="50">
      <t>カンケイ</t>
    </rPh>
    <rPh sb="50" eb="52">
      <t>キカン</t>
    </rPh>
    <rPh sb="53" eb="55">
      <t>シエン</t>
    </rPh>
    <rPh sb="55" eb="57">
      <t>キカン</t>
    </rPh>
    <rPh sb="62" eb="64">
      <t>タイセイ</t>
    </rPh>
    <rPh sb="65" eb="67">
      <t>コウチク</t>
    </rPh>
    <phoneticPr fontId="12"/>
  </si>
  <si>
    <t xml:space="preserve">
導入した機械等を活用する農地等の概ね８割が中山間地域等直接支払交付金実施要領第４の対象地域であり、かつ同要領第４の対象農用地が存在する地域内の農地である（対象：市町村が認める者）</t>
    <rPh sb="1" eb="3">
      <t>ドウニュウ</t>
    </rPh>
    <rPh sb="5" eb="7">
      <t>キカイ</t>
    </rPh>
    <rPh sb="7" eb="8">
      <t>トウ</t>
    </rPh>
    <rPh sb="9" eb="11">
      <t>カツヨウ</t>
    </rPh>
    <rPh sb="13" eb="15">
      <t>ノウチ</t>
    </rPh>
    <rPh sb="15" eb="16">
      <t>トウ</t>
    </rPh>
    <rPh sb="17" eb="18">
      <t>オオム</t>
    </rPh>
    <rPh sb="20" eb="21">
      <t>ワリ</t>
    </rPh>
    <rPh sb="22" eb="23">
      <t>チュウ</t>
    </rPh>
    <rPh sb="23" eb="25">
      <t>サンカン</t>
    </rPh>
    <rPh sb="25" eb="27">
      <t>チイキ</t>
    </rPh>
    <rPh sb="27" eb="28">
      <t>トウ</t>
    </rPh>
    <rPh sb="28" eb="30">
      <t>チョクセツ</t>
    </rPh>
    <rPh sb="30" eb="32">
      <t>シハラ</t>
    </rPh>
    <rPh sb="32" eb="35">
      <t>コウフキン</t>
    </rPh>
    <rPh sb="35" eb="37">
      <t>ジッシ</t>
    </rPh>
    <rPh sb="37" eb="39">
      <t>ヨウリョウ</t>
    </rPh>
    <rPh sb="39" eb="40">
      <t>ダイ</t>
    </rPh>
    <rPh sb="42" eb="44">
      <t>タイショウ</t>
    </rPh>
    <rPh sb="44" eb="46">
      <t>チイキ</t>
    </rPh>
    <rPh sb="52" eb="53">
      <t>ドウ</t>
    </rPh>
    <rPh sb="53" eb="55">
      <t>ヨウリョウ</t>
    </rPh>
    <rPh sb="55" eb="56">
      <t>ダイ</t>
    </rPh>
    <rPh sb="58" eb="60">
      <t>タイショウ</t>
    </rPh>
    <rPh sb="60" eb="63">
      <t>ノウヨウチ</t>
    </rPh>
    <rPh sb="64" eb="66">
      <t>ソンザイ</t>
    </rPh>
    <rPh sb="68" eb="70">
      <t>チイキ</t>
    </rPh>
    <rPh sb="70" eb="71">
      <t>ナイ</t>
    </rPh>
    <rPh sb="72" eb="74">
      <t>ノウチ</t>
    </rPh>
    <rPh sb="78" eb="80">
      <t>タイショウ</t>
    </rPh>
    <phoneticPr fontId="12"/>
  </si>
  <si>
    <t>市町村が認める者</t>
    <phoneticPr fontId="12"/>
  </si>
  <si>
    <t>農地中間管理機構からの賃借件等の設定等</t>
    <rPh sb="0" eb="2">
      <t>ノウチ</t>
    </rPh>
    <rPh sb="2" eb="4">
      <t>チュウカン</t>
    </rPh>
    <rPh sb="4" eb="6">
      <t>カンリ</t>
    </rPh>
    <rPh sb="6" eb="8">
      <t>キコウ</t>
    </rPh>
    <rPh sb="11" eb="14">
      <t>チンシャクケン</t>
    </rPh>
    <rPh sb="14" eb="15">
      <t>トウ</t>
    </rPh>
    <rPh sb="16" eb="18">
      <t>セッテイ</t>
    </rPh>
    <rPh sb="18" eb="19">
      <t>トウ</t>
    </rPh>
    <phoneticPr fontId="12"/>
  </si>
  <si>
    <t>飼養頭羽数の増加に読み替える場合は「1」を記入</t>
    <rPh sb="0" eb="2">
      <t>シヨウ</t>
    </rPh>
    <rPh sb="2" eb="3">
      <t>アタマ</t>
    </rPh>
    <rPh sb="3" eb="4">
      <t>ハネ</t>
    </rPh>
    <rPh sb="4" eb="5">
      <t>スウ</t>
    </rPh>
    <rPh sb="6" eb="8">
      <t>ゾウカ</t>
    </rPh>
    <rPh sb="9" eb="10">
      <t>ヨ</t>
    </rPh>
    <rPh sb="11" eb="12">
      <t>カ</t>
    </rPh>
    <rPh sb="14" eb="16">
      <t>バアイ</t>
    </rPh>
    <rPh sb="21" eb="23">
      <t>キニュウ</t>
    </rPh>
    <phoneticPr fontId="12"/>
  </si>
  <si>
    <t>区分に応じた加点の整理表</t>
    <rPh sb="0" eb="2">
      <t>クブン</t>
    </rPh>
    <rPh sb="3" eb="4">
      <t>オウ</t>
    </rPh>
    <rPh sb="6" eb="8">
      <t>カテン</t>
    </rPh>
    <rPh sb="9" eb="11">
      <t>セイリ</t>
    </rPh>
    <rPh sb="11" eb="12">
      <t>ヒョウ</t>
    </rPh>
    <phoneticPr fontId="12"/>
  </si>
  <si>
    <t>ア　経営面積拡大（対象：市町村が認める者以外の者）</t>
    <rPh sb="2" eb="4">
      <t>ケイエイ</t>
    </rPh>
    <rPh sb="4" eb="6">
      <t>メンセキ</t>
    </rPh>
    <rPh sb="6" eb="8">
      <t>カクダイ</t>
    </rPh>
    <rPh sb="9" eb="11">
      <t>タイショウ</t>
    </rPh>
    <rPh sb="12" eb="15">
      <t>シチョウソン</t>
    </rPh>
    <rPh sb="16" eb="17">
      <t>ミト</t>
    </rPh>
    <rPh sb="19" eb="20">
      <t>シャ</t>
    </rPh>
    <rPh sb="20" eb="22">
      <t>イガイ</t>
    </rPh>
    <rPh sb="23" eb="24">
      <t>モノ</t>
    </rPh>
    <phoneticPr fontId="12"/>
  </si>
  <si>
    <t>イ　経営面積拡大（対象：市町村が認める者）</t>
    <rPh sb="2" eb="4">
      <t>ケイエイ</t>
    </rPh>
    <rPh sb="4" eb="6">
      <t>メンセキ</t>
    </rPh>
    <rPh sb="6" eb="8">
      <t>カクダイ</t>
    </rPh>
    <rPh sb="9" eb="11">
      <t>タイショウ</t>
    </rPh>
    <phoneticPr fontId="12"/>
  </si>
  <si>
    <t>事業実施３年度内に新品種の導入、栽培管理技術の改善、新たな加工又は販売の取組等により、農産物の価値の向上等に取り組んでいる。</t>
    <phoneticPr fontId="12"/>
  </si>
  <si>
    <t xml:space="preserve">
</t>
    <phoneticPr fontId="12"/>
  </si>
  <si>
    <t>目標年度までに新品種の導入、栽培管理技術の改善、新たな加工又は販売の取組等により、農産物の価値の向上等を行うこととしている</t>
    <phoneticPr fontId="12"/>
  </si>
  <si>
    <t>事業実施３年度内に新品種の導入、栽培管理技術の改善、新たな加工又は販売の取組等により、農産物の価値の向上等に取り組んでいる</t>
    <phoneticPr fontId="12"/>
  </si>
  <si>
    <t>目標年度までに新品種の導入、栽培管理技術の改善、新たな加工又は販売の取組等により、農産物の価値の向上等を行うこととしている。</t>
    <phoneticPr fontId="12"/>
  </si>
  <si>
    <t xml:space="preserve">
イ-b　事業実施前３年度内に経営面積又は農産物売上向上の４割以上の品目転換を行っている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8">
      <t>コウジョウ</t>
    </rPh>
    <rPh sb="30" eb="31">
      <t>ワリ</t>
    </rPh>
    <rPh sb="31" eb="33">
      <t>イジョウ</t>
    </rPh>
    <rPh sb="34" eb="36">
      <t>ヒンモク</t>
    </rPh>
    <rPh sb="36" eb="38">
      <t>テンカン</t>
    </rPh>
    <rPh sb="39" eb="40">
      <t>オコナ</t>
    </rPh>
    <phoneticPr fontId="12"/>
  </si>
  <si>
    <t xml:space="preserve">
イ-b　事業実施前３年度内に経営面積又は農産物売上向上の４割以上の品目転換を行うこととしている</t>
    <rPh sb="5" eb="7">
      <t>ジギョウ</t>
    </rPh>
    <rPh sb="7" eb="9">
      <t>ジッシ</t>
    </rPh>
    <rPh sb="9" eb="10">
      <t>マエ</t>
    </rPh>
    <rPh sb="11" eb="13">
      <t>ネンド</t>
    </rPh>
    <rPh sb="13" eb="14">
      <t>ナイ</t>
    </rPh>
    <rPh sb="15" eb="17">
      <t>ケイエイ</t>
    </rPh>
    <rPh sb="17" eb="19">
      <t>メンセキ</t>
    </rPh>
    <rPh sb="19" eb="20">
      <t>マタ</t>
    </rPh>
    <rPh sb="21" eb="24">
      <t>ノウサンブツ</t>
    </rPh>
    <rPh sb="24" eb="26">
      <t>ウリアゲ</t>
    </rPh>
    <rPh sb="26" eb="28">
      <t>コウジョウ</t>
    </rPh>
    <rPh sb="30" eb="31">
      <t>ワリ</t>
    </rPh>
    <rPh sb="31" eb="33">
      <t>イジョウ</t>
    </rPh>
    <rPh sb="34" eb="36">
      <t>ヒンモク</t>
    </rPh>
    <rPh sb="36" eb="38">
      <t>テンカン</t>
    </rPh>
    <rPh sb="39" eb="40">
      <t>オコナ</t>
    </rPh>
    <phoneticPr fontId="12"/>
  </si>
  <si>
    <t xml:space="preserve">
ウ　青色申告を行うこととしている</t>
    <rPh sb="3" eb="5">
      <t>アオイロ</t>
    </rPh>
    <rPh sb="5" eb="7">
      <t>シンコク</t>
    </rPh>
    <rPh sb="8" eb="9">
      <t>オコナ</t>
    </rPh>
    <phoneticPr fontId="12"/>
  </si>
  <si>
    <t xml:space="preserve">
エ　農業版ＢＣＰ（事業継続計画）を策定している</t>
    <phoneticPr fontId="12"/>
  </si>
  <si>
    <t xml:space="preserve">
オ　労働時間、休憩及び休日について他産業と同等の労働環境を整備している</t>
    <phoneticPr fontId="12"/>
  </si>
  <si>
    <t xml:space="preserve">
ア　事業実施前３年度以内に化石燃料を使用しない園芸施設への移行による温室効果ガスの削減等を行っている</t>
    <rPh sb="3" eb="5">
      <t>ジギョウ</t>
    </rPh>
    <rPh sb="5" eb="7">
      <t>ジッシ</t>
    </rPh>
    <rPh sb="7" eb="8">
      <t>マエ</t>
    </rPh>
    <rPh sb="9" eb="11">
      <t>ネンド</t>
    </rPh>
    <rPh sb="11" eb="13">
      <t>イナイ</t>
    </rPh>
    <rPh sb="14" eb="16">
      <t>カセキ</t>
    </rPh>
    <rPh sb="16" eb="18">
      <t>ネンリョウ</t>
    </rPh>
    <rPh sb="19" eb="21">
      <t>シヨウ</t>
    </rPh>
    <rPh sb="24" eb="26">
      <t>エンゲイ</t>
    </rPh>
    <rPh sb="26" eb="28">
      <t>シセツ</t>
    </rPh>
    <rPh sb="30" eb="32">
      <t>イコウ</t>
    </rPh>
    <rPh sb="35" eb="37">
      <t>オンシツ</t>
    </rPh>
    <rPh sb="37" eb="39">
      <t>コウカ</t>
    </rPh>
    <rPh sb="42" eb="44">
      <t>サクゲン</t>
    </rPh>
    <rPh sb="44" eb="45">
      <t>トウ</t>
    </rPh>
    <rPh sb="46" eb="47">
      <t>オコナ</t>
    </rPh>
    <phoneticPr fontId="12"/>
  </si>
  <si>
    <t xml:space="preserve">
ア　化石燃料を使用しない園芸施設への移行による温室効果ガスの削減等を目標年度までに行うこととしている</t>
    <rPh sb="3" eb="5">
      <t>カセキ</t>
    </rPh>
    <rPh sb="5" eb="7">
      <t>ネンリョウ</t>
    </rPh>
    <rPh sb="8" eb="10">
      <t>シヨウ</t>
    </rPh>
    <rPh sb="13" eb="15">
      <t>エンゲイ</t>
    </rPh>
    <rPh sb="15" eb="17">
      <t>シセツ</t>
    </rPh>
    <rPh sb="19" eb="21">
      <t>イコウ</t>
    </rPh>
    <rPh sb="24" eb="26">
      <t>オンシツ</t>
    </rPh>
    <rPh sb="26" eb="28">
      <t>コウカ</t>
    </rPh>
    <rPh sb="31" eb="33">
      <t>サクゲン</t>
    </rPh>
    <rPh sb="33" eb="34">
      <t>トウ</t>
    </rPh>
    <rPh sb="35" eb="37">
      <t>モクヒョウ</t>
    </rPh>
    <rPh sb="37" eb="39">
      <t>ネンド</t>
    </rPh>
    <rPh sb="42" eb="43">
      <t>オコナ</t>
    </rPh>
    <phoneticPr fontId="12"/>
  </si>
  <si>
    <t xml:space="preserve">
イ　環境負荷低減事業活動実施計画又は特定環境負荷低減事業活動実施計画の認定を受けている</t>
    <phoneticPr fontId="12"/>
  </si>
  <si>
    <t xml:space="preserve">
イ　環境負荷低減事業活動実施計画又は特定環境負荷低減事業活動実施計画の認定を目標年度までに受けることとしている</t>
    <phoneticPr fontId="12"/>
  </si>
  <si>
    <t xml:space="preserve">
自らの経営に係る農作業について他の農業者と共同して農作業を行っている（対象：市町村が認める者）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9">
      <t>ノウサギョウ</t>
    </rPh>
    <rPh sb="30" eb="31">
      <t>オコナ</t>
    </rPh>
    <rPh sb="36" eb="38">
      <t>タイショウ</t>
    </rPh>
    <rPh sb="39" eb="42">
      <t>シチョウソン</t>
    </rPh>
    <rPh sb="43" eb="44">
      <t>ミト</t>
    </rPh>
    <rPh sb="46" eb="47">
      <t>シャ</t>
    </rPh>
    <phoneticPr fontId="12"/>
  </si>
  <si>
    <t xml:space="preserve">
自らの経営に係る農作業について他の農業者と共同して農作業を目標年度までに行うこととしている（対象：市町村が認める者）</t>
    <rPh sb="1" eb="2">
      <t>ミズカ</t>
    </rPh>
    <rPh sb="4" eb="6">
      <t>ケイエイ</t>
    </rPh>
    <rPh sb="7" eb="8">
      <t>カカ</t>
    </rPh>
    <rPh sb="9" eb="12">
      <t>ノウサギョウ</t>
    </rPh>
    <rPh sb="16" eb="17">
      <t>ホカ</t>
    </rPh>
    <rPh sb="18" eb="21">
      <t>ノウギョウシャ</t>
    </rPh>
    <rPh sb="22" eb="24">
      <t>キョウドウ</t>
    </rPh>
    <rPh sb="26" eb="29">
      <t>ノウサギョウ</t>
    </rPh>
    <rPh sb="30" eb="32">
      <t>モクヒョウ</t>
    </rPh>
    <rPh sb="32" eb="34">
      <t>ネンド</t>
    </rPh>
    <rPh sb="37" eb="38">
      <t>オコナ</t>
    </rPh>
    <rPh sb="47" eb="49">
      <t>タイショウ</t>
    </rPh>
    <rPh sb="50" eb="53">
      <t>シチョウソン</t>
    </rPh>
    <rPh sb="54" eb="55">
      <t>ミト</t>
    </rPh>
    <rPh sb="57" eb="58">
      <t>シャ</t>
    </rPh>
    <phoneticPr fontId="12"/>
  </si>
  <si>
    <t>農産物の輸出を行う</t>
    <rPh sb="0" eb="3">
      <t>ノウサンブツ</t>
    </rPh>
    <rPh sb="4" eb="6">
      <t>ユシュツ</t>
    </rPh>
    <rPh sb="7" eb="8">
      <t>オコナ</t>
    </rPh>
    <phoneticPr fontId="12"/>
  </si>
  <si>
    <t>新規就農のポイント加点を受ける</t>
    <rPh sb="0" eb="2">
      <t>シンキ</t>
    </rPh>
    <rPh sb="2" eb="4">
      <t>シュウノウ</t>
    </rPh>
    <rPh sb="9" eb="11">
      <t>カテン</t>
    </rPh>
    <rPh sb="12" eb="13">
      <t>ウ</t>
    </rPh>
    <phoneticPr fontId="12"/>
  </si>
  <si>
    <t>農業研修生（国内で農業を生業とする予定の者に限り、外国人技能実習制度に基づく者を除く。）を受け入れている</t>
    <rPh sb="0" eb="2">
      <t>ノウギョウ</t>
    </rPh>
    <rPh sb="2" eb="5">
      <t>ケンシュウセイ</t>
    </rPh>
    <rPh sb="6" eb="8">
      <t>コクナイ</t>
    </rPh>
    <rPh sb="9" eb="11">
      <t>ノウギョウ</t>
    </rPh>
    <rPh sb="12" eb="14">
      <t>ナリワイ</t>
    </rPh>
    <rPh sb="17" eb="19">
      <t>ヨテイ</t>
    </rPh>
    <rPh sb="20" eb="21">
      <t>シャ</t>
    </rPh>
    <rPh sb="22" eb="23">
      <t>カギ</t>
    </rPh>
    <rPh sb="25" eb="27">
      <t>ガイコク</t>
    </rPh>
    <rPh sb="27" eb="28">
      <t>ジン</t>
    </rPh>
    <rPh sb="28" eb="30">
      <t>ギノウ</t>
    </rPh>
    <rPh sb="30" eb="32">
      <t>ジッシュウ</t>
    </rPh>
    <rPh sb="32" eb="34">
      <t>セイド</t>
    </rPh>
    <rPh sb="35" eb="36">
      <t>モト</t>
    </rPh>
    <rPh sb="38" eb="39">
      <t>シャ</t>
    </rPh>
    <rPh sb="40" eb="41">
      <t>ノゾ</t>
    </rPh>
    <rPh sb="45" eb="46">
      <t>ウ</t>
    </rPh>
    <rPh sb="47" eb="48">
      <t>イ</t>
    </rPh>
    <phoneticPr fontId="12"/>
  </si>
  <si>
    <t xml:space="preserve">
ア　女性農業者
イ　代表者が女性又は役員若しくは構成員のうち女性が過半を占める
ウ　区分経理を行っており、女性が当該部門の責任者
（※ア，イ，ウを記入）
</t>
    <rPh sb="3" eb="5">
      <t>ジョセイ</t>
    </rPh>
    <rPh sb="5" eb="8">
      <t>ノウギョウシャ</t>
    </rPh>
    <rPh sb="17" eb="18">
      <t>マタ</t>
    </rPh>
    <rPh sb="43" eb="45">
      <t>クブン</t>
    </rPh>
    <rPh sb="45" eb="47">
      <t>ケイリ</t>
    </rPh>
    <rPh sb="48" eb="49">
      <t>オコナ</t>
    </rPh>
    <rPh sb="54" eb="56">
      <t>ジョセイ</t>
    </rPh>
    <rPh sb="57" eb="59">
      <t>トウガイ</t>
    </rPh>
    <rPh sb="59" eb="61">
      <t>ブモン</t>
    </rPh>
    <rPh sb="62" eb="65">
      <t>セキニンシャ</t>
    </rPh>
    <phoneticPr fontId="12"/>
  </si>
  <si>
    <t xml:space="preserve">
経営発展に向けた取組について、農協等の支援機関のサポート体制が構築されている</t>
    <rPh sb="1" eb="3">
      <t>ケイエイ</t>
    </rPh>
    <rPh sb="3" eb="5">
      <t>ハッテン</t>
    </rPh>
    <rPh sb="6" eb="7">
      <t>ム</t>
    </rPh>
    <rPh sb="9" eb="11">
      <t>トリクミ</t>
    </rPh>
    <rPh sb="16" eb="17">
      <t>ノウ</t>
    </rPh>
    <rPh sb="18" eb="19">
      <t>トウ</t>
    </rPh>
    <rPh sb="20" eb="22">
      <t>シエン</t>
    </rPh>
    <rPh sb="22" eb="24">
      <t>キカン</t>
    </rPh>
    <rPh sb="29" eb="31">
      <t>タイセイ</t>
    </rPh>
    <rPh sb="32" eb="34">
      <t>コウチク</t>
    </rPh>
    <phoneticPr fontId="12"/>
  </si>
  <si>
    <t xml:space="preserve">
機械等を活用する農地等の概ね８割が中山間地域等直接支払交付金実施要領第４の対象、かつ対象農が存在する地域内の農地（対象：市町村が認める者）</t>
    <rPh sb="1" eb="3">
      <t>キカイ</t>
    </rPh>
    <rPh sb="3" eb="4">
      <t>トウ</t>
    </rPh>
    <rPh sb="5" eb="7">
      <t>カツヨウ</t>
    </rPh>
    <rPh sb="9" eb="11">
      <t>ノウチ</t>
    </rPh>
    <rPh sb="11" eb="12">
      <t>トウ</t>
    </rPh>
    <rPh sb="13" eb="14">
      <t>オオム</t>
    </rPh>
    <rPh sb="16" eb="17">
      <t>ワリ</t>
    </rPh>
    <rPh sb="18" eb="19">
      <t>チュウ</t>
    </rPh>
    <rPh sb="19" eb="21">
      <t>サンカン</t>
    </rPh>
    <rPh sb="21" eb="23">
      <t>チイキ</t>
    </rPh>
    <rPh sb="23" eb="24">
      <t>トウ</t>
    </rPh>
    <rPh sb="24" eb="26">
      <t>チョクセツ</t>
    </rPh>
    <rPh sb="26" eb="28">
      <t>シハラ</t>
    </rPh>
    <rPh sb="28" eb="31">
      <t>コウフキン</t>
    </rPh>
    <rPh sb="31" eb="33">
      <t>ジッシ</t>
    </rPh>
    <rPh sb="33" eb="35">
      <t>ヨウリョウ</t>
    </rPh>
    <rPh sb="35" eb="36">
      <t>ダイ</t>
    </rPh>
    <rPh sb="38" eb="40">
      <t>タイショウ</t>
    </rPh>
    <rPh sb="43" eb="45">
      <t>タイショウ</t>
    </rPh>
    <rPh sb="45" eb="46">
      <t>ノウ</t>
    </rPh>
    <rPh sb="47" eb="49">
      <t>ソンザイ</t>
    </rPh>
    <rPh sb="51" eb="53">
      <t>チイキ</t>
    </rPh>
    <rPh sb="53" eb="54">
      <t>ナイ</t>
    </rPh>
    <rPh sb="55" eb="57">
      <t>ノウチ</t>
    </rPh>
    <rPh sb="58" eb="60">
      <t>タイショウ</t>
    </rPh>
    <phoneticPr fontId="12"/>
  </si>
  <si>
    <t>共通</t>
    <rPh sb="0" eb="2">
      <t>キョウツウ</t>
    </rPh>
    <phoneticPr fontId="12"/>
  </si>
  <si>
    <t>中古資産耐用年数（年）</t>
    <rPh sb="0" eb="2">
      <t>チュウコ</t>
    </rPh>
    <rPh sb="2" eb="4">
      <t>シサン</t>
    </rPh>
    <rPh sb="4" eb="6">
      <t>タイヨウ</t>
    </rPh>
    <rPh sb="6" eb="8">
      <t>ネンスウ</t>
    </rPh>
    <rPh sb="9" eb="10">
      <t>ネン</t>
    </rPh>
    <phoneticPr fontId="12"/>
  </si>
  <si>
    <t>追加的信用供与補助事業活用の有無　　　　</t>
    <rPh sb="0" eb="3">
      <t>ツイカテキ</t>
    </rPh>
    <rPh sb="3" eb="5">
      <t>シンヨウ</t>
    </rPh>
    <rPh sb="5" eb="7">
      <t>キョウヨ</t>
    </rPh>
    <rPh sb="7" eb="9">
      <t>ホジョ</t>
    </rPh>
    <rPh sb="9" eb="11">
      <t>ジギョウ</t>
    </rPh>
    <rPh sb="11" eb="13">
      <t>カツヨウ</t>
    </rPh>
    <rPh sb="14" eb="16">
      <t>ウム</t>
    </rPh>
    <phoneticPr fontId="12"/>
  </si>
  <si>
    <t>（ア）付加価値額の拡大率の目標ポイント
（対象：市町村が認める者以外の者（⑩新規就農のポイント加点を受ける者を除く。））</t>
    <rPh sb="3" eb="5">
      <t>フカ</t>
    </rPh>
    <rPh sb="5" eb="7">
      <t>カチ</t>
    </rPh>
    <rPh sb="7" eb="8">
      <t>ガク</t>
    </rPh>
    <rPh sb="9" eb="11">
      <t>カクダイ</t>
    </rPh>
    <rPh sb="11" eb="12">
      <t>リツ</t>
    </rPh>
    <rPh sb="13" eb="15">
      <t>モクヒョウ</t>
    </rPh>
    <rPh sb="21" eb="23">
      <t>タイショウ</t>
    </rPh>
    <rPh sb="38" eb="40">
      <t>シンキ</t>
    </rPh>
    <rPh sb="40" eb="42">
      <t>シュウノウ</t>
    </rPh>
    <rPh sb="47" eb="49">
      <t>カテン</t>
    </rPh>
    <rPh sb="50" eb="51">
      <t>ウ</t>
    </rPh>
    <rPh sb="53" eb="54">
      <t>モノ</t>
    </rPh>
    <rPh sb="55" eb="56">
      <t>ノゾ</t>
    </rPh>
    <phoneticPr fontId="12"/>
  </si>
  <si>
    <t>（イ）付加価値額の拡大率の目標ポイント
（対象：市町村が認める者（⑩新規就農のポイント加点を受ける者を除く。））</t>
    <rPh sb="3" eb="5">
      <t>フカ</t>
    </rPh>
    <rPh sb="5" eb="7">
      <t>カチ</t>
    </rPh>
    <rPh sb="7" eb="8">
      <t>ガク</t>
    </rPh>
    <rPh sb="9" eb="11">
      <t>カクダイ</t>
    </rPh>
    <rPh sb="11" eb="12">
      <t>リツ</t>
    </rPh>
    <rPh sb="13" eb="15">
      <t>モクヒョウ</t>
    </rPh>
    <rPh sb="21" eb="23">
      <t>タイショウ</t>
    </rPh>
    <rPh sb="34" eb="36">
      <t>シンキ</t>
    </rPh>
    <rPh sb="36" eb="38">
      <t>シュウノウ</t>
    </rPh>
    <rPh sb="43" eb="45">
      <t>カテン</t>
    </rPh>
    <rPh sb="46" eb="47">
      <t>ウ</t>
    </rPh>
    <rPh sb="49" eb="50">
      <t>モノ</t>
    </rPh>
    <rPh sb="51" eb="52">
      <t>ノゾ</t>
    </rPh>
    <phoneticPr fontId="12"/>
  </si>
  <si>
    <t>（ア）付加価値額の拡大額の目標
（対象：⑩新規就農のポイント加点を受ける者以外の者であって市町村が認める者以外の者）</t>
    <rPh sb="3" eb="5">
      <t>フカ</t>
    </rPh>
    <rPh sb="5" eb="7">
      <t>カチ</t>
    </rPh>
    <rPh sb="7" eb="8">
      <t>ガク</t>
    </rPh>
    <rPh sb="9" eb="11">
      <t>カクダイ</t>
    </rPh>
    <rPh sb="11" eb="12">
      <t>ガク</t>
    </rPh>
    <rPh sb="13" eb="15">
      <t>モクヒョウ</t>
    </rPh>
    <rPh sb="17" eb="19">
      <t>タイショウ</t>
    </rPh>
    <rPh sb="21" eb="23">
      <t>シンキ</t>
    </rPh>
    <rPh sb="23" eb="25">
      <t>シュウノウ</t>
    </rPh>
    <rPh sb="30" eb="32">
      <t>カテン</t>
    </rPh>
    <rPh sb="33" eb="34">
      <t>ウ</t>
    </rPh>
    <rPh sb="36" eb="37">
      <t>モノ</t>
    </rPh>
    <rPh sb="37" eb="39">
      <t>イガイ</t>
    </rPh>
    <rPh sb="40" eb="41">
      <t>モノ</t>
    </rPh>
    <phoneticPr fontId="12"/>
  </si>
  <si>
    <t>（イ）付加価値額の拡大額の目標
（対象：⑩新規就農のポイント加点を受ける者以外の者であって市町村が認める者）</t>
    <rPh sb="3" eb="5">
      <t>フカ</t>
    </rPh>
    <rPh sb="5" eb="7">
      <t>カチ</t>
    </rPh>
    <rPh sb="7" eb="8">
      <t>ガク</t>
    </rPh>
    <rPh sb="9" eb="11">
      <t>カクダイ</t>
    </rPh>
    <rPh sb="11" eb="12">
      <t>ガク</t>
    </rPh>
    <rPh sb="13" eb="15">
      <t>モクヒョウ</t>
    </rPh>
    <rPh sb="17" eb="19">
      <t>タイショウ</t>
    </rPh>
    <phoneticPr fontId="12"/>
  </si>
  <si>
    <t>（ウ）付加価値額の目標
（対象：⑩新規就農のポイント加点を受ける者）</t>
    <rPh sb="3" eb="5">
      <t>フカ</t>
    </rPh>
    <rPh sb="5" eb="7">
      <t>カチ</t>
    </rPh>
    <rPh sb="7" eb="8">
      <t>ガク</t>
    </rPh>
    <rPh sb="9" eb="11">
      <t>モクヒョウ</t>
    </rPh>
    <rPh sb="13" eb="15">
      <t>タイショウ</t>
    </rPh>
    <rPh sb="17" eb="19">
      <t>シンキ</t>
    </rPh>
    <rPh sb="19" eb="21">
      <t>シュウノウ</t>
    </rPh>
    <rPh sb="26" eb="28">
      <t>カテン</t>
    </rPh>
    <rPh sb="29" eb="30">
      <t>ウ</t>
    </rPh>
    <rPh sb="32" eb="33">
      <t>シャ</t>
    </rPh>
    <phoneticPr fontId="12"/>
  </si>
  <si>
    <t xml:space="preserve">
ａ　現状より20ha(施設は目標面積が1ha以上でありかつ30%､果樹は目標面積が3ha以上でありかつ15%)以上の経営面積の拡大</t>
    <rPh sb="15" eb="17">
      <t>モクヒョウ</t>
    </rPh>
    <rPh sb="17" eb="19">
      <t>メンセキ</t>
    </rPh>
    <rPh sb="23" eb="25">
      <t>イジョウ</t>
    </rPh>
    <rPh sb="59" eb="61">
      <t>ケイエイ</t>
    </rPh>
    <rPh sb="61" eb="63">
      <t>メンセキ</t>
    </rPh>
    <rPh sb="64" eb="66">
      <t>カクダイ</t>
    </rPh>
    <phoneticPr fontId="12"/>
  </si>
  <si>
    <t xml:space="preserve">
b　現状より10ha(施設は目標面積が0.5ha以上でありかつ30%､果樹は目標面積が1.5ha以上でありかつ15%)以上の経営面積の拡大</t>
    <rPh sb="3" eb="5">
      <t>ゲンジョウ</t>
    </rPh>
    <rPh sb="12" eb="14">
      <t>シセツ</t>
    </rPh>
    <rPh sb="15" eb="17">
      <t>モクヒョウ</t>
    </rPh>
    <rPh sb="17" eb="19">
      <t>メンセキ</t>
    </rPh>
    <rPh sb="25" eb="27">
      <t>イジョウ</t>
    </rPh>
    <rPh sb="36" eb="38">
      <t>カジュ</t>
    </rPh>
    <rPh sb="39" eb="41">
      <t>モクヒョウ</t>
    </rPh>
    <rPh sb="41" eb="43">
      <t>メンセキ</t>
    </rPh>
    <rPh sb="49" eb="51">
      <t>イジョウ</t>
    </rPh>
    <rPh sb="60" eb="62">
      <t>イジョウ</t>
    </rPh>
    <rPh sb="63" eb="65">
      <t>ケイエイ</t>
    </rPh>
    <rPh sb="65" eb="67">
      <t>メンセキ</t>
    </rPh>
    <rPh sb="68" eb="70">
      <t>カクダイ</t>
    </rPh>
    <phoneticPr fontId="12"/>
  </si>
  <si>
    <t xml:space="preserve">
c　農地中間管理機構からの賃借権等の設定等かつ現状より4ha(施設20%､果樹10%)以上の経営面積の拡大</t>
    <rPh sb="3" eb="5">
      <t>ノウチ</t>
    </rPh>
    <rPh sb="5" eb="7">
      <t>チュウカン</t>
    </rPh>
    <rPh sb="7" eb="9">
      <t>カンリ</t>
    </rPh>
    <rPh sb="9" eb="11">
      <t>キコウ</t>
    </rPh>
    <rPh sb="14" eb="18">
      <t>チンシャクケンナド</t>
    </rPh>
    <rPh sb="19" eb="22">
      <t>セッテイナド</t>
    </rPh>
    <rPh sb="47" eb="49">
      <t>ケイエイ</t>
    </rPh>
    <rPh sb="49" eb="51">
      <t>メンセキ</t>
    </rPh>
    <rPh sb="52" eb="54">
      <t>カクダイ</t>
    </rPh>
    <phoneticPr fontId="12"/>
  </si>
  <si>
    <t xml:space="preserve">
d　農地中間管理機構からの賃借権等の設定等かつ現状より2ha(施設10%､果樹５%)以上の経営面積の拡大</t>
    <rPh sb="3" eb="5">
      <t>ノウチ</t>
    </rPh>
    <rPh sb="5" eb="7">
      <t>チュウカン</t>
    </rPh>
    <rPh sb="7" eb="9">
      <t>カンリ</t>
    </rPh>
    <rPh sb="9" eb="11">
      <t>キコウ</t>
    </rPh>
    <rPh sb="14" eb="18">
      <t>チンシャクケンナド</t>
    </rPh>
    <rPh sb="19" eb="22">
      <t>セッテイナド</t>
    </rPh>
    <rPh sb="48" eb="50">
      <t>ケイエイ</t>
    </rPh>
    <rPh sb="50" eb="52">
      <t>メンセキカクダイ</t>
    </rPh>
    <phoneticPr fontId="12"/>
  </si>
  <si>
    <t xml:space="preserve">
e　農地中間管理機構からの賃借権等の設定等かつ現状より経営面積の拡大</t>
    <rPh sb="3" eb="5">
      <t>ノウチ</t>
    </rPh>
    <rPh sb="5" eb="7">
      <t>チュウカン</t>
    </rPh>
    <rPh sb="7" eb="9">
      <t>カンリ</t>
    </rPh>
    <rPh sb="9" eb="11">
      <t>キコウ</t>
    </rPh>
    <rPh sb="14" eb="18">
      <t>チンシャクケンナド</t>
    </rPh>
    <rPh sb="19" eb="22">
      <t>セッテイナド</t>
    </rPh>
    <phoneticPr fontId="12"/>
  </si>
  <si>
    <t xml:space="preserve">
e　現状より4ha以上(施設20%､果樹10%)の経営面積の拡大</t>
    <rPh sb="10" eb="12">
      <t>イジョウ</t>
    </rPh>
    <rPh sb="26" eb="28">
      <t>ケイエイ</t>
    </rPh>
    <rPh sb="28" eb="30">
      <t>メンセキ</t>
    </rPh>
    <rPh sb="31" eb="33">
      <t>カクダイ</t>
    </rPh>
    <phoneticPr fontId="12"/>
  </si>
  <si>
    <t xml:space="preserve">
f　農地中間管理機構からの賃借権等の設定等</t>
    <phoneticPr fontId="12"/>
  </si>
  <si>
    <t xml:space="preserve">
f　現状より2ha(施設10%､果樹５%)以上の経営面積の拡大</t>
    <rPh sb="3" eb="5">
      <t>ゲンジョウ</t>
    </rPh>
    <rPh sb="11" eb="13">
      <t>シセツ</t>
    </rPh>
    <rPh sb="17" eb="19">
      <t>カジュ</t>
    </rPh>
    <rPh sb="22" eb="24">
      <t>イジョウ</t>
    </rPh>
    <rPh sb="25" eb="27">
      <t>ケイエイ</t>
    </rPh>
    <rPh sb="27" eb="29">
      <t>メンセキ</t>
    </rPh>
    <rPh sb="30" eb="32">
      <t>カクダイ</t>
    </rPh>
    <phoneticPr fontId="12"/>
  </si>
  <si>
    <t xml:space="preserve">
g　ａからf以外の経営体で目標年度に現状より経営面積の拡大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12"/>
  </si>
  <si>
    <t xml:space="preserve">
経営面積の拡大を行うこととしている。</t>
    <rPh sb="1" eb="3">
      <t>ケイエイ</t>
    </rPh>
    <rPh sb="3" eb="5">
      <t>メンセキ</t>
    </rPh>
    <rPh sb="6" eb="8">
      <t>カクダイ</t>
    </rPh>
    <rPh sb="9" eb="10">
      <t>オコナ</t>
    </rPh>
    <phoneticPr fontId="12"/>
  </si>
  <si>
    <t xml:space="preserve">
a　現在、農産物の輸出の取組（他者との連携による取組を含む）を行っている。</t>
    <rPh sb="14" eb="16">
      <t>トリクミ</t>
    </rPh>
    <phoneticPr fontId="12"/>
  </si>
  <si>
    <t xml:space="preserve">
ｄ フラッグシップ輸出産地に参画している。</t>
    <phoneticPr fontId="12"/>
  </si>
  <si>
    <t xml:space="preserve">
ｂ　就農準備資金・経営開始資金のうち経営開始資金等の交付期間中に交付終了</t>
    <rPh sb="4" eb="6">
      <t>シュウノウ</t>
    </rPh>
    <rPh sb="6" eb="10">
      <t>ジュンビシキン</t>
    </rPh>
    <rPh sb="11" eb="17">
      <t>ケイエイカイシシキン</t>
    </rPh>
    <rPh sb="20" eb="26">
      <t>ケイエイカイシシキン</t>
    </rPh>
    <rPh sb="26" eb="27">
      <t>トウ</t>
    </rPh>
    <rPh sb="28" eb="30">
      <t>コウフ</t>
    </rPh>
    <rPh sb="34" eb="36">
      <t>コウフ</t>
    </rPh>
    <phoneticPr fontId="12"/>
  </si>
  <si>
    <t xml:space="preserve">
ｂ　ａの加点対象者が受け入れた農業研修生が過去５年以内に独立し、認定就農者又は認定農業者となった（※農業研修生数を記入）</t>
    <rPh sb="6" eb="8">
      <t>カテン</t>
    </rPh>
    <rPh sb="8" eb="10">
      <t>タイショウ</t>
    </rPh>
    <rPh sb="10" eb="11">
      <t>シャ</t>
    </rPh>
    <rPh sb="12" eb="13">
      <t>ウ</t>
    </rPh>
    <rPh sb="14" eb="15">
      <t>イ</t>
    </rPh>
    <rPh sb="17" eb="19">
      <t>ノウギョウ</t>
    </rPh>
    <rPh sb="19" eb="22">
      <t>ケンシュウセイ</t>
    </rPh>
    <phoneticPr fontId="12"/>
  </si>
  <si>
    <t>現状面積
(ha)</t>
    <rPh sb="0" eb="2">
      <t>ゲンジョウ</t>
    </rPh>
    <rPh sb="2" eb="4">
      <t>メンセキ</t>
    </rPh>
    <phoneticPr fontId="12"/>
  </si>
  <si>
    <t>目標面積
(ha)</t>
    <rPh sb="0" eb="2">
      <t>モクヒョウ</t>
    </rPh>
    <rPh sb="2" eb="4">
      <t>メンセキ</t>
    </rPh>
    <phoneticPr fontId="12"/>
  </si>
  <si>
    <t>拡大面積
(ha)</t>
    <rPh sb="0" eb="2">
      <t>カクダイ</t>
    </rPh>
    <rPh sb="2" eb="4">
      <t>メンセキ</t>
    </rPh>
    <phoneticPr fontId="12"/>
  </si>
  <si>
    <t>拡大率
（％）</t>
    <rPh sb="0" eb="3">
      <t>カクダイリツ</t>
    </rPh>
    <phoneticPr fontId="20"/>
  </si>
  <si>
    <t>面積拡大を
行う区分</t>
    <rPh sb="0" eb="2">
      <t>メンセキ</t>
    </rPh>
    <rPh sb="2" eb="4">
      <t>カクダイ</t>
    </rPh>
    <rPh sb="6" eb="7">
      <t>オコナ</t>
    </rPh>
    <rPh sb="8" eb="10">
      <t>クブン</t>
    </rPh>
    <phoneticPr fontId="12"/>
  </si>
  <si>
    <t>ア</t>
    <phoneticPr fontId="12"/>
  </si>
  <si>
    <t>イ</t>
    <phoneticPr fontId="12"/>
  </si>
  <si>
    <t>（ア）付加価値額の拡大目標率（対象：市町村が認める者以外の者）</t>
    <rPh sb="3" eb="5">
      <t>フカ</t>
    </rPh>
    <rPh sb="5" eb="7">
      <t>カチ</t>
    </rPh>
    <rPh sb="7" eb="8">
      <t>ガク</t>
    </rPh>
    <rPh sb="9" eb="11">
      <t>カクダイ</t>
    </rPh>
    <rPh sb="11" eb="13">
      <t>モクヒョウ</t>
    </rPh>
    <rPh sb="13" eb="14">
      <t>リツ</t>
    </rPh>
    <rPh sb="15" eb="17">
      <t>タイショウ</t>
    </rPh>
    <rPh sb="18" eb="21">
      <t>シチョウソン</t>
    </rPh>
    <rPh sb="22" eb="23">
      <t>ミト</t>
    </rPh>
    <rPh sb="25" eb="26">
      <t>シャ</t>
    </rPh>
    <rPh sb="26" eb="28">
      <t>イガイ</t>
    </rPh>
    <rPh sb="29" eb="30">
      <t>モノ</t>
    </rPh>
    <phoneticPr fontId="12"/>
  </si>
  <si>
    <t>（イ）付加価値額の拡大率の目標ポイント（対象：市町村が認める者）</t>
    <rPh sb="3" eb="5">
      <t>フカ</t>
    </rPh>
    <rPh sb="5" eb="7">
      <t>カチ</t>
    </rPh>
    <rPh sb="7" eb="8">
      <t>ガク</t>
    </rPh>
    <rPh sb="9" eb="11">
      <t>カクダイ</t>
    </rPh>
    <rPh sb="11" eb="12">
      <t>リツ</t>
    </rPh>
    <rPh sb="13" eb="15">
      <t>モクヒョウ</t>
    </rPh>
    <rPh sb="20" eb="22">
      <t>タイショウ</t>
    </rPh>
    <phoneticPr fontId="12"/>
  </si>
  <si>
    <t>（ア）付加価値額の拡大額の目標（対象：⑩新規就農のポイント加点を受ける者以外の者であって市町村が認める者以外の者）</t>
    <rPh sb="3" eb="5">
      <t>フカ</t>
    </rPh>
    <rPh sb="5" eb="7">
      <t>カチ</t>
    </rPh>
    <rPh sb="7" eb="8">
      <t>ガク</t>
    </rPh>
    <rPh sb="9" eb="11">
      <t>カクダイ</t>
    </rPh>
    <rPh sb="11" eb="12">
      <t>ガク</t>
    </rPh>
    <rPh sb="13" eb="15">
      <t>モクヒョウ</t>
    </rPh>
    <rPh sb="16" eb="18">
      <t>タイショウ</t>
    </rPh>
    <rPh sb="20" eb="22">
      <t>シンキ</t>
    </rPh>
    <rPh sb="22" eb="24">
      <t>シュウノウ</t>
    </rPh>
    <rPh sb="29" eb="31">
      <t>カテン</t>
    </rPh>
    <rPh sb="32" eb="33">
      <t>ウ</t>
    </rPh>
    <rPh sb="35" eb="36">
      <t>モノ</t>
    </rPh>
    <rPh sb="36" eb="38">
      <t>イガイ</t>
    </rPh>
    <rPh sb="39" eb="40">
      <t>モノ</t>
    </rPh>
    <rPh sb="52" eb="54">
      <t>イガイ</t>
    </rPh>
    <rPh sb="55" eb="56">
      <t>モノ</t>
    </rPh>
    <phoneticPr fontId="12"/>
  </si>
  <si>
    <t>（イ）付加価値額の拡大額の目標（対象：⑩新規就農のポイント加点を受ける者以外の者であって市町村が認める者）</t>
    <rPh sb="3" eb="5">
      <t>フカ</t>
    </rPh>
    <rPh sb="5" eb="7">
      <t>カチ</t>
    </rPh>
    <rPh sb="7" eb="8">
      <t>ガク</t>
    </rPh>
    <rPh sb="9" eb="11">
      <t>カクダイ</t>
    </rPh>
    <rPh sb="11" eb="12">
      <t>ガク</t>
    </rPh>
    <rPh sb="13" eb="15">
      <t>モクヒョウ</t>
    </rPh>
    <rPh sb="16" eb="18">
      <t>タイショウ</t>
    </rPh>
    <phoneticPr fontId="12"/>
  </si>
  <si>
    <t>（ウ）付加価値額の拡大額の目標（対象：⑩新規就農のポイント加点を受ける者）</t>
    <rPh sb="3" eb="5">
      <t>フカ</t>
    </rPh>
    <rPh sb="5" eb="7">
      <t>カチ</t>
    </rPh>
    <rPh sb="7" eb="8">
      <t>ガク</t>
    </rPh>
    <rPh sb="9" eb="11">
      <t>カクダイ</t>
    </rPh>
    <rPh sb="11" eb="12">
      <t>ガク</t>
    </rPh>
    <rPh sb="13" eb="15">
      <t>モクヒョウ</t>
    </rPh>
    <rPh sb="16" eb="18">
      <t>タイショウ</t>
    </rPh>
    <rPh sb="20" eb="22">
      <t>シンキ</t>
    </rPh>
    <rPh sb="22" eb="24">
      <t>シュウノウ</t>
    </rPh>
    <rPh sb="29" eb="31">
      <t>カテン</t>
    </rPh>
    <rPh sb="32" eb="33">
      <t>ウ</t>
    </rPh>
    <rPh sb="35" eb="36">
      <t>シャ</t>
    </rPh>
    <phoneticPr fontId="12"/>
  </si>
  <si>
    <t xml:space="preserve">
 ａ　現状より20ha(施設は目標面積が1ha以上でありかつ30%､果樹は目標面積が3ha以上でありかつ15%)以上の経営面積の拡大</t>
    <rPh sb="16" eb="18">
      <t>モクヒョウ</t>
    </rPh>
    <rPh sb="18" eb="20">
      <t>メンセキ</t>
    </rPh>
    <rPh sb="24" eb="26">
      <t>イジョウ</t>
    </rPh>
    <rPh sb="60" eb="62">
      <t>ケイエイ</t>
    </rPh>
    <rPh sb="62" eb="64">
      <t>メンセキ</t>
    </rPh>
    <rPh sb="65" eb="67">
      <t>カクダイ</t>
    </rPh>
    <phoneticPr fontId="12"/>
  </si>
  <si>
    <t xml:space="preserve">
 f　農地中間管理機構からの賃借権等の設定等</t>
    <phoneticPr fontId="12"/>
  </si>
  <si>
    <t xml:space="preserve">
 f　現状より2ha(施設10%､果樹５%)以上の経営面積の拡大</t>
    <rPh sb="4" eb="6">
      <t>ゲンジョウ</t>
    </rPh>
    <rPh sb="12" eb="14">
      <t>シセツ</t>
    </rPh>
    <rPh sb="18" eb="20">
      <t>カジュ</t>
    </rPh>
    <rPh sb="23" eb="25">
      <t>イジョウ</t>
    </rPh>
    <rPh sb="26" eb="28">
      <t>ケイエイ</t>
    </rPh>
    <rPh sb="28" eb="30">
      <t>メンセキ</t>
    </rPh>
    <rPh sb="31" eb="33">
      <t>カクダイ</t>
    </rPh>
    <phoneticPr fontId="12"/>
  </si>
  <si>
    <t xml:space="preserve">
g　aからf以外の経営体で目標年度に現状より経営面積の拡大</t>
    <rPh sb="7" eb="9">
      <t>イガイ</t>
    </rPh>
    <rPh sb="10" eb="13">
      <t>ケイエイタイ</t>
    </rPh>
    <rPh sb="14" eb="16">
      <t>モクヒョウ</t>
    </rPh>
    <rPh sb="16" eb="18">
      <t>ネンド</t>
    </rPh>
    <rPh sb="19" eb="21">
      <t>ゲンジョウ</t>
    </rPh>
    <rPh sb="23" eb="25">
      <t>ケイエイ</t>
    </rPh>
    <rPh sb="25" eb="27">
      <t>メンセキ</t>
    </rPh>
    <rPh sb="28" eb="30">
      <t>カクダイ</t>
    </rPh>
    <phoneticPr fontId="12"/>
  </si>
  <si>
    <t xml:space="preserve">
経営面積の拡大を行うこととしている</t>
    <rPh sb="1" eb="3">
      <t>ケイエイ</t>
    </rPh>
    <rPh sb="3" eb="5">
      <t>メンセキ</t>
    </rPh>
    <rPh sb="6" eb="8">
      <t>カクダイ</t>
    </rPh>
    <rPh sb="9" eb="10">
      <t>オコナ</t>
    </rPh>
    <phoneticPr fontId="12"/>
  </si>
  <si>
    <t xml:space="preserve">
ｄ　フラッグシップ輸出産地に参画している。</t>
    <phoneticPr fontId="12"/>
  </si>
  <si>
    <t xml:space="preserve">
ｂ　就農準備資金・経営開始資金のうち経営開始資金等の交付期間中に交付終了</t>
    <rPh sb="4" eb="6">
      <t>シュウノウ</t>
    </rPh>
    <rPh sb="6" eb="8">
      <t>ジュンビ</t>
    </rPh>
    <rPh sb="8" eb="10">
      <t>シキン</t>
    </rPh>
    <rPh sb="11" eb="13">
      <t>ケイエイ</t>
    </rPh>
    <rPh sb="13" eb="15">
      <t>カイシ</t>
    </rPh>
    <rPh sb="15" eb="17">
      <t>シキン</t>
    </rPh>
    <rPh sb="20" eb="22">
      <t>ケイエイ</t>
    </rPh>
    <rPh sb="22" eb="24">
      <t>カイシ</t>
    </rPh>
    <rPh sb="24" eb="26">
      <t>シキン</t>
    </rPh>
    <rPh sb="26" eb="27">
      <t>ナド</t>
    </rPh>
    <rPh sb="28" eb="30">
      <t>コウフ</t>
    </rPh>
    <rPh sb="34" eb="36">
      <t>コウフ</t>
    </rPh>
    <phoneticPr fontId="12"/>
  </si>
  <si>
    <t>市町村が認める者</t>
    <rPh sb="0" eb="3">
      <t>シチョウソン</t>
    </rPh>
    <rPh sb="4" eb="5">
      <t>ミト</t>
    </rPh>
    <rPh sb="7" eb="8">
      <t>シャ</t>
    </rPh>
    <phoneticPr fontId="12"/>
  </si>
  <si>
    <t>融資活用（認める者除く）</t>
    <rPh sb="0" eb="2">
      <t>ユウシ</t>
    </rPh>
    <rPh sb="2" eb="4">
      <t>カツヨウ</t>
    </rPh>
    <rPh sb="5" eb="6">
      <t>ミト</t>
    </rPh>
    <rPh sb="8" eb="9">
      <t>シャ</t>
    </rPh>
    <rPh sb="9" eb="10">
      <t>ノゾ</t>
    </rPh>
    <phoneticPr fontId="12"/>
  </si>
  <si>
    <t>事業費50万円以上</t>
    <rPh sb="0" eb="3">
      <t>ジギョウヒ</t>
    </rPh>
    <rPh sb="5" eb="9">
      <t>マンエンイジョウ</t>
    </rPh>
    <phoneticPr fontId="12"/>
  </si>
  <si>
    <t>耐用年数5~20年（△はプラマイ2割・基盤整備の一部）</t>
    <rPh sb="0" eb="2">
      <t>タイヨウ</t>
    </rPh>
    <rPh sb="2" eb="4">
      <t>ネンスウ</t>
    </rPh>
    <rPh sb="8" eb="9">
      <t>ネン</t>
    </rPh>
    <rPh sb="17" eb="18">
      <t>ワリ</t>
    </rPh>
    <rPh sb="19" eb="21">
      <t>キバン</t>
    </rPh>
    <rPh sb="21" eb="23">
      <t>セイビ</t>
    </rPh>
    <rPh sb="24" eb="26">
      <t>イチブ</t>
    </rPh>
    <phoneticPr fontId="12"/>
  </si>
  <si>
    <t>共済等加入</t>
    <rPh sb="0" eb="2">
      <t>キョウサイ</t>
    </rPh>
    <rPh sb="2" eb="3">
      <t>トウ</t>
    </rPh>
    <rPh sb="3" eb="5">
      <t>カニュウ</t>
    </rPh>
    <phoneticPr fontId="12"/>
  </si>
  <si>
    <t>必須目標（△は現状がゼロまたはマイナス）</t>
    <rPh sb="0" eb="2">
      <t>ヒッス</t>
    </rPh>
    <rPh sb="2" eb="4">
      <t>モクヒョウ</t>
    </rPh>
    <rPh sb="7" eb="9">
      <t>ゲンジョウ</t>
    </rPh>
    <phoneticPr fontId="12"/>
  </si>
  <si>
    <t>要件確認</t>
    <rPh sb="0" eb="2">
      <t>ヨウケン</t>
    </rPh>
    <rPh sb="2" eb="4">
      <t>カクニン</t>
    </rPh>
    <phoneticPr fontId="12"/>
  </si>
  <si>
    <t>事業費算出</t>
    <rPh sb="0" eb="3">
      <t>ジギョウヒ</t>
    </rPh>
    <rPh sb="3" eb="5">
      <t>サンシュツ</t>
    </rPh>
    <phoneticPr fontId="12"/>
  </si>
  <si>
    <t>（要望額）機械ごと上限確認</t>
    <rPh sb="1" eb="4">
      <t>ヨウボウガク</t>
    </rPh>
    <rPh sb="5" eb="7">
      <t>キカイ</t>
    </rPh>
    <rPh sb="9" eb="11">
      <t>ジョウゲン</t>
    </rPh>
    <rPh sb="11" eb="13">
      <t>カクニン</t>
    </rPh>
    <phoneticPr fontId="12"/>
  </si>
  <si>
    <t>機械ごと上限額</t>
    <rPh sb="0" eb="2">
      <t>キカイ</t>
    </rPh>
    <rPh sb="6" eb="7">
      <t>ガク</t>
    </rPh>
    <phoneticPr fontId="12"/>
  </si>
  <si>
    <t>（助成額）対象者ごと上限確認</t>
    <rPh sb="1" eb="4">
      <t>ジョセイガク</t>
    </rPh>
    <rPh sb="5" eb="7">
      <t>タイショウ</t>
    </rPh>
    <rPh sb="7" eb="8">
      <t>シャ</t>
    </rPh>
    <rPh sb="10" eb="12">
      <t>ジョウゲン</t>
    </rPh>
    <rPh sb="12" eb="14">
      <t>カクニン</t>
    </rPh>
    <phoneticPr fontId="12"/>
  </si>
  <si>
    <t>総合確認</t>
    <rPh sb="0" eb="4">
      <t>ソウゴウカクニン</t>
    </rPh>
    <phoneticPr fontId="12"/>
  </si>
  <si>
    <t>新規就農からの経過年数計算</t>
    <rPh sb="0" eb="4">
      <t>シンキシュウノウ</t>
    </rPh>
    <rPh sb="7" eb="11">
      <t>ケイカネンスウ</t>
    </rPh>
    <rPh sb="11" eb="13">
      <t>ケイサン</t>
    </rPh>
    <phoneticPr fontId="12"/>
  </si>
  <si>
    <t>認定就農者の場合のみ記載</t>
    <rPh sb="0" eb="2">
      <t>ニンテイ</t>
    </rPh>
    <rPh sb="2" eb="4">
      <t>シュウノウ</t>
    </rPh>
    <rPh sb="4" eb="5">
      <t>シャ</t>
    </rPh>
    <rPh sb="6" eb="8">
      <t>バアイ</t>
    </rPh>
    <rPh sb="10" eb="12">
      <t>キサイ</t>
    </rPh>
    <phoneticPr fontId="12"/>
  </si>
  <si>
    <t>法人、法人以外の別</t>
    <rPh sb="0" eb="2">
      <t>ホウジン</t>
    </rPh>
    <rPh sb="3" eb="5">
      <t>ホウジン</t>
    </rPh>
    <rPh sb="5" eb="7">
      <t>イガイ</t>
    </rPh>
    <rPh sb="8" eb="9">
      <t>ベツ</t>
    </rPh>
    <phoneticPr fontId="12"/>
  </si>
  <si>
    <t>控除の別
（AQ列の課税事業者の欄を選択。１の課税事業者の場合は該当　
項目を選択。）</t>
    <rPh sb="0" eb="2">
      <t>コウジョ</t>
    </rPh>
    <rPh sb="3" eb="4">
      <t>ベツ</t>
    </rPh>
    <rPh sb="9" eb="10">
      <t>レツ</t>
    </rPh>
    <rPh sb="11" eb="16">
      <t>カゼイジギョウシャ</t>
    </rPh>
    <rPh sb="17" eb="18">
      <t>ラン</t>
    </rPh>
    <rPh sb="19" eb="21">
      <t>センタク</t>
    </rPh>
    <rPh sb="24" eb="29">
      <t>カゼイジギョウシャ</t>
    </rPh>
    <rPh sb="30" eb="32">
      <t>バアイ</t>
    </rPh>
    <rPh sb="33" eb="35">
      <t>ガイトウ</t>
    </rPh>
    <rPh sb="37" eb="39">
      <t>コウモク</t>
    </rPh>
    <rPh sb="40" eb="42">
      <t>センタク</t>
    </rPh>
    <phoneticPr fontId="12"/>
  </si>
  <si>
    <t>除税額
（円）</t>
    <rPh sb="0" eb="1">
      <t>ジョ</t>
    </rPh>
    <rPh sb="1" eb="3">
      <t>ゼイガク</t>
    </rPh>
    <rPh sb="6" eb="7">
      <t>エン</t>
    </rPh>
    <phoneticPr fontId="12"/>
  </si>
  <si>
    <t>うち国費
（円）</t>
    <rPh sb="2" eb="4">
      <t>コクヒ</t>
    </rPh>
    <phoneticPr fontId="12"/>
  </si>
  <si>
    <t>ｄ</t>
    <phoneticPr fontId="12"/>
  </si>
  <si>
    <t>整理番号：営農類型の整理番号を準用</t>
    <rPh sb="0" eb="2">
      <t>セイリ</t>
    </rPh>
    <rPh sb="2" eb="4">
      <t>バンゴウ</t>
    </rPh>
    <rPh sb="5" eb="7">
      <t>エイノウ</t>
    </rPh>
    <rPh sb="7" eb="9">
      <t>ルイケイ</t>
    </rPh>
    <rPh sb="10" eb="12">
      <t>セイリ</t>
    </rPh>
    <rPh sb="12" eb="14">
      <t>バンゴウ</t>
    </rPh>
    <rPh sb="15" eb="17">
      <t>ジュンヨウ</t>
    </rPh>
    <phoneticPr fontId="12"/>
  </si>
  <si>
    <t>畜産のみ</t>
    <rPh sb="0" eb="2">
      <t>チクサン</t>
    </rPh>
    <phoneticPr fontId="12"/>
  </si>
  <si>
    <t>施設園芸のみ</t>
    <rPh sb="0" eb="2">
      <t>シセツ</t>
    </rPh>
    <rPh sb="2" eb="4">
      <t>エンゲイ</t>
    </rPh>
    <phoneticPr fontId="12"/>
  </si>
  <si>
    <t>果樹のみ</t>
    <rPh sb="0" eb="2">
      <t>カジュ</t>
    </rPh>
    <phoneticPr fontId="12"/>
  </si>
  <si>
    <t>(市町村が認める者以外の者)</t>
    <phoneticPr fontId="12"/>
  </si>
  <si>
    <t>(市町村が認める者である場合)</t>
    <phoneticPr fontId="12"/>
  </si>
  <si>
    <t>経営面積</t>
    <rPh sb="0" eb="2">
      <t>ケイエイ</t>
    </rPh>
    <rPh sb="2" eb="4">
      <t>メンセキ</t>
    </rPh>
    <phoneticPr fontId="12"/>
  </si>
  <si>
    <t>価値向上</t>
    <rPh sb="0" eb="2">
      <t>カチ</t>
    </rPh>
    <rPh sb="2" eb="4">
      <t>コウジョウ</t>
    </rPh>
    <phoneticPr fontId="12"/>
  </si>
  <si>
    <t>複合化</t>
    <rPh sb="0" eb="3">
      <t>フクゴウカ</t>
    </rPh>
    <phoneticPr fontId="12"/>
  </si>
  <si>
    <t>法人化</t>
    <rPh sb="0" eb="3">
      <t>ホウジンカ</t>
    </rPh>
    <phoneticPr fontId="12"/>
  </si>
  <si>
    <t>青色申告</t>
    <rPh sb="0" eb="2">
      <t>アオイロ</t>
    </rPh>
    <rPh sb="2" eb="4">
      <t>シンコク</t>
    </rPh>
    <phoneticPr fontId="12"/>
  </si>
  <si>
    <t>環境配慮</t>
    <rPh sb="0" eb="2">
      <t>カンキョウ</t>
    </rPh>
    <rPh sb="2" eb="4">
      <t>ハイリョ</t>
    </rPh>
    <phoneticPr fontId="12"/>
  </si>
  <si>
    <t>共同化</t>
    <rPh sb="0" eb="3">
      <t>キョウドウカ</t>
    </rPh>
    <phoneticPr fontId="12"/>
  </si>
  <si>
    <t>労働時間</t>
    <rPh sb="0" eb="2">
      <t>ロウドウ</t>
    </rPh>
    <rPh sb="2" eb="4">
      <t>ジカン</t>
    </rPh>
    <phoneticPr fontId="12"/>
  </si>
  <si>
    <t>輸出</t>
    <rPh sb="0" eb="2">
      <t>ユシュツ</t>
    </rPh>
    <phoneticPr fontId="12"/>
  </si>
  <si>
    <t>課税区分</t>
    <rPh sb="0" eb="2">
      <t>カゼイ</t>
    </rPh>
    <rPh sb="2" eb="4">
      <t>クブン</t>
    </rPh>
    <phoneticPr fontId="12"/>
  </si>
  <si>
    <t>事業費</t>
    <rPh sb="0" eb="3">
      <t>ジギョウヒ</t>
    </rPh>
    <phoneticPr fontId="12"/>
  </si>
  <si>
    <t>事業費（除税）</t>
    <rPh sb="0" eb="3">
      <t>ジギョウヒ</t>
    </rPh>
    <rPh sb="4" eb="5">
      <t>ジョ</t>
    </rPh>
    <rPh sb="5" eb="6">
      <t>ゼイ</t>
    </rPh>
    <phoneticPr fontId="12"/>
  </si>
  <si>
    <t>上限確認</t>
    <rPh sb="0" eb="2">
      <t>ジョウゲン</t>
    </rPh>
    <rPh sb="2" eb="4">
      <t>カクニン</t>
    </rPh>
    <phoneticPr fontId="12"/>
  </si>
  <si>
    <t>機械ごと限度額</t>
    <rPh sb="0" eb="2">
      <t>キカイ</t>
    </rPh>
    <rPh sb="4" eb="6">
      <t>ゲンド</t>
    </rPh>
    <rPh sb="6" eb="7">
      <t>ガク</t>
    </rPh>
    <phoneticPr fontId="12"/>
  </si>
  <si>
    <t>対象者ごと上限額を踏まえた機械ごとの額</t>
    <rPh sb="0" eb="3">
      <t>タイショウシャ</t>
    </rPh>
    <rPh sb="5" eb="7">
      <t>ジョウゲン</t>
    </rPh>
    <rPh sb="7" eb="8">
      <t>ガク</t>
    </rPh>
    <rPh sb="9" eb="10">
      <t>フ</t>
    </rPh>
    <rPh sb="13" eb="15">
      <t>キカイ</t>
    </rPh>
    <rPh sb="18" eb="19">
      <t>ガク</t>
    </rPh>
    <phoneticPr fontId="12"/>
  </si>
  <si>
    <t>対象者ごと上限（法人3,000万円、法人以外1,500万円、認める者100万円）</t>
    <rPh sb="0" eb="2">
      <t>タイショウ</t>
    </rPh>
    <rPh sb="2" eb="3">
      <t>シャ</t>
    </rPh>
    <rPh sb="5" eb="7">
      <t>ジョウゲン</t>
    </rPh>
    <rPh sb="8" eb="10">
      <t>ホウジン</t>
    </rPh>
    <rPh sb="15" eb="16">
      <t>マン</t>
    </rPh>
    <rPh sb="16" eb="17">
      <t>エン</t>
    </rPh>
    <rPh sb="18" eb="20">
      <t>ホウジン</t>
    </rPh>
    <rPh sb="20" eb="22">
      <t>イガイ</t>
    </rPh>
    <rPh sb="27" eb="29">
      <t>マンエン</t>
    </rPh>
    <rPh sb="30" eb="31">
      <t>ミト</t>
    </rPh>
    <rPh sb="33" eb="34">
      <t>シャ</t>
    </rPh>
    <rPh sb="37" eb="39">
      <t>マンエン</t>
    </rPh>
    <phoneticPr fontId="12"/>
  </si>
  <si>
    <t>対象者ごと要望額合計</t>
    <rPh sb="0" eb="2">
      <t>タイショウ</t>
    </rPh>
    <rPh sb="2" eb="3">
      <t>シャ</t>
    </rPh>
    <rPh sb="5" eb="7">
      <t>ヨウボウ</t>
    </rPh>
    <rPh sb="7" eb="8">
      <t>ガク</t>
    </rPh>
    <rPh sb="8" eb="10">
      <t>ゴウケイ</t>
    </rPh>
    <phoneticPr fontId="12"/>
  </si>
  <si>
    <t>対象者ごと助成金</t>
    <rPh sb="0" eb="2">
      <t>タイショウ</t>
    </rPh>
    <rPh sb="2" eb="3">
      <t>シャ</t>
    </rPh>
    <rPh sb="5" eb="8">
      <t>ジョセイキン</t>
    </rPh>
    <phoneticPr fontId="12"/>
  </si>
  <si>
    <t>計算結果（年）</t>
    <rPh sb="0" eb="2">
      <t>ケイサン</t>
    </rPh>
    <rPh sb="2" eb="4">
      <t>ケッカ</t>
    </rPh>
    <rPh sb="5" eb="6">
      <t>ネン</t>
    </rPh>
    <phoneticPr fontId="12"/>
  </si>
  <si>
    <t>計算結果（日）</t>
    <rPh sb="0" eb="4">
      <t>ケイサンケッカ</t>
    </rPh>
    <rPh sb="5" eb="6">
      <t>ニチ</t>
    </rPh>
    <phoneticPr fontId="12"/>
  </si>
  <si>
    <t>経過年数（経過中を含む。）</t>
    <phoneticPr fontId="12"/>
  </si>
  <si>
    <t>データ行個別番号（参考）</t>
    <rPh sb="3" eb="4">
      <t>ギョウ</t>
    </rPh>
    <rPh sb="4" eb="6">
      <t>コベツ</t>
    </rPh>
    <rPh sb="6" eb="8">
      <t>バンゴウ</t>
    </rPh>
    <rPh sb="9" eb="11">
      <t>サンコウ</t>
    </rPh>
    <phoneticPr fontId="21"/>
  </si>
  <si>
    <t>都道府県個別番号</t>
    <rPh sb="0" eb="4">
      <t>トドウフケン</t>
    </rPh>
    <rPh sb="4" eb="6">
      <t>コベツ</t>
    </rPh>
    <rPh sb="6" eb="8">
      <t>バンゴウ</t>
    </rPh>
    <phoneticPr fontId="12"/>
  </si>
  <si>
    <t>地区個別番号</t>
    <rPh sb="0" eb="2">
      <t>チク</t>
    </rPh>
    <rPh sb="2" eb="4">
      <t>コベツ</t>
    </rPh>
    <rPh sb="4" eb="6">
      <t>バンゴウ</t>
    </rPh>
    <phoneticPr fontId="21"/>
  </si>
  <si>
    <t>市町村個別番号</t>
    <rPh sb="0" eb="3">
      <t>シチョウソン</t>
    </rPh>
    <rPh sb="3" eb="5">
      <t>コベツ</t>
    </rPh>
    <rPh sb="5" eb="7">
      <t>バンゴウ</t>
    </rPh>
    <phoneticPr fontId="21"/>
  </si>
  <si>
    <t>事業個別番号</t>
    <rPh sb="0" eb="2">
      <t>ジギョウ</t>
    </rPh>
    <rPh sb="2" eb="4">
      <t>コベツ</t>
    </rPh>
    <rPh sb="4" eb="6">
      <t>バンゴウ</t>
    </rPh>
    <phoneticPr fontId="21"/>
  </si>
  <si>
    <t>うち信用供与</t>
    <rPh sb="2" eb="4">
      <t>シンヨウ</t>
    </rPh>
    <rPh sb="4" eb="6">
      <t>キョウヨ</t>
    </rPh>
    <phoneticPr fontId="21"/>
  </si>
  <si>
    <t>地区先頭行</t>
    <rPh sb="0" eb="2">
      <t>チク</t>
    </rPh>
    <rPh sb="2" eb="5">
      <t>セントウギョウ</t>
    </rPh>
    <phoneticPr fontId="21"/>
  </si>
  <si>
    <t>市町村先頭行</t>
    <rPh sb="0" eb="3">
      <t>シチョウソン</t>
    </rPh>
    <phoneticPr fontId="21"/>
  </si>
  <si>
    <t>事業先頭行</t>
    <rPh sb="0" eb="2">
      <t>ジギョウ</t>
    </rPh>
    <rPh sb="2" eb="5">
      <t>セントウギョウ</t>
    </rPh>
    <phoneticPr fontId="21"/>
  </si>
  <si>
    <t>行番号</t>
    <rPh sb="0" eb="3">
      <t>ギョウバンゴウ</t>
    </rPh>
    <phoneticPr fontId="12"/>
  </si>
  <si>
    <t>認定就農者の場合、就農年月日を記載</t>
    <rPh sb="0" eb="2">
      <t>ニンテイ</t>
    </rPh>
    <rPh sb="2" eb="4">
      <t>シュウノウ</t>
    </rPh>
    <rPh sb="4" eb="5">
      <t>シャ</t>
    </rPh>
    <rPh sb="6" eb="8">
      <t>バアイ</t>
    </rPh>
    <rPh sb="9" eb="13">
      <t>シュウノウネンゲツ</t>
    </rPh>
    <rPh sb="13" eb="14">
      <t>ニチ</t>
    </rPh>
    <rPh sb="15" eb="17">
      <t>キサイ</t>
    </rPh>
    <phoneticPr fontId="12"/>
  </si>
  <si>
    <t>就農後経過年数（就農した日から起算して、目標年度の末日までに経過する年数（経過中の年数を含む。</t>
    <rPh sb="0" eb="3">
      <t>シュウノウゴ</t>
    </rPh>
    <rPh sb="3" eb="7">
      <t>ケイカネンスウ</t>
    </rPh>
    <rPh sb="8" eb="10">
      <t>シュウノウ</t>
    </rPh>
    <rPh sb="12" eb="13">
      <t>ヒ</t>
    </rPh>
    <rPh sb="15" eb="17">
      <t>キサン</t>
    </rPh>
    <rPh sb="20" eb="24">
      <t>モクヒョウネンド</t>
    </rPh>
    <rPh sb="25" eb="27">
      <t>マツジツ</t>
    </rPh>
    <rPh sb="30" eb="32">
      <t>ケイカ</t>
    </rPh>
    <rPh sb="34" eb="36">
      <t>ネンスウ</t>
    </rPh>
    <rPh sb="37" eb="40">
      <t>ケイカチュウ</t>
    </rPh>
    <rPh sb="41" eb="43">
      <t>ネンスウ</t>
    </rPh>
    <rPh sb="44" eb="45">
      <t>フク</t>
    </rPh>
    <phoneticPr fontId="12"/>
  </si>
  <si>
    <t>基準額（目標年度末までに経過する年数×50万円）（経過中の年を含む。）</t>
    <rPh sb="0" eb="2">
      <t>キジュン</t>
    </rPh>
    <rPh sb="2" eb="3">
      <t>ガク</t>
    </rPh>
    <rPh sb="4" eb="8">
      <t>モクヒョウネンド</t>
    </rPh>
    <rPh sb="8" eb="9">
      <t>マツ</t>
    </rPh>
    <rPh sb="12" eb="14">
      <t>ケイカ</t>
    </rPh>
    <rPh sb="16" eb="18">
      <t>ネンスウ</t>
    </rPh>
    <rPh sb="21" eb="23">
      <t>マンエン</t>
    </rPh>
    <rPh sb="25" eb="28">
      <t>ケイカチュウ</t>
    </rPh>
    <rPh sb="29" eb="30">
      <t>トシ</t>
    </rPh>
    <rPh sb="31" eb="32">
      <t>フク</t>
    </rPh>
    <phoneticPr fontId="12"/>
  </si>
  <si>
    <t>現状年度</t>
    <phoneticPr fontId="20"/>
  </si>
  <si>
    <t>拡大率</t>
    <rPh sb="0" eb="2">
      <t>カクダイ</t>
    </rPh>
    <rPh sb="2" eb="3">
      <t>リツ</t>
    </rPh>
    <phoneticPr fontId="12"/>
  </si>
  <si>
    <t>拡大額</t>
    <rPh sb="0" eb="2">
      <t>カクダイ</t>
    </rPh>
    <rPh sb="2" eb="3">
      <t>ガク</t>
    </rPh>
    <phoneticPr fontId="12"/>
  </si>
  <si>
    <t>現状の付加価値額の10%以上の増加</t>
    <rPh sb="0" eb="2">
      <t>ゲンジョウ</t>
    </rPh>
    <rPh sb="3" eb="5">
      <t>フカ</t>
    </rPh>
    <rPh sb="5" eb="7">
      <t>カチ</t>
    </rPh>
    <rPh sb="7" eb="8">
      <t>ガク</t>
    </rPh>
    <phoneticPr fontId="12"/>
  </si>
  <si>
    <t>現状の付加価値額の15%以上の増加</t>
    <rPh sb="0" eb="2">
      <t>ゲンジョウ</t>
    </rPh>
    <rPh sb="3" eb="5">
      <t>フカ</t>
    </rPh>
    <rPh sb="5" eb="7">
      <t>カチ</t>
    </rPh>
    <rPh sb="7" eb="8">
      <t>ガク</t>
    </rPh>
    <phoneticPr fontId="12"/>
  </si>
  <si>
    <t>現状の付加価値額の20%以上の増加</t>
    <rPh sb="0" eb="2">
      <t>ゲンジョウ</t>
    </rPh>
    <rPh sb="3" eb="5">
      <t>フカ</t>
    </rPh>
    <rPh sb="5" eb="7">
      <t>カチ</t>
    </rPh>
    <rPh sb="7" eb="8">
      <t>ガク</t>
    </rPh>
    <phoneticPr fontId="12"/>
  </si>
  <si>
    <t>現状の付加価値額の30%以上の増加</t>
    <rPh sb="0" eb="2">
      <t>ゲンジョウ</t>
    </rPh>
    <rPh sb="3" eb="8">
      <t>フカカチガク</t>
    </rPh>
    <phoneticPr fontId="12"/>
  </si>
  <si>
    <t>現状の付加価値額の40%以上の増加</t>
    <rPh sb="0" eb="2">
      <t>ゲンジョウ</t>
    </rPh>
    <rPh sb="3" eb="8">
      <t>フカカチガク</t>
    </rPh>
    <phoneticPr fontId="12"/>
  </si>
  <si>
    <t>現状の付加価値額の50%以上の増加</t>
    <rPh sb="0" eb="2">
      <t>ゲンジョウ</t>
    </rPh>
    <rPh sb="3" eb="8">
      <t>フカカチガク</t>
    </rPh>
    <phoneticPr fontId="12"/>
  </si>
  <si>
    <t>現状の付加価値額の60%以上の増加</t>
    <rPh sb="0" eb="2">
      <t>ゲンジョウ</t>
    </rPh>
    <rPh sb="3" eb="8">
      <t>フカカチガク</t>
    </rPh>
    <phoneticPr fontId="12"/>
  </si>
  <si>
    <t>現状から３％以上の増加</t>
    <rPh sb="0" eb="2">
      <t>ゲンジョウ</t>
    </rPh>
    <rPh sb="6" eb="8">
      <t>イジョウ</t>
    </rPh>
    <rPh sb="9" eb="11">
      <t>ゾウカ</t>
    </rPh>
    <phoneticPr fontId="12"/>
  </si>
  <si>
    <t>現状から10％以上の増加</t>
    <rPh sb="0" eb="2">
      <t>ゲンジョウ</t>
    </rPh>
    <phoneticPr fontId="12"/>
  </si>
  <si>
    <t>現状から16％以上の増加</t>
    <rPh sb="0" eb="2">
      <t>ゲンジョウ</t>
    </rPh>
    <phoneticPr fontId="12"/>
  </si>
  <si>
    <t>現状から21％以上の増加</t>
    <rPh sb="0" eb="2">
      <t>ゲンジョウ</t>
    </rPh>
    <phoneticPr fontId="12"/>
  </si>
  <si>
    <t>現状から25％以上の増加</t>
    <rPh sb="0" eb="2">
      <t>ゲンジョウ</t>
    </rPh>
    <phoneticPr fontId="12"/>
  </si>
  <si>
    <t>現状から28％以上の増加</t>
    <rPh sb="0" eb="2">
      <t>ゲンジョウ</t>
    </rPh>
    <phoneticPr fontId="12"/>
  </si>
  <si>
    <t>現状から30％以上の増加</t>
    <rPh sb="0" eb="2">
      <t>ゲンジョウ</t>
    </rPh>
    <phoneticPr fontId="12"/>
  </si>
  <si>
    <t>100万円以上</t>
    <rPh sb="3" eb="5">
      <t>マンエン</t>
    </rPh>
    <rPh sb="5" eb="7">
      <t>イジョウ</t>
    </rPh>
    <phoneticPr fontId="12"/>
  </si>
  <si>
    <t>150万円以上</t>
    <rPh sb="3" eb="7">
      <t>マンエンイジョウ</t>
    </rPh>
    <phoneticPr fontId="12"/>
  </si>
  <si>
    <t>300万円以上</t>
    <rPh sb="3" eb="5">
      <t>マンエン</t>
    </rPh>
    <rPh sb="5" eb="7">
      <t>イジョウ</t>
    </rPh>
    <phoneticPr fontId="12"/>
  </si>
  <si>
    <t>400万円以上</t>
    <rPh sb="3" eb="5">
      <t>マンエン</t>
    </rPh>
    <rPh sb="5" eb="7">
      <t>イジョウ</t>
    </rPh>
    <phoneticPr fontId="12"/>
  </si>
  <si>
    <t>650万円以上</t>
    <rPh sb="3" eb="5">
      <t>マンエン</t>
    </rPh>
    <rPh sb="5" eb="7">
      <t>イジョウ</t>
    </rPh>
    <phoneticPr fontId="12"/>
  </si>
  <si>
    <t>1,000万円以上</t>
    <rPh sb="5" eb="7">
      <t>マンエン</t>
    </rPh>
    <rPh sb="7" eb="9">
      <t>イジョウ</t>
    </rPh>
    <phoneticPr fontId="12"/>
  </si>
  <si>
    <t>1,500万円以上</t>
    <rPh sb="5" eb="7">
      <t>マンエン</t>
    </rPh>
    <rPh sb="7" eb="9">
      <t>イジョウ</t>
    </rPh>
    <phoneticPr fontId="12"/>
  </si>
  <si>
    <t>50万円以上</t>
    <rPh sb="2" eb="4">
      <t>マンエン</t>
    </rPh>
    <rPh sb="4" eb="6">
      <t>イジョウ</t>
    </rPh>
    <phoneticPr fontId="12"/>
  </si>
  <si>
    <t>60万円以上</t>
    <rPh sb="2" eb="4">
      <t>マンエン</t>
    </rPh>
    <rPh sb="4" eb="6">
      <t>イジョウ</t>
    </rPh>
    <phoneticPr fontId="12"/>
  </si>
  <si>
    <t>70万円以上</t>
    <rPh sb="2" eb="4">
      <t>マンエン</t>
    </rPh>
    <rPh sb="4" eb="6">
      <t>イジョウ</t>
    </rPh>
    <phoneticPr fontId="12"/>
  </si>
  <si>
    <t>80万円以上</t>
    <rPh sb="2" eb="4">
      <t>マンエン</t>
    </rPh>
    <rPh sb="4" eb="6">
      <t>イジョウ</t>
    </rPh>
    <phoneticPr fontId="12"/>
  </si>
  <si>
    <t>120万円以上</t>
    <rPh sb="3" eb="5">
      <t>マンエン</t>
    </rPh>
    <rPh sb="5" eb="7">
      <t>イジョウ</t>
    </rPh>
    <phoneticPr fontId="12"/>
  </si>
  <si>
    <t>150万円以上</t>
    <rPh sb="3" eb="5">
      <t>マンエン</t>
    </rPh>
    <rPh sb="5" eb="7">
      <t>イジョウ</t>
    </rPh>
    <phoneticPr fontId="12"/>
  </si>
  <si>
    <t xml:space="preserve">
うち有機ＪＡＳの認証を受けている場合</t>
    <rPh sb="3" eb="5">
      <t>ユウキ</t>
    </rPh>
    <rPh sb="9" eb="11">
      <t>ニンショウ</t>
    </rPh>
    <rPh sb="12" eb="13">
      <t>ウ</t>
    </rPh>
    <rPh sb="17" eb="19">
      <t>バアイ</t>
    </rPh>
    <phoneticPr fontId="12"/>
  </si>
  <si>
    <t xml:space="preserve">
うち有機ＪＡＳの認証を受けることとしている場合</t>
    <rPh sb="3" eb="5">
      <t>ユウキ</t>
    </rPh>
    <rPh sb="9" eb="11">
      <t>ニンショウ</t>
    </rPh>
    <rPh sb="12" eb="13">
      <t>ウ</t>
    </rPh>
    <rPh sb="22" eb="24">
      <t>バアイ</t>
    </rPh>
    <phoneticPr fontId="12"/>
  </si>
  <si>
    <t>1土地利用</t>
    <rPh sb="1" eb="3">
      <t>トチ</t>
    </rPh>
    <rPh sb="3" eb="5">
      <t>リヨウ</t>
    </rPh>
    <phoneticPr fontId="12"/>
  </si>
  <si>
    <t>2施設</t>
    <rPh sb="1" eb="3">
      <t>シセツ</t>
    </rPh>
    <phoneticPr fontId="12"/>
  </si>
  <si>
    <t>3果樹</t>
    <rPh sb="1" eb="3">
      <t>カジュ</t>
    </rPh>
    <phoneticPr fontId="12"/>
  </si>
  <si>
    <t>4畜産・養鶏</t>
    <rPh sb="1" eb="3">
      <t>チクサン</t>
    </rPh>
    <rPh sb="4" eb="6">
      <t>ヨウケイ</t>
    </rPh>
    <phoneticPr fontId="12"/>
  </si>
  <si>
    <t>集計用</t>
    <rPh sb="0" eb="3">
      <t>シュウケイヨウ</t>
    </rPh>
    <phoneticPr fontId="12"/>
  </si>
  <si>
    <t>a</t>
    <phoneticPr fontId="12"/>
  </si>
  <si>
    <t>b</t>
    <phoneticPr fontId="12"/>
  </si>
  <si>
    <t>c</t>
    <phoneticPr fontId="12"/>
  </si>
  <si>
    <t>d</t>
    <phoneticPr fontId="12"/>
  </si>
  <si>
    <t>e
中間管理機構活用あり</t>
    <rPh sb="3" eb="9">
      <t>チュウカンカンリキコウ</t>
    </rPh>
    <rPh sb="9" eb="11">
      <t>カツヨウ</t>
    </rPh>
    <phoneticPr fontId="12"/>
  </si>
  <si>
    <t>e
中間管理機構活用なし</t>
    <rPh sb="3" eb="9">
      <t>チュウカンカンリキコウ</t>
    </rPh>
    <rPh sb="9" eb="11">
      <t>カツヨウ</t>
    </rPh>
    <phoneticPr fontId="12"/>
  </si>
  <si>
    <t>f
中間管理機構活用あり</t>
    <rPh sb="3" eb="9">
      <t>チュウカンカンリキコウ</t>
    </rPh>
    <rPh sb="9" eb="11">
      <t>カツヨウ</t>
    </rPh>
    <phoneticPr fontId="12"/>
  </si>
  <si>
    <t>f
中間管理機構活用なし</t>
    <rPh sb="3" eb="9">
      <t>チュウカンカンリキコウ</t>
    </rPh>
    <rPh sb="9" eb="11">
      <t>カツヨウ</t>
    </rPh>
    <phoneticPr fontId="12"/>
  </si>
  <si>
    <t>g</t>
    <phoneticPr fontId="12"/>
  </si>
  <si>
    <t xml:space="preserve">
うち有機ＪＡＳの認証を受けている</t>
    <rPh sb="4" eb="6">
      <t>ユウキ</t>
    </rPh>
    <rPh sb="10" eb="12">
      <t>ニンショウ</t>
    </rPh>
    <rPh sb="13" eb="14">
      <t>ウ</t>
    </rPh>
    <phoneticPr fontId="12"/>
  </si>
  <si>
    <t xml:space="preserve">
うち有機ＪＡＳの認証を受ける場合</t>
    <rPh sb="4" eb="6">
      <t>ユウキ</t>
    </rPh>
    <rPh sb="10" eb="12">
      <t>ニンショウ</t>
    </rPh>
    <rPh sb="13" eb="14">
      <t>ウ</t>
    </rPh>
    <rPh sb="16" eb="18">
      <t>バアイ</t>
    </rPh>
    <phoneticPr fontId="12"/>
  </si>
  <si>
    <t>①助成対象者配分基準ポイント合計</t>
    <rPh sb="1" eb="6">
      <t>ジョセイタイショウシャ</t>
    </rPh>
    <rPh sb="6" eb="8">
      <t>ハイブン</t>
    </rPh>
    <rPh sb="8" eb="10">
      <t>キジュン</t>
    </rPh>
    <rPh sb="14" eb="16">
      <t>ゴウケイ</t>
    </rPh>
    <phoneticPr fontId="12"/>
  </si>
  <si>
    <t>地区人数</t>
    <rPh sb="0" eb="2">
      <t>チク</t>
    </rPh>
    <rPh sb="2" eb="4">
      <t>ニンズウ</t>
    </rPh>
    <phoneticPr fontId="12"/>
  </si>
  <si>
    <t>②地区配分基準ポイント</t>
    <rPh sb="1" eb="3">
      <t>チク</t>
    </rPh>
    <rPh sb="3" eb="5">
      <t>ハイブン</t>
    </rPh>
    <rPh sb="5" eb="7">
      <t>キジュン</t>
    </rPh>
    <phoneticPr fontId="12"/>
  </si>
  <si>
    <t>③配分基準ポイント合計（①＋②）</t>
    <rPh sb="1" eb="5">
      <t>ハイブンキジュン</t>
    </rPh>
    <rPh sb="9" eb="11">
      <t>ゴウケイ</t>
    </rPh>
    <phoneticPr fontId="12"/>
  </si>
  <si>
    <t>目標未設定</t>
    <rPh sb="0" eb="2">
      <t>モクヒョウ</t>
    </rPh>
    <rPh sb="2" eb="5">
      <t>ミセッテイ</t>
    </rPh>
    <phoneticPr fontId="12"/>
  </si>
  <si>
    <t>面積未記入</t>
    <rPh sb="0" eb="2">
      <t>メンセキ</t>
    </rPh>
    <rPh sb="2" eb="5">
      <t>ミキニュウ</t>
    </rPh>
    <phoneticPr fontId="12"/>
  </si>
  <si>
    <t>（ア）事業費＊1/2</t>
    <rPh sb="3" eb="6">
      <t>ジギョウヒ</t>
    </rPh>
    <phoneticPr fontId="12"/>
  </si>
  <si>
    <t>（イ）融資額（認める者除く）</t>
    <rPh sb="2" eb="4">
      <t>ユウシ</t>
    </rPh>
    <rPh sb="4" eb="5">
      <t>ガク</t>
    </rPh>
    <rPh sb="6" eb="7">
      <t>ミト</t>
    </rPh>
    <rPh sb="9" eb="10">
      <t>シャ</t>
    </rPh>
    <rPh sb="10" eb="11">
      <t>ノゾ</t>
    </rPh>
    <phoneticPr fontId="12"/>
  </si>
  <si>
    <t>（ウ）融資及び地公体控除</t>
    <rPh sb="3" eb="5">
      <t>ユウシ</t>
    </rPh>
    <rPh sb="5" eb="6">
      <t>オヨ</t>
    </rPh>
    <rPh sb="7" eb="10">
      <t>チコウタイ</t>
    </rPh>
    <rPh sb="10" eb="12">
      <t>コウジョ</t>
    </rPh>
    <phoneticPr fontId="12"/>
  </si>
  <si>
    <t>（注）</t>
    <rPh sb="1" eb="2">
      <t>チュウ</t>
    </rPh>
    <phoneticPr fontId="12"/>
  </si>
  <si>
    <t>２　「助成対象者毎の実施内容」欄の「備考」欄には、消費税仕入控除税額を減額した場合には「除税額○○○円　うち国費○○○円」を、同税額がない場合には「該当なし」と、同税額が明らかでない場合には
  「含税額」とそれぞれ記入する。</t>
    <phoneticPr fontId="12"/>
  </si>
  <si>
    <t>担い手確保・経営強化支援事業　附帯事務費</t>
    <rPh sb="0" eb="1">
      <t>ニナ</t>
    </rPh>
    <rPh sb="2" eb="3">
      <t>テ</t>
    </rPh>
    <rPh sb="3" eb="5">
      <t>カクホ</t>
    </rPh>
    <rPh sb="6" eb="8">
      <t>ケイエイ</t>
    </rPh>
    <rPh sb="8" eb="10">
      <t>キョウカ</t>
    </rPh>
    <rPh sb="10" eb="12">
      <t>シエン</t>
    </rPh>
    <rPh sb="12" eb="14">
      <t>ジギョウ</t>
    </rPh>
    <rPh sb="15" eb="17">
      <t>フタイ</t>
    </rPh>
    <rPh sb="17" eb="20">
      <t>ジムヒ</t>
    </rPh>
    <phoneticPr fontId="12"/>
  </si>
  <si>
    <t>○市町村附帯事務費</t>
    <rPh sb="1" eb="4">
      <t>シチョウソン</t>
    </rPh>
    <rPh sb="4" eb="6">
      <t>フタイ</t>
    </rPh>
    <rPh sb="6" eb="9">
      <t>ジムヒ</t>
    </rPh>
    <phoneticPr fontId="12"/>
  </si>
  <si>
    <t>市町村番号</t>
    <rPh sb="0" eb="5">
      <t>シチョウソンバンゴウ</t>
    </rPh>
    <phoneticPr fontId="12"/>
  </si>
  <si>
    <t>附帯事務費（要望）</t>
    <rPh sb="0" eb="2">
      <t>フタイ</t>
    </rPh>
    <rPh sb="2" eb="5">
      <t>ジムヒ</t>
    </rPh>
    <rPh sb="6" eb="8">
      <t>ヨウボウ</t>
    </rPh>
    <phoneticPr fontId="12"/>
  </si>
  <si>
    <t>事業費（円）</t>
    <rPh sb="0" eb="3">
      <t>ジギョウヒ</t>
    </rPh>
    <rPh sb="4" eb="5">
      <t>エン</t>
    </rPh>
    <phoneticPr fontId="12"/>
  </si>
  <si>
    <t>国庫補助金（円）
※1/2以内</t>
    <rPh sb="0" eb="2">
      <t>コッコ</t>
    </rPh>
    <rPh sb="2" eb="5">
      <t>ホジョキン</t>
    </rPh>
    <rPh sb="6" eb="7">
      <t>エン</t>
    </rPh>
    <rPh sb="13" eb="15">
      <t>イナイ</t>
    </rPh>
    <phoneticPr fontId="12"/>
  </si>
  <si>
    <t>（参考）</t>
    <rPh sb="1" eb="3">
      <t>サンコウ</t>
    </rPh>
    <phoneticPr fontId="12"/>
  </si>
  <si>
    <t>附帯事務費は事業費の
①0.4％以内か（市町村）
②1.7％以内か（都道府県）</t>
    <rPh sb="0" eb="2">
      <t>フタイ</t>
    </rPh>
    <rPh sb="2" eb="5">
      <t>ジムヒ</t>
    </rPh>
    <rPh sb="6" eb="9">
      <t>ジギョウヒ</t>
    </rPh>
    <rPh sb="16" eb="18">
      <t>イナイ</t>
    </rPh>
    <rPh sb="20" eb="21">
      <t>シ</t>
    </rPh>
    <rPh sb="21" eb="23">
      <t>チョウソン</t>
    </rPh>
    <rPh sb="30" eb="32">
      <t>イナイ</t>
    </rPh>
    <rPh sb="34" eb="38">
      <t>トドウフケン</t>
    </rPh>
    <rPh sb="37" eb="38">
      <t>ケン</t>
    </rPh>
    <rPh sb="38" eb="39">
      <t>ドウケン</t>
    </rPh>
    <phoneticPr fontId="12"/>
  </si>
  <si>
    <t>国費が事業費の1/2以内か</t>
    <rPh sb="0" eb="2">
      <t>コクヒ</t>
    </rPh>
    <rPh sb="3" eb="6">
      <t>ジギョウヒ</t>
    </rPh>
    <rPh sb="10" eb="12">
      <t>イナイ</t>
    </rPh>
    <phoneticPr fontId="12"/>
  </si>
  <si>
    <t>○都道府県附帯事務費</t>
    <rPh sb="1" eb="5">
      <t>トドウフケン</t>
    </rPh>
    <rPh sb="5" eb="10">
      <t>フタイジムヒ</t>
    </rPh>
    <phoneticPr fontId="12"/>
  </si>
  <si>
    <t>記入に当たっての注意事項</t>
    <rPh sb="0" eb="2">
      <t>キニュウ</t>
    </rPh>
    <rPh sb="3" eb="4">
      <t>ア</t>
    </rPh>
    <rPh sb="8" eb="12">
      <t>チュウイジコウ</t>
    </rPh>
    <phoneticPr fontId="12"/>
  </si>
  <si>
    <t>・</t>
    <phoneticPr fontId="12"/>
  </si>
  <si>
    <r>
      <t>　黄色セルには数式が入っています。入力いただいた内容と連動するよう数式を組んでますが、修正が必要な場合は必要に応じて手入力してください（要望額や助成額は上限額が自動入力されるため、実際の要望に合わせて修正するなど）。なお、数式が入ったセルを手入力で修正した際は、手入力箇所がわかるよう</t>
    </r>
    <r>
      <rPr>
        <b/>
        <sz val="11"/>
        <color rgb="FF00B0F0"/>
        <rFont val="ＭＳ Ｐゴシック"/>
        <family val="3"/>
        <charset val="128"/>
      </rPr>
      <t>水色セル</t>
    </r>
    <r>
      <rPr>
        <sz val="11"/>
        <rFont val="ＭＳ Ｐゴシック"/>
        <family val="3"/>
        <charset val="128"/>
      </rPr>
      <t>にしてください。</t>
    </r>
    <rPh sb="1" eb="3">
      <t>キイロ</t>
    </rPh>
    <rPh sb="7" eb="9">
      <t>スウシキ</t>
    </rPh>
    <rPh sb="10" eb="11">
      <t>ハイ</t>
    </rPh>
    <rPh sb="17" eb="19">
      <t>ニュウリョク</t>
    </rPh>
    <rPh sb="24" eb="26">
      <t>ナイヨウ</t>
    </rPh>
    <rPh sb="27" eb="29">
      <t>レンドウ</t>
    </rPh>
    <rPh sb="33" eb="35">
      <t>スウシキ</t>
    </rPh>
    <rPh sb="36" eb="37">
      <t>ク</t>
    </rPh>
    <rPh sb="43" eb="45">
      <t>シュウセイ</t>
    </rPh>
    <rPh sb="46" eb="48">
      <t>ヒツヨウ</t>
    </rPh>
    <rPh sb="49" eb="51">
      <t>バアイ</t>
    </rPh>
    <rPh sb="52" eb="54">
      <t>ヒツヨウ</t>
    </rPh>
    <rPh sb="55" eb="56">
      <t>オウ</t>
    </rPh>
    <rPh sb="68" eb="71">
      <t>ヨウボウガク</t>
    </rPh>
    <rPh sb="72" eb="75">
      <t>ジョセイガク</t>
    </rPh>
    <rPh sb="76" eb="78">
      <t>ジョウゲン</t>
    </rPh>
    <rPh sb="78" eb="79">
      <t>ガク</t>
    </rPh>
    <rPh sb="80" eb="84">
      <t>ジドウニュウリョク</t>
    </rPh>
    <rPh sb="90" eb="92">
      <t>ジッサイ</t>
    </rPh>
    <rPh sb="93" eb="95">
      <t>ヨウボウ</t>
    </rPh>
    <rPh sb="96" eb="97">
      <t>ア</t>
    </rPh>
    <rPh sb="100" eb="102">
      <t>シュウセイ</t>
    </rPh>
    <rPh sb="113" eb="114">
      <t>ハイ</t>
    </rPh>
    <rPh sb="119" eb="122">
      <t>テニュウリョク</t>
    </rPh>
    <rPh sb="123" eb="125">
      <t>シュウセイ</t>
    </rPh>
    <rPh sb="127" eb="128">
      <t>サイ</t>
    </rPh>
    <rPh sb="130" eb="133">
      <t>テニュウリョク</t>
    </rPh>
    <rPh sb="133" eb="135">
      <t>カショ</t>
    </rPh>
    <rPh sb="141" eb="143">
      <t>ミズイロ</t>
    </rPh>
    <phoneticPr fontId="12"/>
  </si>
  <si>
    <t>　B表の列（）については、自動入力されませんので、手動で入力してください。</t>
    <rPh sb="2" eb="3">
      <t>ヒョウ</t>
    </rPh>
    <rPh sb="4" eb="5">
      <t>レツ</t>
    </rPh>
    <rPh sb="13" eb="17">
      <t>ジドウニュウリョク</t>
    </rPh>
    <rPh sb="25" eb="27">
      <t>シュドウ</t>
    </rPh>
    <rPh sb="28" eb="30">
      <t>ニュウリョク</t>
    </rPh>
    <phoneticPr fontId="12"/>
  </si>
  <si>
    <t>A表B表ともに、数式を入れた行を多めに作ってあります。現在非表示になっていますので、適宜再表示してご利用ください。それでも行が足りなくなった場合は、数式のずれに注意して行を追加してください。</t>
    <rPh sb="1" eb="2">
      <t>ヒョウ</t>
    </rPh>
    <rPh sb="3" eb="4">
      <t>ヒョウ</t>
    </rPh>
    <rPh sb="27" eb="29">
      <t>ゲンザイ</t>
    </rPh>
    <rPh sb="29" eb="32">
      <t>ヒヒョウジ</t>
    </rPh>
    <phoneticPr fontId="12"/>
  </si>
  <si>
    <r>
      <t>①担い手確保・経営強化支援対策と②地域農業構造転換支援対策で同じ機械（例：トラクター）を要望する場合は、１行ずつ同じ内容を記載してください。その際、</t>
    </r>
    <r>
      <rPr>
        <sz val="11"/>
        <color rgb="FFFF0000"/>
        <rFont val="ＭＳ Ｐゴシック"/>
        <family val="3"/>
        <charset val="128"/>
      </rPr>
      <t>助成対象者名①、助成対象者目②と記載</t>
    </r>
    <r>
      <rPr>
        <sz val="11"/>
        <rFont val="ＭＳ Ｐゴシック"/>
        <family val="3"/>
        <charset val="128"/>
      </rPr>
      <t>することで、重複して要望していることがわかるよう、記載願います。また、</t>
    </r>
    <r>
      <rPr>
        <sz val="11"/>
        <color rgb="FFFF0000"/>
        <rFont val="ＭＳ Ｐゴシック"/>
        <family val="3"/>
        <charset val="128"/>
      </rPr>
      <t>助成限度額が異なることにご注意ください</t>
    </r>
    <r>
      <rPr>
        <sz val="11"/>
        <rFont val="ＭＳ Ｐゴシック"/>
        <family val="3"/>
        <charset val="128"/>
      </rPr>
      <t>。</t>
    </r>
    <rPh sb="30" eb="31">
      <t>オナ</t>
    </rPh>
    <rPh sb="32" eb="34">
      <t>キカイ</t>
    </rPh>
    <rPh sb="35" eb="36">
      <t>レイ</t>
    </rPh>
    <rPh sb="44" eb="46">
      <t>ヨウボウ</t>
    </rPh>
    <rPh sb="48" eb="50">
      <t>バアイ</t>
    </rPh>
    <rPh sb="56" eb="57">
      <t>オナ</t>
    </rPh>
    <rPh sb="58" eb="60">
      <t>ナイヨウ</t>
    </rPh>
    <rPh sb="72" eb="73">
      <t>サイ</t>
    </rPh>
    <phoneticPr fontId="12"/>
  </si>
  <si>
    <t>例　担い手対策　　農林太郎①　トラクター　7,500千円　助成　3,750千円</t>
    <rPh sb="9" eb="11">
      <t>ノウリン</t>
    </rPh>
    <rPh sb="11" eb="13">
      <t>タロウ</t>
    </rPh>
    <phoneticPr fontId="12"/>
  </si>
  <si>
    <t>　　 構造転換対策　　　　農林太郎②　トラクター　7,500千円　助成　2,250千円</t>
    <phoneticPr fontId="12"/>
  </si>
  <si>
    <t>→個人名や法人名、代表者名は省略せずに記載してください。（同姓同名の場合は末尾にA、Bとつけるなど、分かるようにしてください。）</t>
    <rPh sb="1" eb="4">
      <t>コジンメイ</t>
    </rPh>
    <rPh sb="5" eb="8">
      <t>ホウジンメイ</t>
    </rPh>
    <rPh sb="9" eb="13">
      <t>ダイヒョウシャメイ</t>
    </rPh>
    <rPh sb="14" eb="16">
      <t>ショウリャク</t>
    </rPh>
    <rPh sb="19" eb="21">
      <t>キサイ</t>
    </rPh>
    <rPh sb="29" eb="33">
      <t>ドウセイドウメイ</t>
    </rPh>
    <rPh sb="34" eb="36">
      <t>バアイ</t>
    </rPh>
    <rPh sb="37" eb="39">
      <t>マツビ</t>
    </rPh>
    <rPh sb="50" eb="51">
      <t>ワ</t>
    </rPh>
    <phoneticPr fontId="12"/>
  </si>
  <si>
    <t>複数の機械を要望し、そのうち１つについて①担い手確保・経営強化支援対策と②地域農業構造転換支援対策を要望する場合、以下の例のように記載してください。</t>
    <rPh sb="0" eb="2">
      <t>フクスウ</t>
    </rPh>
    <rPh sb="3" eb="5">
      <t>キカイ</t>
    </rPh>
    <rPh sb="6" eb="8">
      <t>ヨウボウ</t>
    </rPh>
    <rPh sb="50" eb="52">
      <t>ヨウボウ</t>
    </rPh>
    <rPh sb="54" eb="56">
      <t>バアイ</t>
    </rPh>
    <rPh sb="57" eb="59">
      <t>イカ</t>
    </rPh>
    <rPh sb="60" eb="61">
      <t>レイ</t>
    </rPh>
    <rPh sb="65" eb="67">
      <t>キサイ</t>
    </rPh>
    <phoneticPr fontId="12"/>
  </si>
  <si>
    <t>例　担い手対策　　農林次郎①　トラクター　  7,500千円　助成　3,750千円</t>
    <rPh sb="9" eb="11">
      <t>ノウリン</t>
    </rPh>
    <rPh sb="11" eb="13">
      <t>ジロウ</t>
    </rPh>
    <phoneticPr fontId="12"/>
  </si>
  <si>
    <t>　　 担い手対策　　農林次郎①　田植え機　　8,000千円　助成　4,000千円</t>
    <phoneticPr fontId="12"/>
  </si>
  <si>
    <t>　　 構造転換対策 農林次郎②　トラクター　  7,500千円　助成　2,250千円</t>
    <phoneticPr fontId="12"/>
  </si>
  <si>
    <t>中古機械の場合は、AQ列の欄に必ず「１」を記載してください。</t>
    <rPh sb="0" eb="2">
      <t>チュウコ</t>
    </rPh>
    <rPh sb="2" eb="4">
      <t>キカイ</t>
    </rPh>
    <rPh sb="5" eb="7">
      <t>バアイ</t>
    </rPh>
    <rPh sb="11" eb="12">
      <t>レツ</t>
    </rPh>
    <rPh sb="13" eb="14">
      <t>ラン</t>
    </rPh>
    <rPh sb="15" eb="16">
      <t>カナラ</t>
    </rPh>
    <rPh sb="21" eb="23">
      <t>キサイ</t>
    </rPh>
    <phoneticPr fontId="12"/>
  </si>
  <si>
    <r>
      <t>省力化優先枠の対象機械</t>
    </r>
    <r>
      <rPr>
        <sz val="11"/>
        <rFont val="ＭＳ Ｐゴシック"/>
        <family val="3"/>
        <charset val="128"/>
      </rPr>
      <t>については、</t>
    </r>
    <r>
      <rPr>
        <sz val="11"/>
        <color rgb="FFFF0000"/>
        <rFont val="ＭＳ Ｐゴシック"/>
        <family val="3"/>
        <charset val="128"/>
      </rPr>
      <t>B表AV列に「１」を記載</t>
    </r>
    <r>
      <rPr>
        <sz val="11"/>
        <rFont val="ＭＳ Ｐゴシック"/>
        <family val="3"/>
        <charset val="128"/>
      </rPr>
      <t>することになりますが、</t>
    </r>
    <r>
      <rPr>
        <sz val="11"/>
        <color rgb="FFFF0000"/>
        <rFont val="ＭＳ Ｐゴシック"/>
        <family val="3"/>
        <charset val="128"/>
      </rPr>
      <t>必ず先頭行に記載</t>
    </r>
    <r>
      <rPr>
        <sz val="11"/>
        <rFont val="ＭＳ Ｐゴシック"/>
        <family val="3"/>
        <charset val="128"/>
      </rPr>
      <t>してください。</t>
    </r>
    <r>
      <rPr>
        <sz val="11"/>
        <color rgb="FFFF0000"/>
        <rFont val="ＭＳ Ｐゴシック"/>
        <family val="3"/>
        <charset val="128"/>
      </rPr>
      <t xml:space="preserve">
　　</t>
    </r>
    <r>
      <rPr>
        <sz val="11"/>
        <rFont val="ＭＳ Ｐゴシック"/>
        <family val="3"/>
        <charset val="128"/>
      </rPr>
      <t>例えば機械を３つ導入予定で、</t>
    </r>
    <r>
      <rPr>
        <sz val="11"/>
        <color rgb="FFFF0000"/>
        <rFont val="ＭＳ Ｐゴシック"/>
        <family val="3"/>
        <charset val="128"/>
      </rPr>
      <t>うち２つが省力化枠の場合、１行目と２行目に省力化枠の機械、３行目に一般枠の機械を記入</t>
    </r>
    <r>
      <rPr>
        <sz val="11"/>
        <rFont val="ＭＳ Ｐゴシック"/>
        <family val="3"/>
        <charset val="128"/>
      </rPr>
      <t>願います。</t>
    </r>
    <r>
      <rPr>
        <sz val="11"/>
        <color rgb="FFFF0000"/>
        <rFont val="ＭＳ Ｐゴシック"/>
        <family val="3"/>
        <charset val="128"/>
      </rPr>
      <t>そうしないと、A表の事業費と国費が正しく集計されません。
　　※みどり優先枠も同様にご対応願います。</t>
    </r>
    <phoneticPr fontId="12"/>
  </si>
  <si>
    <t>EC列は、『リース期間終了後の相当程度の経営面積の拡大目標』の『その他』欄に記載しないでください。</t>
    <phoneticPr fontId="12"/>
  </si>
  <si>
    <t>改　　　　　　　　正　　　　　　　　後</t>
    <rPh sb="0" eb="1">
      <t>アラタ</t>
    </rPh>
    <rPh sb="9" eb="10">
      <t>セイ</t>
    </rPh>
    <rPh sb="18" eb="19">
      <t>ゴ</t>
    </rPh>
    <phoneticPr fontId="12"/>
  </si>
  <si>
    <t>○整理番号表</t>
    <rPh sb="1" eb="3">
      <t>セイリ</t>
    </rPh>
    <rPh sb="3" eb="5">
      <t>バンゴウ</t>
    </rPh>
    <rPh sb="5" eb="6">
      <t>ヒョウ</t>
    </rPh>
    <phoneticPr fontId="12"/>
  </si>
  <si>
    <t>①助成対象者要件</t>
    <rPh sb="1" eb="3">
      <t>ジョセイ</t>
    </rPh>
    <rPh sb="6" eb="8">
      <t>ヨウケン</t>
    </rPh>
    <phoneticPr fontId="12"/>
  </si>
  <si>
    <t>③整備内容</t>
    <phoneticPr fontId="12"/>
  </si>
  <si>
    <t>⑤金融機関</t>
    <phoneticPr fontId="12"/>
  </si>
  <si>
    <t>番号</t>
    <rPh sb="0" eb="2">
      <t>バンゴウ</t>
    </rPh>
    <phoneticPr fontId="12"/>
  </si>
  <si>
    <t>区分</t>
    <rPh sb="0" eb="2">
      <t>クブン</t>
    </rPh>
    <phoneticPr fontId="12"/>
  </si>
  <si>
    <t>機械等名</t>
    <rPh sb="0" eb="3">
      <t>キカイトウ</t>
    </rPh>
    <rPh sb="3" eb="4">
      <t>メイ</t>
    </rPh>
    <phoneticPr fontId="12"/>
  </si>
  <si>
    <t>名称</t>
    <rPh sb="0" eb="2">
      <t>メイショウ</t>
    </rPh>
    <phoneticPr fontId="12"/>
  </si>
  <si>
    <t>目標地図に位置付けられた者</t>
    <rPh sb="0" eb="4">
      <t>モクヒョウチズ</t>
    </rPh>
    <rPh sb="5" eb="8">
      <t>イチヅ</t>
    </rPh>
    <rPh sb="12" eb="13">
      <t>シャ</t>
    </rPh>
    <phoneticPr fontId="12"/>
  </si>
  <si>
    <t>地域計画策定地区</t>
    <rPh sb="0" eb="4">
      <t>チイキケイカク</t>
    </rPh>
    <rPh sb="4" eb="6">
      <t>サクテイ</t>
    </rPh>
    <phoneticPr fontId="12"/>
  </si>
  <si>
    <t>トラクター</t>
    <phoneticPr fontId="12"/>
  </si>
  <si>
    <t>農業用機械</t>
    <rPh sb="0" eb="3">
      <t>ノウギョウヨウ</t>
    </rPh>
    <rPh sb="3" eb="5">
      <t>キカイ</t>
    </rPh>
    <phoneticPr fontId="12"/>
  </si>
  <si>
    <t>農協</t>
    <rPh sb="0" eb="1">
      <t>ノウ</t>
    </rPh>
    <rPh sb="1" eb="2">
      <t>キョウ</t>
    </rPh>
    <phoneticPr fontId="12"/>
  </si>
  <si>
    <t>コンバイン</t>
    <phoneticPr fontId="12"/>
  </si>
  <si>
    <t>農協連</t>
    <rPh sb="0" eb="2">
      <t>ノウキョウ</t>
    </rPh>
    <rPh sb="2" eb="3">
      <t>レン</t>
    </rPh>
    <phoneticPr fontId="12"/>
  </si>
  <si>
    <t>田植機</t>
    <rPh sb="0" eb="3">
      <t>タウエキ</t>
    </rPh>
    <phoneticPr fontId="12"/>
  </si>
  <si>
    <t>農林中金</t>
    <rPh sb="0" eb="2">
      <t>ノウリン</t>
    </rPh>
    <rPh sb="2" eb="3">
      <t>チュウ</t>
    </rPh>
    <rPh sb="3" eb="4">
      <t>キン</t>
    </rPh>
    <phoneticPr fontId="12"/>
  </si>
  <si>
    <t>②助成対象者の詳細</t>
    <rPh sb="1" eb="6">
      <t>ジョセイタイショウシャ</t>
    </rPh>
    <rPh sb="7" eb="9">
      <t>ショウサイ</t>
    </rPh>
    <phoneticPr fontId="12"/>
  </si>
  <si>
    <t>乗用管理機</t>
    <rPh sb="0" eb="2">
      <t>ジョウヨウ</t>
    </rPh>
    <rPh sb="2" eb="4">
      <t>カンリ</t>
    </rPh>
    <rPh sb="4" eb="5">
      <t>キ</t>
    </rPh>
    <phoneticPr fontId="12"/>
  </si>
  <si>
    <t>日本公庫</t>
    <rPh sb="0" eb="2">
      <t>ニホン</t>
    </rPh>
    <rPh sb="2" eb="4">
      <t>コウコ</t>
    </rPh>
    <phoneticPr fontId="12"/>
  </si>
  <si>
    <t>(認定農業者等の区分)</t>
    <rPh sb="1" eb="3">
      <t>ニンテイ</t>
    </rPh>
    <rPh sb="3" eb="6">
      <t>ノウギョウシャ</t>
    </rPh>
    <rPh sb="6" eb="7">
      <t>トウ</t>
    </rPh>
    <rPh sb="8" eb="10">
      <t>クブン</t>
    </rPh>
    <phoneticPr fontId="12"/>
  </si>
  <si>
    <t>茶複合管理機</t>
    <rPh sb="0" eb="1">
      <t>チャ</t>
    </rPh>
    <rPh sb="1" eb="3">
      <t>フクゴウ</t>
    </rPh>
    <rPh sb="3" eb="5">
      <t>カンリ</t>
    </rPh>
    <rPh sb="5" eb="6">
      <t>キ</t>
    </rPh>
    <phoneticPr fontId="12"/>
  </si>
  <si>
    <t>沖縄公庫</t>
    <rPh sb="0" eb="2">
      <t>オキナワ</t>
    </rPh>
    <rPh sb="2" eb="4">
      <t>コウコ</t>
    </rPh>
    <phoneticPr fontId="12"/>
  </si>
  <si>
    <t>アタッチメント</t>
    <phoneticPr fontId="12"/>
  </si>
  <si>
    <t>商工中金</t>
    <rPh sb="0" eb="2">
      <t>ショウコウ</t>
    </rPh>
    <rPh sb="2" eb="4">
      <t>チュウキン</t>
    </rPh>
    <phoneticPr fontId="12"/>
  </si>
  <si>
    <t>認定農業者</t>
    <rPh sb="0" eb="2">
      <t>ニンテイ</t>
    </rPh>
    <rPh sb="2" eb="5">
      <t>ノウギョウシャ</t>
    </rPh>
    <phoneticPr fontId="12"/>
  </si>
  <si>
    <t>ＧＰＳガイダンス</t>
    <phoneticPr fontId="12"/>
  </si>
  <si>
    <t>奄美振興基金</t>
    <rPh sb="0" eb="2">
      <t>アマミ</t>
    </rPh>
    <rPh sb="2" eb="4">
      <t>シンコウ</t>
    </rPh>
    <rPh sb="4" eb="6">
      <t>キキン</t>
    </rPh>
    <phoneticPr fontId="12"/>
  </si>
  <si>
    <t>認定就農者</t>
    <rPh sb="0" eb="2">
      <t>ニンテイ</t>
    </rPh>
    <rPh sb="2" eb="5">
      <t>シュウノウシャ</t>
    </rPh>
    <phoneticPr fontId="12"/>
  </si>
  <si>
    <t>その他機械</t>
    <rPh sb="2" eb="3">
      <t>タ</t>
    </rPh>
    <rPh sb="3" eb="5">
      <t>キカイ</t>
    </rPh>
    <phoneticPr fontId="12"/>
  </si>
  <si>
    <t>銀行</t>
    <rPh sb="0" eb="2">
      <t>ギンコウ</t>
    </rPh>
    <phoneticPr fontId="12"/>
  </si>
  <si>
    <t>集落営農組織（任意組織）</t>
    <rPh sb="0" eb="2">
      <t>シュウラク</t>
    </rPh>
    <rPh sb="2" eb="4">
      <t>エイノウ</t>
    </rPh>
    <rPh sb="4" eb="6">
      <t>ソシキ</t>
    </rPh>
    <rPh sb="7" eb="9">
      <t>ニンイ</t>
    </rPh>
    <rPh sb="9" eb="11">
      <t>ソシキ</t>
    </rPh>
    <phoneticPr fontId="12"/>
  </si>
  <si>
    <t>ハウス</t>
    <phoneticPr fontId="12"/>
  </si>
  <si>
    <t>生産・流通</t>
    <rPh sb="0" eb="2">
      <t>セイサン</t>
    </rPh>
    <rPh sb="3" eb="5">
      <t>リュウツウ</t>
    </rPh>
    <phoneticPr fontId="12"/>
  </si>
  <si>
    <t>信用金庫</t>
    <rPh sb="0" eb="2">
      <t>シンヨウ</t>
    </rPh>
    <rPh sb="2" eb="4">
      <t>キンコ</t>
    </rPh>
    <phoneticPr fontId="12"/>
  </si>
  <si>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12"/>
  </si>
  <si>
    <t>育苗施設</t>
    <rPh sb="0" eb="2">
      <t>イクビョウ</t>
    </rPh>
    <rPh sb="2" eb="4">
      <t>シセツ</t>
    </rPh>
    <phoneticPr fontId="12"/>
  </si>
  <si>
    <t>信用組合</t>
    <rPh sb="0" eb="2">
      <t>シンヨウ</t>
    </rPh>
    <rPh sb="2" eb="4">
      <t>クミアイ</t>
    </rPh>
    <phoneticPr fontId="12"/>
  </si>
  <si>
    <t>乾燥調製施設</t>
    <rPh sb="0" eb="2">
      <t>カンソウ</t>
    </rPh>
    <rPh sb="2" eb="4">
      <t>チョウセイ</t>
    </rPh>
    <rPh sb="4" eb="6">
      <t>シセツ</t>
    </rPh>
    <phoneticPr fontId="12"/>
  </si>
  <si>
    <t>都道府県</t>
    <rPh sb="0" eb="4">
      <t>トドウフケン</t>
    </rPh>
    <phoneticPr fontId="12"/>
  </si>
  <si>
    <t>果樹棚</t>
    <rPh sb="0" eb="2">
      <t>カジュ</t>
    </rPh>
    <rPh sb="2" eb="3">
      <t>ダナ</t>
    </rPh>
    <phoneticPr fontId="12"/>
  </si>
  <si>
    <t>(営農類型)</t>
    <rPh sb="1" eb="3">
      <t>エイノウ</t>
    </rPh>
    <rPh sb="3" eb="5">
      <t>ルイケイ</t>
    </rPh>
    <phoneticPr fontId="12"/>
  </si>
  <si>
    <t>集出荷施設</t>
    <rPh sb="0" eb="1">
      <t>シュウ</t>
    </rPh>
    <rPh sb="1" eb="3">
      <t>シュッカ</t>
    </rPh>
    <rPh sb="3" eb="5">
      <t>シセツ</t>
    </rPh>
    <phoneticPr fontId="12"/>
  </si>
  <si>
    <t>分類基準</t>
    <rPh sb="0" eb="2">
      <t>ブンルイ</t>
    </rPh>
    <rPh sb="2" eb="4">
      <t>キジュン</t>
    </rPh>
    <phoneticPr fontId="22"/>
  </si>
  <si>
    <t>農産物加工施設</t>
    <rPh sb="0" eb="3">
      <t>ノウサンブツ</t>
    </rPh>
    <rPh sb="3" eb="5">
      <t>カコウ</t>
    </rPh>
    <rPh sb="5" eb="7">
      <t>シセツ</t>
    </rPh>
    <phoneticPr fontId="12"/>
  </si>
  <si>
    <t>加工・直売・交流</t>
    <rPh sb="0" eb="2">
      <t>カコウ</t>
    </rPh>
    <rPh sb="3" eb="5">
      <t>チョクバイ</t>
    </rPh>
    <rPh sb="6" eb="8">
      <t>コウリュウ</t>
    </rPh>
    <phoneticPr fontId="12"/>
  </si>
  <si>
    <t>水田作</t>
    <rPh sb="0" eb="2">
      <t>スイデン</t>
    </rPh>
    <rPh sb="2" eb="3">
      <t>サク</t>
    </rPh>
    <phoneticPr fontId="12"/>
  </si>
  <si>
    <t>稲、麦類、雑穀、いも類、豆類、工芸農作物の販売収入のうち、水田で作付けした農業生産物の販売収入が他の営農類型の農業生産物販売収入と比べて最も多い経営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1">
      <t>スイデン</t>
    </rPh>
    <rPh sb="32" eb="34">
      <t>サクツ</t>
    </rPh>
    <rPh sb="37" eb="39">
      <t>ノウギョウ</t>
    </rPh>
    <rPh sb="39" eb="42">
      <t>セイサンブツ</t>
    </rPh>
    <rPh sb="43" eb="45">
      <t>ハンバイ</t>
    </rPh>
    <rPh sb="45" eb="47">
      <t>シュウニュウ</t>
    </rPh>
    <rPh sb="48" eb="49">
      <t>ホカ</t>
    </rPh>
    <rPh sb="50" eb="52">
      <t>エイノウ</t>
    </rPh>
    <rPh sb="52" eb="54">
      <t>ルイケイ</t>
    </rPh>
    <rPh sb="55" eb="57">
      <t>ノウギョウ</t>
    </rPh>
    <rPh sb="57" eb="60">
      <t>セイサンブツ</t>
    </rPh>
    <rPh sb="60" eb="62">
      <t>ハンバイ</t>
    </rPh>
    <rPh sb="62" eb="64">
      <t>シュウニュウ</t>
    </rPh>
    <rPh sb="65" eb="66">
      <t>クラ</t>
    </rPh>
    <rPh sb="68" eb="69">
      <t>モット</t>
    </rPh>
    <rPh sb="70" eb="71">
      <t>オオ</t>
    </rPh>
    <rPh sb="72" eb="74">
      <t>ケイエイ</t>
    </rPh>
    <phoneticPr fontId="22"/>
  </si>
  <si>
    <t>直売施設</t>
    <rPh sb="0" eb="2">
      <t>チョクバイ</t>
    </rPh>
    <rPh sb="2" eb="4">
      <t>シセツ</t>
    </rPh>
    <phoneticPr fontId="12"/>
  </si>
  <si>
    <t>観光農業関連施設</t>
    <rPh sb="0" eb="2">
      <t>カンコウ</t>
    </rPh>
    <rPh sb="2" eb="4">
      <t>ノウギョウ</t>
    </rPh>
    <rPh sb="4" eb="6">
      <t>カンレン</t>
    </rPh>
    <rPh sb="6" eb="8">
      <t>シセツ</t>
    </rPh>
    <phoneticPr fontId="12"/>
  </si>
  <si>
    <t>⑥融資（資金）種類</t>
    <phoneticPr fontId="12"/>
  </si>
  <si>
    <t>畑作</t>
    <rPh sb="0" eb="2">
      <t>ハタサク</t>
    </rPh>
    <phoneticPr fontId="12"/>
  </si>
  <si>
    <t>稲、麦類、雑穀、いも類、豆類、工芸農作物の販売収入のうち、畑で作付けした農業生産物の販売収入が他の営農類型の農業生産物販売収入と比べて最も多い経営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0">
      <t>ハタケ</t>
    </rPh>
    <rPh sb="31" eb="33">
      <t>サクツ</t>
    </rPh>
    <rPh sb="36" eb="38">
      <t>ノウギョウ</t>
    </rPh>
    <rPh sb="38" eb="41">
      <t>セイサンブツ</t>
    </rPh>
    <rPh sb="42" eb="44">
      <t>ハンバイ</t>
    </rPh>
    <rPh sb="44" eb="46">
      <t>シュウニュウ</t>
    </rPh>
    <rPh sb="47" eb="48">
      <t>ホカ</t>
    </rPh>
    <rPh sb="49" eb="51">
      <t>エイノウ</t>
    </rPh>
    <rPh sb="51" eb="53">
      <t>ルイケイ</t>
    </rPh>
    <rPh sb="54" eb="56">
      <t>ノウギョウ</t>
    </rPh>
    <rPh sb="56" eb="59">
      <t>セイサンブツ</t>
    </rPh>
    <rPh sb="59" eb="61">
      <t>ハンバイ</t>
    </rPh>
    <rPh sb="61" eb="63">
      <t>シュウニュウ</t>
    </rPh>
    <rPh sb="64" eb="65">
      <t>クラ</t>
    </rPh>
    <rPh sb="67" eb="68">
      <t>モット</t>
    </rPh>
    <rPh sb="69" eb="70">
      <t>オオ</t>
    </rPh>
    <rPh sb="71" eb="73">
      <t>ケイエイ</t>
    </rPh>
    <phoneticPr fontId="22"/>
  </si>
  <si>
    <t>畜舎（肉用牛）</t>
    <rPh sb="0" eb="2">
      <t>チクシャ</t>
    </rPh>
    <rPh sb="3" eb="6">
      <t>ニクヨウギュウ</t>
    </rPh>
    <phoneticPr fontId="12"/>
  </si>
  <si>
    <t>畜産・酪農</t>
    <rPh sb="0" eb="2">
      <t>チクサン</t>
    </rPh>
    <rPh sb="3" eb="5">
      <t>ラクノウ</t>
    </rPh>
    <phoneticPr fontId="12"/>
  </si>
  <si>
    <t>資金名</t>
    <rPh sb="0" eb="2">
      <t>シキン</t>
    </rPh>
    <rPh sb="2" eb="3">
      <t>メイ</t>
    </rPh>
    <phoneticPr fontId="12"/>
  </si>
  <si>
    <t>畜舎（養豚）</t>
    <rPh sb="0" eb="2">
      <t>チクシャ</t>
    </rPh>
    <rPh sb="3" eb="5">
      <t>ヨウトン</t>
    </rPh>
    <phoneticPr fontId="12"/>
  </si>
  <si>
    <t>近代化資金</t>
    <rPh sb="0" eb="3">
      <t>キンダイカ</t>
    </rPh>
    <rPh sb="3" eb="5">
      <t>シキン</t>
    </rPh>
    <phoneticPr fontId="12"/>
  </si>
  <si>
    <t>露地野菜作</t>
    <rPh sb="0" eb="2">
      <t>ロジ</t>
    </rPh>
    <rPh sb="2" eb="4">
      <t>ヤサイ</t>
    </rPh>
    <rPh sb="4" eb="5">
      <t>サク</t>
    </rPh>
    <phoneticPr fontId="12"/>
  </si>
  <si>
    <t>野菜作経営のうち、露地野菜の販売収入が施設野菜の販売収入以上である経営</t>
    <rPh sb="0" eb="2">
      <t>ヤサイ</t>
    </rPh>
    <rPh sb="2" eb="3">
      <t>サク</t>
    </rPh>
    <rPh sb="3" eb="5">
      <t>ケイエイ</t>
    </rPh>
    <rPh sb="9" eb="11">
      <t>ロジ</t>
    </rPh>
    <rPh sb="11" eb="13">
      <t>ヤサイ</t>
    </rPh>
    <rPh sb="14" eb="16">
      <t>ハンバイ</t>
    </rPh>
    <rPh sb="16" eb="18">
      <t>シュウニュウ</t>
    </rPh>
    <rPh sb="19" eb="21">
      <t>シセツ</t>
    </rPh>
    <rPh sb="21" eb="23">
      <t>ヤサイ</t>
    </rPh>
    <rPh sb="24" eb="26">
      <t>ハンバイ</t>
    </rPh>
    <rPh sb="26" eb="28">
      <t>シュウニュウ</t>
    </rPh>
    <rPh sb="28" eb="30">
      <t>イジョウ</t>
    </rPh>
    <rPh sb="33" eb="35">
      <t>ケイエイ</t>
    </rPh>
    <phoneticPr fontId="22"/>
  </si>
  <si>
    <t>畜舎（養鶏）</t>
    <rPh sb="0" eb="2">
      <t>チクシャ</t>
    </rPh>
    <rPh sb="3" eb="5">
      <t>ヨウケイ</t>
    </rPh>
    <phoneticPr fontId="12"/>
  </si>
  <si>
    <t>青年等就農資金</t>
    <rPh sb="0" eb="2">
      <t>セイネン</t>
    </rPh>
    <rPh sb="2" eb="3">
      <t>トウ</t>
    </rPh>
    <rPh sb="3" eb="5">
      <t>シュウノウ</t>
    </rPh>
    <rPh sb="5" eb="7">
      <t>シキン</t>
    </rPh>
    <phoneticPr fontId="12"/>
  </si>
  <si>
    <t>農業地域類型（第1次分類）</t>
    <rPh sb="0" eb="2">
      <t>ノウギョウ</t>
    </rPh>
    <rPh sb="2" eb="4">
      <t>チイキ</t>
    </rPh>
    <rPh sb="4" eb="6">
      <t>ルイケイ</t>
    </rPh>
    <rPh sb="7" eb="8">
      <t>ダイ</t>
    </rPh>
    <rPh sb="9" eb="10">
      <t>ジ</t>
    </rPh>
    <rPh sb="10" eb="12">
      <t>ブンルイ</t>
    </rPh>
    <phoneticPr fontId="12"/>
  </si>
  <si>
    <t>畜舎（酪農）</t>
    <rPh sb="0" eb="2">
      <t>チクシャ</t>
    </rPh>
    <rPh sb="3" eb="5">
      <t>ラクノウ</t>
    </rPh>
    <phoneticPr fontId="12"/>
  </si>
  <si>
    <t>公庫資金（改良資金）</t>
    <rPh sb="0" eb="2">
      <t>コウコ</t>
    </rPh>
    <rPh sb="2" eb="4">
      <t>シキン</t>
    </rPh>
    <rPh sb="5" eb="7">
      <t>カイリョウ</t>
    </rPh>
    <rPh sb="7" eb="9">
      <t>シキン</t>
    </rPh>
    <phoneticPr fontId="12"/>
  </si>
  <si>
    <t>施設野菜作</t>
    <rPh sb="0" eb="2">
      <t>シセツ</t>
    </rPh>
    <rPh sb="2" eb="4">
      <t>ヤサイ</t>
    </rPh>
    <rPh sb="4" eb="5">
      <t>サク</t>
    </rPh>
    <phoneticPr fontId="12"/>
  </si>
  <si>
    <t>野菜作経営のうち、露地野菜より施設野菜の販売収入が多い経営</t>
    <rPh sb="0" eb="2">
      <t>ヤサイ</t>
    </rPh>
    <rPh sb="2" eb="3">
      <t>サク</t>
    </rPh>
    <rPh sb="3" eb="5">
      <t>ケイエイ</t>
    </rPh>
    <rPh sb="9" eb="11">
      <t>ロジ</t>
    </rPh>
    <rPh sb="11" eb="13">
      <t>ヤサイ</t>
    </rPh>
    <rPh sb="15" eb="17">
      <t>シセツ</t>
    </rPh>
    <rPh sb="17" eb="19">
      <t>ヤサイ</t>
    </rPh>
    <rPh sb="20" eb="22">
      <t>ハンバイ</t>
    </rPh>
    <rPh sb="22" eb="24">
      <t>シュウニュウ</t>
    </rPh>
    <rPh sb="25" eb="26">
      <t>オオ</t>
    </rPh>
    <rPh sb="27" eb="29">
      <t>ケイエイ</t>
    </rPh>
    <phoneticPr fontId="22"/>
  </si>
  <si>
    <t>畜舎（その他）</t>
    <rPh sb="0" eb="2">
      <t>チクシャ</t>
    </rPh>
    <rPh sb="5" eb="6">
      <t>タ</t>
    </rPh>
    <phoneticPr fontId="12"/>
  </si>
  <si>
    <t>公庫資金（スーパーＬ）直貸</t>
    <rPh sb="0" eb="2">
      <t>コウコ</t>
    </rPh>
    <rPh sb="2" eb="4">
      <t>シキン</t>
    </rPh>
    <rPh sb="11" eb="12">
      <t>チョク</t>
    </rPh>
    <rPh sb="12" eb="13">
      <t>タイ</t>
    </rPh>
    <phoneticPr fontId="12"/>
  </si>
  <si>
    <t>都市的地域</t>
    <rPh sb="0" eb="3">
      <t>トシテキ</t>
    </rPh>
    <rPh sb="3" eb="5">
      <t>チイキ</t>
    </rPh>
    <phoneticPr fontId="12"/>
  </si>
  <si>
    <t>サイロ</t>
    <phoneticPr fontId="12"/>
  </si>
  <si>
    <t>公庫資金（スーパーＬ）転貸</t>
    <rPh sb="0" eb="2">
      <t>コウコ</t>
    </rPh>
    <rPh sb="2" eb="4">
      <t>シキン</t>
    </rPh>
    <rPh sb="11" eb="13">
      <t>テンタイ</t>
    </rPh>
    <phoneticPr fontId="12"/>
  </si>
  <si>
    <t>平地農業地域</t>
    <rPh sb="0" eb="2">
      <t>ヘイチ</t>
    </rPh>
    <rPh sb="2" eb="4">
      <t>ノウギョウ</t>
    </rPh>
    <rPh sb="4" eb="6">
      <t>チイキ</t>
    </rPh>
    <phoneticPr fontId="12"/>
  </si>
  <si>
    <t>果樹作</t>
    <rPh sb="0" eb="2">
      <t>カジュ</t>
    </rPh>
    <rPh sb="2" eb="3">
      <t>サク</t>
    </rPh>
    <phoneticPr fontId="12"/>
  </si>
  <si>
    <t>果樹の販売収入が他の営農類型の農業生産物販売収入と比べて最も多い経営</t>
    <rPh sb="0" eb="2">
      <t>カジュ</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22"/>
  </si>
  <si>
    <t>堆肥施設</t>
    <rPh sb="0" eb="2">
      <t>タイヒ</t>
    </rPh>
    <rPh sb="2" eb="4">
      <t>シセツ</t>
    </rPh>
    <phoneticPr fontId="12"/>
  </si>
  <si>
    <t>公庫資金（その他）直貸</t>
    <rPh sb="0" eb="2">
      <t>コウコ</t>
    </rPh>
    <rPh sb="2" eb="4">
      <t>シキン</t>
    </rPh>
    <rPh sb="7" eb="8">
      <t>タ</t>
    </rPh>
    <rPh sb="9" eb="10">
      <t>チョク</t>
    </rPh>
    <rPh sb="10" eb="11">
      <t>タイ</t>
    </rPh>
    <phoneticPr fontId="12"/>
  </si>
  <si>
    <t>中間農業地域</t>
    <rPh sb="0" eb="2">
      <t>チュウカン</t>
    </rPh>
    <rPh sb="2" eb="4">
      <t>ノウギョウ</t>
    </rPh>
    <rPh sb="4" eb="6">
      <t>チイキ</t>
    </rPh>
    <phoneticPr fontId="12"/>
  </si>
  <si>
    <t>機械（畜産関係）</t>
    <rPh sb="0" eb="2">
      <t>キカイ</t>
    </rPh>
    <phoneticPr fontId="12"/>
  </si>
  <si>
    <t>公庫資金（その他）転貸</t>
    <rPh sb="0" eb="2">
      <t>コウコ</t>
    </rPh>
    <rPh sb="2" eb="4">
      <t>シキン</t>
    </rPh>
    <rPh sb="7" eb="8">
      <t>タ</t>
    </rPh>
    <rPh sb="9" eb="11">
      <t>テンタイ</t>
    </rPh>
    <phoneticPr fontId="12"/>
  </si>
  <si>
    <t>山間農業地域</t>
    <rPh sb="0" eb="2">
      <t>サンカン</t>
    </rPh>
    <rPh sb="2" eb="4">
      <t>ノウギョウ</t>
    </rPh>
    <rPh sb="4" eb="6">
      <t>チイキ</t>
    </rPh>
    <phoneticPr fontId="12"/>
  </si>
  <si>
    <t>露地花き</t>
    <rPh sb="0" eb="2">
      <t>ロジ</t>
    </rPh>
    <rPh sb="2" eb="3">
      <t>カ</t>
    </rPh>
    <phoneticPr fontId="12"/>
  </si>
  <si>
    <t>花き作経営のうち、露地花きの販売収入が施設花きの販売収入以上である経営</t>
    <rPh sb="0" eb="1">
      <t>ハナ</t>
    </rPh>
    <rPh sb="2" eb="3">
      <t>サク</t>
    </rPh>
    <rPh sb="3" eb="5">
      <t>ケイエイ</t>
    </rPh>
    <rPh sb="9" eb="11">
      <t>ロジ</t>
    </rPh>
    <rPh sb="11" eb="12">
      <t>ハナ</t>
    </rPh>
    <rPh sb="14" eb="16">
      <t>ハンバイ</t>
    </rPh>
    <rPh sb="16" eb="18">
      <t>シュウニュウ</t>
    </rPh>
    <rPh sb="19" eb="21">
      <t>シセツ</t>
    </rPh>
    <rPh sb="21" eb="22">
      <t>ハナ</t>
    </rPh>
    <rPh sb="24" eb="26">
      <t>ハンバイ</t>
    </rPh>
    <rPh sb="26" eb="28">
      <t>シュウニュウ</t>
    </rPh>
    <rPh sb="28" eb="30">
      <t>イジョウ</t>
    </rPh>
    <rPh sb="33" eb="35">
      <t>ケイエイ</t>
    </rPh>
    <phoneticPr fontId="22"/>
  </si>
  <si>
    <t>その他畜産関係施設</t>
    <rPh sb="2" eb="3">
      <t>タ</t>
    </rPh>
    <rPh sb="3" eb="5">
      <t>チクサン</t>
    </rPh>
    <rPh sb="5" eb="7">
      <t>カンケイ</t>
    </rPh>
    <rPh sb="7" eb="9">
      <t>シセツ</t>
    </rPh>
    <phoneticPr fontId="12"/>
  </si>
  <si>
    <t>一般資金（プロパー資金）</t>
    <rPh sb="0" eb="2">
      <t>イッパン</t>
    </rPh>
    <rPh sb="2" eb="4">
      <t>シキン</t>
    </rPh>
    <rPh sb="9" eb="11">
      <t>シキン</t>
    </rPh>
    <phoneticPr fontId="12"/>
  </si>
  <si>
    <t>環境衛生施設</t>
    <rPh sb="0" eb="2">
      <t>カンキョウ</t>
    </rPh>
    <rPh sb="2" eb="4">
      <t>エイセイ</t>
    </rPh>
    <rPh sb="4" eb="6">
      <t>シセツ</t>
    </rPh>
    <phoneticPr fontId="12"/>
  </si>
  <si>
    <t>その他</t>
    <rPh sb="2" eb="3">
      <t>タ</t>
    </rPh>
    <phoneticPr fontId="12"/>
  </si>
  <si>
    <t>施設花き</t>
    <rPh sb="0" eb="2">
      <t>シセツ</t>
    </rPh>
    <rPh sb="2" eb="3">
      <t>カ</t>
    </rPh>
    <phoneticPr fontId="12"/>
  </si>
  <si>
    <t>花き作経営のうち、露地花きより施設花きの販売収入が多い経営</t>
    <rPh sb="0" eb="1">
      <t>ハナ</t>
    </rPh>
    <rPh sb="2" eb="3">
      <t>サク</t>
    </rPh>
    <rPh sb="3" eb="5">
      <t>ケイエイ</t>
    </rPh>
    <rPh sb="25" eb="26">
      <t>オオ</t>
    </rPh>
    <phoneticPr fontId="22"/>
  </si>
  <si>
    <t>ほ場観測施設</t>
    <rPh sb="1" eb="2">
      <t>ジョウ</t>
    </rPh>
    <rPh sb="2" eb="4">
      <t>カンソク</t>
    </rPh>
    <rPh sb="4" eb="6">
      <t>シセツ</t>
    </rPh>
    <phoneticPr fontId="12"/>
  </si>
  <si>
    <t>中間拠点施設</t>
    <rPh sb="0" eb="2">
      <t>チュウカン</t>
    </rPh>
    <rPh sb="2" eb="4">
      <t>キョテン</t>
    </rPh>
    <rPh sb="4" eb="6">
      <t>シセツ</t>
    </rPh>
    <phoneticPr fontId="12"/>
  </si>
  <si>
    <t>1,500万円（法人3,000万円）</t>
    <phoneticPr fontId="12"/>
  </si>
  <si>
    <t>酪農</t>
    <rPh sb="0" eb="2">
      <t>ラクノウ</t>
    </rPh>
    <phoneticPr fontId="12"/>
  </si>
  <si>
    <t>酪農の販売収入が他の営農類型の農業生産物販売収入と比べて最も多い経営</t>
    <rPh sb="0" eb="2">
      <t>ラクノウ</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22"/>
  </si>
  <si>
    <t>その他施設等</t>
    <rPh sb="2" eb="3">
      <t>タ</t>
    </rPh>
    <rPh sb="3" eb="5">
      <t>シセツ</t>
    </rPh>
    <rPh sb="5" eb="6">
      <t>トウ</t>
    </rPh>
    <phoneticPr fontId="12"/>
  </si>
  <si>
    <t>100万円</t>
    <phoneticPr fontId="12"/>
  </si>
  <si>
    <t>畦畔除去</t>
    <rPh sb="0" eb="2">
      <t>ケイハン</t>
    </rPh>
    <rPh sb="2" eb="4">
      <t>ジョキョ</t>
    </rPh>
    <phoneticPr fontId="12"/>
  </si>
  <si>
    <t>土地基盤整備</t>
    <rPh sb="0" eb="2">
      <t>トチ</t>
    </rPh>
    <rPh sb="2" eb="4">
      <t>キバン</t>
    </rPh>
    <rPh sb="4" eb="6">
      <t>セイビ</t>
    </rPh>
    <phoneticPr fontId="12"/>
  </si>
  <si>
    <t>繁殖牛</t>
    <rPh sb="0" eb="2">
      <t>ハンショク</t>
    </rPh>
    <rPh sb="2" eb="3">
      <t>ギュウ</t>
    </rPh>
    <phoneticPr fontId="12"/>
  </si>
  <si>
    <t>肉用牛経営のうち、肥育牛の飼養頭数より繁殖用雌牛の飼養頭数が多い経営</t>
    <rPh sb="0" eb="1">
      <t>ニク</t>
    </rPh>
    <rPh sb="1" eb="2">
      <t>ヨウ</t>
    </rPh>
    <rPh sb="2" eb="3">
      <t>ウシ</t>
    </rPh>
    <rPh sb="3" eb="5">
      <t>ケイエイ</t>
    </rPh>
    <rPh sb="9" eb="11">
      <t>ヒイク</t>
    </rPh>
    <rPh sb="11" eb="12">
      <t>ウシ</t>
    </rPh>
    <rPh sb="13" eb="15">
      <t>シヨウ</t>
    </rPh>
    <rPh sb="15" eb="17">
      <t>アタマカズ</t>
    </rPh>
    <rPh sb="19" eb="22">
      <t>ハンショクヨウ</t>
    </rPh>
    <rPh sb="22" eb="24">
      <t>メウシ</t>
    </rPh>
    <rPh sb="25" eb="27">
      <t>シヨウ</t>
    </rPh>
    <rPh sb="27" eb="29">
      <t>アタマカズ</t>
    </rPh>
    <rPh sb="30" eb="31">
      <t>オオ</t>
    </rPh>
    <rPh sb="32" eb="34">
      <t>ケイエイ</t>
    </rPh>
    <phoneticPr fontId="22"/>
  </si>
  <si>
    <t>区画整理</t>
    <rPh sb="0" eb="2">
      <t>クカク</t>
    </rPh>
    <rPh sb="2" eb="4">
      <t>セイリ</t>
    </rPh>
    <phoneticPr fontId="12"/>
  </si>
  <si>
    <t>暗渠排水</t>
    <rPh sb="0" eb="2">
      <t>アンキョ</t>
    </rPh>
    <rPh sb="2" eb="4">
      <t>ハイスイ</t>
    </rPh>
    <phoneticPr fontId="12"/>
  </si>
  <si>
    <t>肥育牛</t>
    <rPh sb="0" eb="3">
      <t>ヒイクギュウ</t>
    </rPh>
    <phoneticPr fontId="12"/>
  </si>
  <si>
    <t>肉用牛経営のうち、肥育牛の飼養頭数が繁殖用雌牛の飼養頭数以上である経営</t>
    <rPh sb="0" eb="1">
      <t>ニク</t>
    </rPh>
    <rPh sb="1" eb="2">
      <t>ヨウ</t>
    </rPh>
    <rPh sb="2" eb="3">
      <t>ウシ</t>
    </rPh>
    <rPh sb="3" eb="5">
      <t>ケイエイ</t>
    </rPh>
    <rPh sb="9" eb="11">
      <t>ヒイク</t>
    </rPh>
    <rPh sb="11" eb="12">
      <t>ウシ</t>
    </rPh>
    <rPh sb="13" eb="15">
      <t>シヨウ</t>
    </rPh>
    <rPh sb="15" eb="17">
      <t>トウスウ</t>
    </rPh>
    <rPh sb="18" eb="21">
      <t>ハンショクヨウ</t>
    </rPh>
    <rPh sb="21" eb="23">
      <t>メウシ</t>
    </rPh>
    <rPh sb="24" eb="26">
      <t>シヨウ</t>
    </rPh>
    <rPh sb="26" eb="28">
      <t>トウスウ</t>
    </rPh>
    <rPh sb="28" eb="30">
      <t>イジョウ</t>
    </rPh>
    <phoneticPr fontId="22"/>
  </si>
  <si>
    <t>明渠排水</t>
    <rPh sb="0" eb="2">
      <t>メイキョ</t>
    </rPh>
    <rPh sb="2" eb="4">
      <t>ハイスイ</t>
    </rPh>
    <phoneticPr fontId="12"/>
  </si>
  <si>
    <t>その他基盤整備</t>
    <rPh sb="2" eb="3">
      <t>タ</t>
    </rPh>
    <rPh sb="3" eb="5">
      <t>キバン</t>
    </rPh>
    <rPh sb="5" eb="7">
      <t>セイビ</t>
    </rPh>
    <phoneticPr fontId="12"/>
  </si>
  <si>
    <t>養豚</t>
    <rPh sb="0" eb="2">
      <t>ヨウトン</t>
    </rPh>
    <phoneticPr fontId="12"/>
  </si>
  <si>
    <t>養豚の販売収入が他の営農類型の農業生産物販売収入と比べて最も多い経営</t>
    <rPh sb="0" eb="2">
      <t>ヨウトン</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22"/>
  </si>
  <si>
    <t>④被災に備えた措置</t>
    <rPh sb="1" eb="3">
      <t>ヒサイ</t>
    </rPh>
    <rPh sb="4" eb="5">
      <t>ソナ</t>
    </rPh>
    <rPh sb="7" eb="9">
      <t>ソチ</t>
    </rPh>
    <phoneticPr fontId="12"/>
  </si>
  <si>
    <t>採卵養鶏</t>
    <rPh sb="0" eb="2">
      <t>サイラン</t>
    </rPh>
    <rPh sb="2" eb="4">
      <t>ヨウケイ</t>
    </rPh>
    <phoneticPr fontId="12"/>
  </si>
  <si>
    <t>採卵養鶏の販売収入が他の営農類型の農業生産物販売収入と比べて最も多い経営</t>
    <rPh sb="0" eb="2">
      <t>サイラン</t>
    </rPh>
    <rPh sb="2" eb="4">
      <t>ヨウケイ</t>
    </rPh>
    <rPh sb="5" eb="7">
      <t>ハンバイ</t>
    </rPh>
    <rPh sb="7" eb="9">
      <t>シュウニュウ</t>
    </rPh>
    <rPh sb="10" eb="11">
      <t>ホカ</t>
    </rPh>
    <rPh sb="12" eb="14">
      <t>エイノウ</t>
    </rPh>
    <rPh sb="14" eb="16">
      <t>ルイケイ</t>
    </rPh>
    <rPh sb="17" eb="19">
      <t>ノウギョウ</t>
    </rPh>
    <rPh sb="19" eb="22">
      <t>セイサンブツ</t>
    </rPh>
    <rPh sb="22" eb="24">
      <t>ハンバイ</t>
    </rPh>
    <rPh sb="24" eb="26">
      <t>シュウニュウ</t>
    </rPh>
    <rPh sb="27" eb="28">
      <t>クラ</t>
    </rPh>
    <rPh sb="30" eb="31">
      <t>モット</t>
    </rPh>
    <rPh sb="32" eb="33">
      <t>オオ</t>
    </rPh>
    <rPh sb="34" eb="36">
      <t>ケイエイ</t>
    </rPh>
    <phoneticPr fontId="22"/>
  </si>
  <si>
    <t>保険等の種類</t>
    <rPh sb="0" eb="2">
      <t>ホケン</t>
    </rPh>
    <rPh sb="2" eb="3">
      <t>トウ</t>
    </rPh>
    <rPh sb="4" eb="6">
      <t>シュルイ</t>
    </rPh>
    <phoneticPr fontId="12"/>
  </si>
  <si>
    <t>園芸施設共済</t>
    <rPh sb="0" eb="2">
      <t>エンゲイ</t>
    </rPh>
    <rPh sb="2" eb="4">
      <t>シセツ</t>
    </rPh>
    <rPh sb="4" eb="6">
      <t>キョウサイ</t>
    </rPh>
    <phoneticPr fontId="12"/>
  </si>
  <si>
    <t>ブロイラー養鶏</t>
    <rPh sb="5" eb="7">
      <t>ヨウケイ</t>
    </rPh>
    <phoneticPr fontId="12"/>
  </si>
  <si>
    <t>ブロイラー養鶏の販売収入が他の営農類型の農業生産物販売収入と比べて最も多い経営</t>
    <rPh sb="5" eb="7">
      <t>ヨウケイ</t>
    </rPh>
    <rPh sb="8" eb="10">
      <t>ハンバイ</t>
    </rPh>
    <rPh sb="10" eb="12">
      <t>シュウニュウ</t>
    </rPh>
    <rPh sb="13" eb="14">
      <t>ホカ</t>
    </rPh>
    <rPh sb="15" eb="17">
      <t>エイノウ</t>
    </rPh>
    <rPh sb="17" eb="19">
      <t>ルイケイ</t>
    </rPh>
    <rPh sb="20" eb="22">
      <t>ノウギョウ</t>
    </rPh>
    <rPh sb="22" eb="25">
      <t>セイサンブツ</t>
    </rPh>
    <rPh sb="25" eb="27">
      <t>ハンバイ</t>
    </rPh>
    <rPh sb="27" eb="29">
      <t>シュウニュウ</t>
    </rPh>
    <rPh sb="30" eb="31">
      <t>クラ</t>
    </rPh>
    <rPh sb="33" eb="34">
      <t>モット</t>
    </rPh>
    <rPh sb="35" eb="36">
      <t>オオ</t>
    </rPh>
    <rPh sb="37" eb="39">
      <t>ケイエイ</t>
    </rPh>
    <phoneticPr fontId="22"/>
  </si>
  <si>
    <t>農機具共済</t>
    <rPh sb="0" eb="3">
      <t>ノウキグ</t>
    </rPh>
    <rPh sb="3" eb="5">
      <t>キョウサイ</t>
    </rPh>
    <phoneticPr fontId="12"/>
  </si>
  <si>
    <t>損害保険</t>
    <rPh sb="0" eb="2">
      <t>ソンガイ</t>
    </rPh>
    <rPh sb="2" eb="4">
      <t>ホケン</t>
    </rPh>
    <phoneticPr fontId="12"/>
  </si>
  <si>
    <t>上記の営農類型に分類されない経営</t>
    <rPh sb="0" eb="2">
      <t>ジョウキ</t>
    </rPh>
    <rPh sb="3" eb="5">
      <t>エイノウ</t>
    </rPh>
    <rPh sb="5" eb="7">
      <t>ルイケイ</t>
    </rPh>
    <rPh sb="8" eb="10">
      <t>ブンルイ</t>
    </rPh>
    <rPh sb="14" eb="16">
      <t>ケイエイ</t>
    </rPh>
    <phoneticPr fontId="22"/>
  </si>
  <si>
    <t>その他の保険等</t>
    <rPh sb="2" eb="3">
      <t>タ</t>
    </rPh>
    <rPh sb="4" eb="6">
      <t>ホケン</t>
    </rPh>
    <rPh sb="6" eb="7">
      <t>トウ</t>
    </rPh>
    <phoneticPr fontId="12"/>
  </si>
  <si>
    <t>施工業者の保証</t>
    <rPh sb="0" eb="2">
      <t>セコウ</t>
    </rPh>
    <rPh sb="2" eb="4">
      <t>ギョウシャ</t>
    </rPh>
    <rPh sb="5" eb="7">
      <t>ホショウ</t>
    </rPh>
    <phoneticPr fontId="12"/>
  </si>
  <si>
    <t>個人経営の場合のみ10代単位で記載</t>
    <rPh sb="0" eb="2">
      <t>コジン</t>
    </rPh>
    <rPh sb="2" eb="4">
      <t>ケイエイ</t>
    </rPh>
    <rPh sb="5" eb="7">
      <t>バアイ</t>
    </rPh>
    <rPh sb="11" eb="12">
      <t>ダイ</t>
    </rPh>
    <rPh sb="12" eb="14">
      <t>タンイ</t>
    </rPh>
    <rPh sb="15" eb="17">
      <t>キサイ</t>
    </rPh>
    <phoneticPr fontId="12"/>
  </si>
  <si>
    <t>対象者先頭行（住所で判断。T列を引用。必ず記載。）</t>
    <rPh sb="0" eb="2">
      <t>タイショウ</t>
    </rPh>
    <rPh sb="2" eb="3">
      <t>シャ</t>
    </rPh>
    <rPh sb="3" eb="5">
      <t>セントウ</t>
    </rPh>
    <rPh sb="5" eb="6">
      <t>ギョウ</t>
    </rPh>
    <rPh sb="7" eb="9">
      <t>ジュウショ</t>
    </rPh>
    <rPh sb="10" eb="12">
      <t>ハンダン</t>
    </rPh>
    <rPh sb="14" eb="15">
      <t>レツ</t>
    </rPh>
    <rPh sb="16" eb="18">
      <t>インヨウ</t>
    </rPh>
    <rPh sb="19" eb="20">
      <t>カナラ</t>
    </rPh>
    <rPh sb="21" eb="23">
      <t>キサイ</t>
    </rPh>
    <phoneticPr fontId="12"/>
  </si>
  <si>
    <t>スマート農業転換優先枠の要件に該当（生産方式革新実施計画の認定を受けた活動に関連する機械等の事業費が全体事業費の２分の１を超える場合は「1」を記入）</t>
    <rPh sb="4" eb="6">
      <t>ノウギョウ</t>
    </rPh>
    <rPh sb="6" eb="8">
      <t>テンカン</t>
    </rPh>
    <rPh sb="8" eb="10">
      <t>ユウセン</t>
    </rPh>
    <rPh sb="18" eb="20">
      <t>セイサン</t>
    </rPh>
    <rPh sb="20" eb="22">
      <t>ホウシキ</t>
    </rPh>
    <rPh sb="22" eb="24">
      <t>カクシン</t>
    </rPh>
    <rPh sb="24" eb="26">
      <t>ジッシ</t>
    </rPh>
    <rPh sb="26" eb="28">
      <t>ケイカク</t>
    </rPh>
    <rPh sb="29" eb="31">
      <t>ニンテイ</t>
    </rPh>
    <rPh sb="32" eb="33">
      <t>ウ</t>
    </rPh>
    <rPh sb="35" eb="37">
      <t>カツドウ</t>
    </rPh>
    <phoneticPr fontId="12"/>
  </si>
  <si>
    <t>みどり農業推進優先枠の要件に該当（環境負荷低減事業活動実施計画もしくは特定環境負荷低減事業活動実施計画の認定を受けた活動に関連する機械等の事業費が全体事業費の２分の１を超える場合は「１」を記入）</t>
    <rPh sb="3" eb="5">
      <t>ノウギョウ</t>
    </rPh>
    <rPh sb="5" eb="7">
      <t>スイシン</t>
    </rPh>
    <rPh sb="7" eb="9">
      <t>ユウセン</t>
    </rPh>
    <rPh sb="9" eb="10">
      <t>ワク</t>
    </rPh>
    <rPh sb="11" eb="13">
      <t>ヨウケン</t>
    </rPh>
    <rPh sb="14" eb="16">
      <t>ガイトウ</t>
    </rPh>
    <rPh sb="17" eb="19">
      <t>カンキョウ</t>
    </rPh>
    <rPh sb="19" eb="21">
      <t>フカ</t>
    </rPh>
    <rPh sb="21" eb="23">
      <t>テイゲン</t>
    </rPh>
    <rPh sb="23" eb="25">
      <t>ジギョウ</t>
    </rPh>
    <rPh sb="25" eb="27">
      <t>カツドウ</t>
    </rPh>
    <rPh sb="27" eb="29">
      <t>ジッシ</t>
    </rPh>
    <rPh sb="29" eb="31">
      <t>ケイカク</t>
    </rPh>
    <rPh sb="35" eb="37">
      <t>トクテイ</t>
    </rPh>
    <rPh sb="37" eb="39">
      <t>カンキョウ</t>
    </rPh>
    <rPh sb="39" eb="41">
      <t>フカ</t>
    </rPh>
    <rPh sb="41" eb="43">
      <t>テイゲン</t>
    </rPh>
    <rPh sb="43" eb="45">
      <t>ジギョウ</t>
    </rPh>
    <rPh sb="45" eb="47">
      <t>カツドウ</t>
    </rPh>
    <rPh sb="47" eb="49">
      <t>ジッシ</t>
    </rPh>
    <rPh sb="49" eb="51">
      <t>ケイカク</t>
    </rPh>
    <rPh sb="52" eb="54">
      <t>ニンテイ</t>
    </rPh>
    <rPh sb="55" eb="56">
      <t>ウ</t>
    </rPh>
    <rPh sb="58" eb="60">
      <t>カツドウ</t>
    </rPh>
    <rPh sb="61" eb="63">
      <t>カンレン</t>
    </rPh>
    <rPh sb="65" eb="68">
      <t>キカイトウ</t>
    </rPh>
    <rPh sb="69" eb="72">
      <t>ジギョウヒ</t>
    </rPh>
    <rPh sb="73" eb="75">
      <t>ゼンタイ</t>
    </rPh>
    <rPh sb="75" eb="78">
      <t>ジギョウヒ</t>
    </rPh>
    <rPh sb="80" eb="81">
      <t>ブン</t>
    </rPh>
    <rPh sb="84" eb="85">
      <t>コ</t>
    </rPh>
    <rPh sb="87" eb="89">
      <t>バアイ</t>
    </rPh>
    <rPh sb="94" eb="96">
      <t>キニュウ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</si>
</sst>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411]ge\.m\.d;@"/>
    <numFmt numFmtId="177" formatCode="&quot;除税額 &quot;#,##0&quot;円&quot;;[Red]\-#,##0"/>
    <numFmt numFmtId="178" formatCode="0;;;@"/>
    <numFmt numFmtId="179" formatCode="&quot;うち国費 &quot;#,##0&quot;円&quot;;[Red]\-#,##0"/>
    <numFmt numFmtId="180" formatCode="#,##0&quot;地区&quot;;[Red]\-#,##0&quot;地区&quot;"/>
    <numFmt numFmtId="181" formatCode="#,##0.0;[Red]\-#,##0.0"/>
    <numFmt numFmtId="182" formatCode="0.0%"/>
    <numFmt numFmtId="183" formatCode="0.0"/>
    <numFmt numFmtId="184" formatCode="#,##0_);[Red]\(#,##0\)"/>
    <numFmt numFmtId="185" formatCode="#,##0.0_ "/>
    <numFmt numFmtId="186" formatCode="#,##0_ "/>
    <numFmt numFmtId="187" formatCode="ge/m/d"/>
    <numFmt numFmtId="188" formatCode="#,##0;&quot;△ &quot;#,##0"/>
  </numFmts>
  <fonts count="6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sz val="9"/>
      <name val="ＭＳ Ｐゴシック"/>
      <family val="3"/>
      <charset val="128"/>
    </font>
    <font>
      <sz val="10"/>
      <name val="ＭＳ Ｐゴシック"/>
      <family val="3"/>
      <charset val="128"/>
    </font>
    <font>
      <sz val="8"/>
      <name val="ＭＳ 明朝"/>
      <family val="1"/>
      <charset val="128"/>
    </font>
    <font>
      <sz val="11"/>
      <color theme="1"/>
      <name val="ＭＳ ゴシック"/>
      <family val="2"/>
      <charset val="128"/>
    </font>
    <font>
      <sz val="8"/>
      <name val="ＭＳ Ｐゴシック"/>
      <family val="3"/>
      <charset val="128"/>
    </font>
    <font>
      <sz val="6"/>
      <name val="ＭＳ Ｐゴシック"/>
      <family val="3"/>
      <charset val="128"/>
      <scheme val="minor"/>
    </font>
    <font>
      <sz val="10"/>
      <name val="ＭＳ 明朝"/>
      <family val="1"/>
      <charset val="128"/>
    </font>
    <font>
      <sz val="6"/>
      <name val="ＭＳ Ｐゴシック"/>
      <family val="2"/>
      <charset val="128"/>
      <scheme val="minor"/>
    </font>
    <font>
      <b/>
      <sz val="15"/>
      <color theme="3"/>
      <name val="ＭＳ Ｐゴシック"/>
      <family val="2"/>
      <charset val="128"/>
      <scheme val="minor"/>
    </font>
    <font>
      <sz val="11"/>
      <color theme="1"/>
      <name val="ＭＳ Ｐゴシック"/>
      <family val="2"/>
      <scheme val="minor"/>
    </font>
    <font>
      <b/>
      <sz val="11"/>
      <name val="ＭＳ Ｐゴシック"/>
      <family val="3"/>
      <charset val="128"/>
    </font>
    <font>
      <sz val="10"/>
      <color theme="1"/>
      <name val="ＭＳ Ｐゴシック"/>
      <family val="2"/>
      <charset val="128"/>
      <scheme val="minor"/>
    </font>
    <font>
      <sz val="10"/>
      <name val="ＭＳ Ｐゴシック"/>
      <family val="2"/>
      <charset val="128"/>
      <scheme val="minor"/>
    </font>
    <font>
      <sz val="10"/>
      <name val="ＭＳ Ｐゴシック"/>
      <family val="2"/>
      <scheme val="minor"/>
    </font>
    <font>
      <b/>
      <sz val="10"/>
      <name val="ＭＳ 明朝"/>
      <family val="1"/>
      <charset val="128"/>
    </font>
    <font>
      <sz val="10"/>
      <color theme="1"/>
      <name val="ＭＳ Ｐゴシック"/>
      <family val="2"/>
      <scheme val="minor"/>
    </font>
    <font>
      <sz val="10"/>
      <color theme="1"/>
      <name val="ＭＳ 明朝"/>
      <family val="1"/>
      <charset val="128"/>
    </font>
    <font>
      <sz val="9"/>
      <color theme="1"/>
      <name val="ＭＳ 明朝"/>
      <family val="1"/>
      <charset val="128"/>
    </font>
    <font>
      <sz val="11"/>
      <color theme="1"/>
      <name val="ＭＳ Ｐゴシック"/>
      <family val="3"/>
      <charset val="128"/>
      <scheme val="minor"/>
    </font>
    <font>
      <sz val="11"/>
      <color indexed="8"/>
      <name val="ＭＳ Ｐゴシック"/>
      <family val="3"/>
      <charset val="128"/>
    </font>
    <font>
      <sz val="11"/>
      <color theme="1"/>
      <name val="ＭＳ Ｐゴシック"/>
      <family val="2"/>
      <charset val="128"/>
    </font>
    <font>
      <sz val="11"/>
      <name val="ＭＳ Ｐゴシック"/>
      <family val="2"/>
      <charset val="128"/>
      <scheme val="minor"/>
    </font>
    <font>
      <sz val="10"/>
      <color theme="1"/>
      <name val="ＭＳ Ｐゴシック"/>
      <family val="3"/>
      <charset val="128"/>
      <scheme val="minor"/>
    </font>
    <font>
      <sz val="10"/>
      <color theme="1"/>
      <name val="ＭＳ Ｐゴシック"/>
      <family val="3"/>
      <charset val="128"/>
    </font>
    <font>
      <u/>
      <sz val="10"/>
      <color theme="1"/>
      <name val="ＭＳ Ｐゴシック"/>
      <family val="3"/>
      <charset val="128"/>
      <scheme val="minor"/>
    </font>
    <font>
      <sz val="10"/>
      <name val="ＭＳ Ｐゴシック"/>
      <family val="3"/>
      <charset val="128"/>
      <scheme val="minor"/>
    </font>
    <font>
      <sz val="10"/>
      <name val="ＭＳ Ｐ明朝"/>
      <family val="1"/>
      <charset val="128"/>
    </font>
    <font>
      <sz val="9"/>
      <name val="ＭＳ Ｐ明朝"/>
      <family val="1"/>
      <charset val="128"/>
    </font>
    <font>
      <sz val="14"/>
      <name val="ＭＳ ゴシック"/>
      <family val="3"/>
      <charset val="128"/>
    </font>
    <font>
      <sz val="16"/>
      <name val="ＭＳ Ｐゴシック"/>
      <family val="3"/>
      <charset val="128"/>
    </font>
    <font>
      <sz val="10"/>
      <color indexed="12"/>
      <name val="ＭＳ Ｐゴシック"/>
      <family val="3"/>
      <charset val="128"/>
    </font>
    <font>
      <b/>
      <sz val="10"/>
      <name val="ＭＳ Ｐゴシック"/>
      <family val="3"/>
      <charset val="128"/>
    </font>
    <font>
      <sz val="8"/>
      <name val="ＭＳ Ｐ明朝"/>
      <family val="1"/>
      <charset val="128"/>
    </font>
    <font>
      <sz val="10"/>
      <color rgb="FF0000FF"/>
      <name val="ＭＳ Ｐゴシック"/>
      <family val="3"/>
      <charset val="128"/>
    </font>
    <font>
      <sz val="10"/>
      <color indexed="9"/>
      <name val="ＭＳ Ｐゴシック"/>
      <family val="3"/>
      <charset val="128"/>
    </font>
    <font>
      <strike/>
      <sz val="10"/>
      <name val="ＭＳ 明朝"/>
      <family val="1"/>
      <charset val="128"/>
    </font>
    <font>
      <sz val="11"/>
      <name val="ＭＳ 明朝"/>
      <family val="1"/>
      <charset val="128"/>
    </font>
    <font>
      <sz val="8"/>
      <color theme="1"/>
      <name val="ＭＳ 明朝"/>
      <family val="1"/>
      <charset val="128"/>
    </font>
    <font>
      <sz val="8"/>
      <color rgb="FF0000FF"/>
      <name val="ＭＳ Ｐゴシック"/>
      <family val="3"/>
      <charset val="128"/>
    </font>
    <font>
      <b/>
      <sz val="11"/>
      <color rgb="FF00B0F0"/>
      <name val="ＭＳ Ｐゴシック"/>
      <family val="3"/>
      <charset val="128"/>
    </font>
    <font>
      <sz val="10"/>
      <color rgb="FFFF0000"/>
      <name val="ＭＳ 明朝"/>
      <family val="1"/>
      <charset val="128"/>
    </font>
    <font>
      <sz val="10"/>
      <color rgb="FFFF0000"/>
      <name val="ＭＳ Ｐ明朝"/>
      <family val="1"/>
      <charset val="128"/>
    </font>
    <font>
      <b/>
      <sz val="10"/>
      <color indexed="81"/>
      <name val="MS P ゴシック"/>
      <family val="3"/>
      <charset val="128"/>
    </font>
    <font>
      <sz val="11"/>
      <color rgb="FFFF0000"/>
      <name val="ＭＳ Ｐゴシック"/>
      <family val="3"/>
      <charset val="128"/>
    </font>
    <font>
      <sz val="10"/>
      <color theme="1"/>
      <name val="ＭＳ Ｐ明朝"/>
      <family val="1"/>
      <charset val="128"/>
    </font>
    <font>
      <sz val="11"/>
      <color theme="1"/>
      <name val="ＭＳ Ｐ明朝"/>
      <family val="1"/>
      <charset val="128"/>
    </font>
    <font>
      <sz val="9"/>
      <color theme="1"/>
      <name val="ＭＳ Ｐ明朝"/>
      <family val="1"/>
      <charset val="128"/>
    </font>
    <font>
      <sz val="8"/>
      <color theme="1"/>
      <name val="ＭＳ Ｐ明朝"/>
      <family val="1"/>
      <charset val="128"/>
    </font>
    <font>
      <sz val="8"/>
      <color theme="1"/>
      <name val="ＭＳ Ｐゴシック"/>
      <family val="2"/>
      <charset val="128"/>
      <scheme val="minor"/>
    </font>
    <font>
      <u/>
      <sz val="10"/>
      <color rgb="FFFF0000"/>
      <name val="ＭＳ 明朝"/>
      <family val="1"/>
      <charset val="128"/>
    </font>
  </fonts>
  <fills count="11">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indexed="9"/>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9" tint="0.59996337778862885"/>
        <bgColor indexed="64"/>
      </patternFill>
    </fill>
    <fill>
      <patternFill patternType="solid">
        <fgColor rgb="FFFFC000"/>
        <bgColor indexed="64"/>
      </patternFill>
    </fill>
    <fill>
      <patternFill patternType="solid">
        <fgColor theme="8" tint="0.79998168889431442"/>
        <bgColor indexed="64"/>
      </patternFill>
    </fill>
    <fill>
      <patternFill patternType="solid">
        <fgColor theme="0" tint="-0.249977111117893"/>
        <bgColor indexed="64"/>
      </patternFill>
    </fill>
  </fills>
  <borders count="91">
    <border>
      <left/>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double">
        <color indexed="64"/>
      </top>
      <bottom style="medium">
        <color indexed="64"/>
      </bottom>
      <diagonal/>
    </border>
    <border diagonalUp="1">
      <left style="medium">
        <color indexed="64"/>
      </left>
      <right style="medium">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s>
  <cellStyleXfs count="386">
    <xf numFmtId="0" fontId="0"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11" fillId="0" borderId="0" applyFont="0" applyFill="0" applyBorder="0" applyAlignment="0" applyProtection="0">
      <alignment vertical="center"/>
    </xf>
    <xf numFmtId="6" fontId="11" fillId="0" borderId="0" applyFont="0" applyFill="0" applyBorder="0" applyAlignment="0" applyProtection="0">
      <alignment vertical="center"/>
    </xf>
    <xf numFmtId="0" fontId="13" fillId="0" borderId="0"/>
    <xf numFmtId="0" fontId="18" fillId="0" borderId="0">
      <alignment vertical="center"/>
    </xf>
    <xf numFmtId="0" fontId="24" fillId="0" borderId="0"/>
    <xf numFmtId="0" fontId="9" fillId="0" borderId="0">
      <alignment vertical="center"/>
    </xf>
    <xf numFmtId="9" fontId="33" fillId="0" borderId="0" applyFont="0" applyFill="0" applyBorder="0" applyAlignment="0" applyProtection="0">
      <alignment vertical="center"/>
    </xf>
    <xf numFmtId="9" fontId="34"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38" fontId="33"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11" fillId="0" borderId="0">
      <alignment vertical="center"/>
    </xf>
    <xf numFmtId="0" fontId="9" fillId="0" borderId="0">
      <alignment vertical="center"/>
    </xf>
    <xf numFmtId="0" fontId="9" fillId="0" borderId="0">
      <alignment vertical="center"/>
    </xf>
    <xf numFmtId="0" fontId="3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6" fontId="11" fillId="0" borderId="0" applyFon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8" fillId="0" borderId="0">
      <alignment vertical="center"/>
    </xf>
    <xf numFmtId="6" fontId="11"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6" fontId="11" fillId="0" borderId="0" applyFont="0" applyFill="0" applyBorder="0" applyAlignment="0" applyProtection="0">
      <alignment vertical="center"/>
    </xf>
    <xf numFmtId="0" fontId="7" fillId="0" borderId="0">
      <alignment vertical="center"/>
    </xf>
    <xf numFmtId="6" fontId="11"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6" fontId="11" fillId="0" borderId="0" applyFont="0" applyFill="0" applyBorder="0" applyAlignment="0" applyProtection="0">
      <alignment vertical="center"/>
    </xf>
    <xf numFmtId="0" fontId="7" fillId="0" borderId="0">
      <alignment vertical="center"/>
    </xf>
    <xf numFmtId="6" fontId="11"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6" fontId="11" fillId="0" borderId="0" applyFont="0" applyFill="0" applyBorder="0" applyAlignment="0" applyProtection="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6" fontId="11"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322">
    <xf numFmtId="0" fontId="0" fillId="0" borderId="0" xfId="0">
      <alignment vertical="center"/>
    </xf>
    <xf numFmtId="0" fontId="16" fillId="0" borderId="0" xfId="1" applyFont="1" applyAlignment="1" applyProtection="1">
      <alignment horizontal="center" vertical="center"/>
      <protection locked="0"/>
    </xf>
    <xf numFmtId="0" fontId="16" fillId="0" borderId="0" xfId="1" applyFont="1" applyAlignment="1" applyProtection="1">
      <alignment horizontal="left" vertical="center"/>
      <protection locked="0"/>
    </xf>
    <xf numFmtId="0" fontId="16" fillId="0" borderId="0" xfId="1" applyFont="1" applyAlignment="1" applyProtection="1">
      <alignment horizontal="center" vertical="center" shrinkToFit="1"/>
      <protection locked="0"/>
    </xf>
    <xf numFmtId="0" fontId="16" fillId="4" borderId="0" xfId="8" applyFont="1" applyFill="1" applyAlignment="1">
      <alignment horizontal="center" vertical="center"/>
    </xf>
    <xf numFmtId="0" fontId="25" fillId="4" borderId="0" xfId="1" applyFont="1" applyFill="1" applyProtection="1">
      <alignment vertical="center"/>
      <protection locked="0"/>
    </xf>
    <xf numFmtId="0" fontId="16" fillId="4" borderId="0" xfId="1" applyFont="1" applyFill="1" applyProtection="1">
      <alignment vertical="center"/>
      <protection locked="0"/>
    </xf>
    <xf numFmtId="0" fontId="16" fillId="0" borderId="0" xfId="1" applyFont="1" applyProtection="1">
      <alignment vertical="center"/>
      <protection locked="0"/>
    </xf>
    <xf numFmtId="0" fontId="16" fillId="4" borderId="0" xfId="1" applyFont="1" applyFill="1" applyAlignment="1" applyProtection="1">
      <alignment vertical="center" shrinkToFit="1"/>
      <protection locked="0"/>
    </xf>
    <xf numFmtId="0" fontId="16" fillId="4" borderId="0" xfId="1" applyFont="1" applyFill="1" applyAlignment="1" applyProtection="1">
      <alignment horizontal="center" vertical="center"/>
      <protection locked="0"/>
    </xf>
    <xf numFmtId="176" fontId="16" fillId="4" borderId="0" xfId="1" applyNumberFormat="1" applyFont="1" applyFill="1" applyAlignment="1" applyProtection="1">
      <alignment horizontal="center" vertical="center"/>
      <protection locked="0"/>
    </xf>
    <xf numFmtId="10" fontId="16" fillId="4" borderId="0" xfId="1" applyNumberFormat="1" applyFont="1" applyFill="1" applyProtection="1">
      <alignment vertical="center"/>
      <protection locked="0"/>
    </xf>
    <xf numFmtId="0" fontId="16" fillId="4" borderId="0" xfId="1" applyFont="1" applyFill="1" applyAlignment="1" applyProtection="1">
      <alignment horizontal="center" vertical="center" shrinkToFit="1"/>
      <protection locked="0"/>
    </xf>
    <xf numFmtId="10" fontId="16" fillId="4" borderId="0" xfId="1" applyNumberFormat="1" applyFont="1" applyFill="1" applyAlignment="1" applyProtection="1">
      <alignment horizontal="center" vertical="center" shrinkToFit="1"/>
      <protection locked="0"/>
    </xf>
    <xf numFmtId="0" fontId="16" fillId="4" borderId="0" xfId="8" applyFont="1" applyFill="1" applyAlignment="1">
      <alignment horizontal="center" vertical="center" shrinkToFit="1"/>
    </xf>
    <xf numFmtId="0" fontId="16" fillId="0" borderId="0" xfId="1" applyFont="1" applyAlignment="1" applyProtection="1">
      <alignment vertical="center" wrapText="1"/>
      <protection locked="0"/>
    </xf>
    <xf numFmtId="0" fontId="16" fillId="0" borderId="0" xfId="1" applyFont="1" applyAlignment="1" applyProtection="1">
      <alignment horizontal="center" vertical="center" wrapText="1"/>
      <protection locked="0"/>
    </xf>
    <xf numFmtId="0" fontId="26" fillId="3" borderId="25" xfId="9" applyFont="1" applyFill="1" applyBorder="1" applyAlignment="1" applyProtection="1">
      <alignment vertical="center" wrapText="1"/>
      <protection locked="0"/>
    </xf>
    <xf numFmtId="0" fontId="21" fillId="0" borderId="19" xfId="1" applyFont="1" applyBorder="1" applyAlignment="1" applyProtection="1">
      <alignment horizontal="center" wrapText="1"/>
      <protection locked="0"/>
    </xf>
    <xf numFmtId="176" fontId="21" fillId="0" borderId="19" xfId="1" applyNumberFormat="1" applyFont="1" applyBorder="1" applyAlignment="1" applyProtection="1">
      <alignment horizontal="center" wrapText="1"/>
      <protection locked="0"/>
    </xf>
    <xf numFmtId="0" fontId="21" fillId="0" borderId="9" xfId="1" applyFont="1" applyBorder="1" applyAlignment="1" applyProtection="1">
      <alignment horizontal="center" wrapText="1"/>
      <protection locked="0"/>
    </xf>
    <xf numFmtId="0" fontId="21" fillId="0" borderId="1" xfId="1" applyFont="1" applyBorder="1" applyAlignment="1" applyProtection="1">
      <alignment horizontal="center" wrapText="1"/>
      <protection locked="0"/>
    </xf>
    <xf numFmtId="0" fontId="21" fillId="0" borderId="5" xfId="1" applyFont="1" applyBorder="1" applyAlignment="1" applyProtection="1">
      <alignment horizontal="center" wrapText="1"/>
      <protection locked="0"/>
    </xf>
    <xf numFmtId="0" fontId="29" fillId="0" borderId="6" xfId="1" applyFont="1" applyBorder="1" applyAlignment="1" applyProtection="1">
      <alignment vertical="center" wrapText="1"/>
      <protection locked="0"/>
    </xf>
    <xf numFmtId="0" fontId="21" fillId="5" borderId="9" xfId="1" applyFont="1" applyFill="1" applyBorder="1" applyAlignment="1" applyProtection="1">
      <alignment vertical="center" wrapText="1"/>
      <protection locked="0"/>
    </xf>
    <xf numFmtId="10" fontId="29" fillId="0" borderId="19" xfId="1" applyNumberFormat="1" applyFont="1" applyBorder="1" applyAlignment="1" applyProtection="1">
      <alignment vertical="center" wrapText="1"/>
      <protection locked="0"/>
    </xf>
    <xf numFmtId="10" fontId="29" fillId="0" borderId="1" xfId="1" applyNumberFormat="1" applyFont="1" applyBorder="1" applyAlignment="1" applyProtection="1">
      <alignment vertical="center" wrapText="1"/>
      <protection locked="0"/>
    </xf>
    <xf numFmtId="0" fontId="29" fillId="0" borderId="19" xfId="1" applyFont="1" applyBorder="1" applyAlignment="1" applyProtection="1">
      <alignment horizontal="center" vertical="center" wrapText="1"/>
      <protection locked="0"/>
    </xf>
    <xf numFmtId="0" fontId="29" fillId="0" borderId="1" xfId="1" applyFont="1" applyBorder="1" applyAlignment="1" applyProtection="1">
      <alignment horizontal="center" vertical="center" wrapText="1"/>
      <protection locked="0"/>
    </xf>
    <xf numFmtId="0" fontId="21" fillId="0" borderId="9" xfId="1" applyFont="1" applyBorder="1" applyAlignment="1" applyProtection="1">
      <alignment vertical="center" wrapText="1"/>
      <protection locked="0"/>
    </xf>
    <xf numFmtId="0" fontId="21" fillId="0" borderId="2" xfId="1" applyFont="1" applyBorder="1" applyAlignment="1" applyProtection="1">
      <alignment horizontal="center" wrapText="1"/>
      <protection locked="0"/>
    </xf>
    <xf numFmtId="0" fontId="21" fillId="0" borderId="3" xfId="1" applyFont="1" applyBorder="1" applyAlignment="1" applyProtection="1">
      <alignment horizontal="center" wrapText="1"/>
      <protection locked="0"/>
    </xf>
    <xf numFmtId="0" fontId="21" fillId="5" borderId="8" xfId="1" applyFont="1" applyFill="1" applyBorder="1" applyAlignment="1" applyProtection="1">
      <alignment vertical="center" wrapText="1"/>
      <protection locked="0"/>
    </xf>
    <xf numFmtId="10" fontId="21" fillId="0" borderId="21" xfId="1" applyNumberFormat="1" applyFont="1" applyBorder="1" applyAlignment="1" applyProtection="1">
      <alignment horizontal="center" vertical="center" wrapText="1"/>
      <protection locked="0"/>
    </xf>
    <xf numFmtId="10" fontId="21" fillId="0" borderId="0" xfId="1" applyNumberFormat="1" applyFont="1" applyAlignment="1" applyProtection="1">
      <alignment horizontal="center" vertical="center" wrapText="1"/>
      <protection locked="0"/>
    </xf>
    <xf numFmtId="0" fontId="21" fillId="0" borderId="0" xfId="1" applyFont="1" applyAlignment="1" applyProtection="1">
      <alignment vertical="center" wrapText="1"/>
      <protection locked="0"/>
    </xf>
    <xf numFmtId="0" fontId="21" fillId="0" borderId="3" xfId="1" applyFont="1" applyBorder="1" applyAlignment="1" applyProtection="1">
      <alignment vertical="center" wrapText="1"/>
      <protection locked="0"/>
    </xf>
    <xf numFmtId="0" fontId="21" fillId="0" borderId="2" xfId="1" applyFont="1" applyBorder="1" applyAlignment="1" applyProtection="1">
      <alignment vertical="center" wrapText="1"/>
      <protection locked="0"/>
    </xf>
    <xf numFmtId="0" fontId="29" fillId="0" borderId="21" xfId="1" applyFont="1" applyBorder="1" applyAlignment="1" applyProtection="1">
      <alignment horizontal="center" vertical="top" wrapText="1"/>
      <protection locked="0"/>
    </xf>
    <xf numFmtId="176" fontId="29" fillId="0" borderId="21" xfId="1" applyNumberFormat="1" applyFont="1" applyBorder="1" applyAlignment="1" applyProtection="1">
      <alignment horizontal="center" vertical="top" wrapText="1"/>
      <protection locked="0"/>
    </xf>
    <xf numFmtId="0" fontId="21" fillId="0" borderId="8" xfId="1" applyFont="1" applyBorder="1" applyAlignment="1" applyProtection="1">
      <alignment horizontal="center" vertical="top" wrapText="1"/>
      <protection locked="0"/>
    </xf>
    <xf numFmtId="0" fontId="21" fillId="5" borderId="8" xfId="1" applyFont="1" applyFill="1" applyBorder="1" applyAlignment="1" applyProtection="1">
      <alignment horizontal="center" vertical="center" wrapText="1"/>
      <protection locked="0"/>
    </xf>
    <xf numFmtId="0" fontId="21" fillId="0" borderId="8" xfId="1" applyFont="1" applyBorder="1" applyAlignment="1" applyProtection="1">
      <alignment vertical="center" wrapText="1"/>
      <protection locked="0"/>
    </xf>
    <xf numFmtId="0" fontId="16" fillId="0" borderId="0" xfId="1" applyFont="1" applyAlignment="1" applyProtection="1">
      <alignment horizontal="center" wrapText="1"/>
      <protection locked="0"/>
    </xf>
    <xf numFmtId="0" fontId="21" fillId="5" borderId="21" xfId="1" applyFont="1" applyFill="1" applyBorder="1" applyAlignment="1" applyProtection="1">
      <alignment horizontal="center" vertical="center" wrapText="1"/>
      <protection locked="0"/>
    </xf>
    <xf numFmtId="0" fontId="16" fillId="0" borderId="12" xfId="1" applyFont="1" applyBorder="1" applyAlignment="1" applyProtection="1">
      <alignment horizontal="center" vertical="center"/>
      <protection locked="0"/>
    </xf>
    <xf numFmtId="0" fontId="16" fillId="0" borderId="11" xfId="1" applyFont="1" applyBorder="1" applyAlignment="1" applyProtection="1">
      <alignment horizontal="center" vertical="center" shrinkToFit="1"/>
      <protection locked="0"/>
    </xf>
    <xf numFmtId="38" fontId="16" fillId="0" borderId="11" xfId="2" applyFont="1" applyFill="1" applyBorder="1" applyProtection="1">
      <alignment vertical="center"/>
      <protection locked="0"/>
    </xf>
    <xf numFmtId="38" fontId="16" fillId="0" borderId="11" xfId="2" applyFont="1" applyFill="1" applyBorder="1" applyAlignment="1">
      <alignment vertical="center" shrinkToFit="1"/>
    </xf>
    <xf numFmtId="178" fontId="16" fillId="0" borderId="7" xfId="2" applyNumberFormat="1" applyFont="1" applyFill="1" applyBorder="1" applyAlignment="1" applyProtection="1">
      <alignment horizontal="center" vertical="center"/>
      <protection locked="0"/>
    </xf>
    <xf numFmtId="0" fontId="16" fillId="0" borderId="12" xfId="1" applyFont="1" applyBorder="1" applyAlignment="1" applyProtection="1">
      <alignment horizontal="center" vertical="center" shrinkToFit="1"/>
      <protection locked="0"/>
    </xf>
    <xf numFmtId="10" fontId="16" fillId="0" borderId="11" xfId="2" applyNumberFormat="1" applyFont="1" applyFill="1" applyBorder="1" applyProtection="1">
      <alignment vertical="center"/>
      <protection locked="0"/>
    </xf>
    <xf numFmtId="38" fontId="16" fillId="0" borderId="11" xfId="2" applyFont="1" applyFill="1" applyBorder="1" applyAlignment="1" applyProtection="1">
      <alignment horizontal="center" vertical="center"/>
      <protection locked="0"/>
    </xf>
    <xf numFmtId="0" fontId="16" fillId="0" borderId="27" xfId="8" applyFont="1" applyBorder="1" applyAlignment="1">
      <alignment vertical="center"/>
    </xf>
    <xf numFmtId="0" fontId="16" fillId="0" borderId="12" xfId="8" applyFont="1" applyBorder="1" applyAlignment="1">
      <alignment vertical="center"/>
    </xf>
    <xf numFmtId="0" fontId="16" fillId="0" borderId="20" xfId="8" applyFont="1" applyBorder="1" applyAlignment="1">
      <alignment vertical="center"/>
    </xf>
    <xf numFmtId="178" fontId="16" fillId="0" borderId="20" xfId="2" applyNumberFormat="1" applyFont="1" applyFill="1" applyBorder="1" applyAlignment="1" applyProtection="1">
      <alignment horizontal="center" vertical="center"/>
      <protection locked="0"/>
    </xf>
    <xf numFmtId="0" fontId="16" fillId="0" borderId="43" xfId="1" applyFont="1" applyBorder="1" applyAlignment="1" applyProtection="1">
      <alignment horizontal="center" vertical="center" shrinkToFit="1"/>
      <protection locked="0"/>
    </xf>
    <xf numFmtId="38" fontId="16" fillId="0" borderId="43" xfId="2" applyFont="1" applyFill="1" applyBorder="1" applyProtection="1">
      <alignment vertical="center"/>
      <protection locked="0"/>
    </xf>
    <xf numFmtId="10" fontId="16" fillId="0" borderId="43" xfId="2" applyNumberFormat="1" applyFont="1" applyFill="1" applyBorder="1" applyProtection="1">
      <alignment vertical="center"/>
      <protection locked="0"/>
    </xf>
    <xf numFmtId="38" fontId="16" fillId="0" borderId="43" xfId="2" applyFont="1" applyFill="1" applyBorder="1" applyAlignment="1" applyProtection="1">
      <alignment horizontal="center" vertical="center"/>
      <protection locked="0"/>
    </xf>
    <xf numFmtId="38" fontId="16" fillId="0" borderId="42" xfId="2" applyFont="1" applyFill="1" applyBorder="1" applyAlignment="1">
      <alignment vertical="center" shrinkToFit="1"/>
    </xf>
    <xf numFmtId="38" fontId="16" fillId="0" borderId="43" xfId="2" applyFont="1" applyFill="1" applyBorder="1" applyAlignment="1">
      <alignment vertical="center" shrinkToFit="1"/>
    </xf>
    <xf numFmtId="38" fontId="16" fillId="0" borderId="45" xfId="2" applyFont="1" applyFill="1" applyBorder="1" applyAlignment="1">
      <alignment vertical="center" shrinkToFit="1"/>
    </xf>
    <xf numFmtId="178" fontId="16" fillId="0" borderId="45" xfId="2" applyNumberFormat="1" applyFont="1" applyFill="1" applyBorder="1" applyAlignment="1" applyProtection="1">
      <alignment horizontal="center" vertical="center"/>
      <protection locked="0"/>
    </xf>
    <xf numFmtId="178" fontId="16" fillId="0" borderId="43" xfId="2" applyNumberFormat="1" applyFont="1" applyFill="1" applyBorder="1" applyAlignment="1" applyProtection="1">
      <alignment horizontal="center" vertical="center"/>
      <protection locked="0"/>
    </xf>
    <xf numFmtId="178" fontId="16" fillId="0" borderId="47" xfId="2" applyNumberFormat="1" applyFont="1" applyFill="1" applyBorder="1" applyAlignment="1" applyProtection="1">
      <alignment horizontal="center" vertical="center"/>
      <protection locked="0"/>
    </xf>
    <xf numFmtId="0" fontId="16" fillId="0" borderId="0" xfId="8" applyFont="1" applyAlignment="1">
      <alignment vertical="center"/>
    </xf>
    <xf numFmtId="0" fontId="26" fillId="0" borderId="0" xfId="9" applyFont="1" applyAlignment="1" applyProtection="1">
      <alignment vertical="center" wrapText="1"/>
      <protection locked="0"/>
    </xf>
    <xf numFmtId="10" fontId="26" fillId="0" borderId="0" xfId="9" applyNumberFormat="1" applyFont="1" applyAlignment="1" applyProtection="1">
      <alignment vertical="center" wrapText="1"/>
      <protection locked="0"/>
    </xf>
    <xf numFmtId="0" fontId="16" fillId="0" borderId="0" xfId="1" applyFont="1" applyAlignment="1" applyProtection="1">
      <alignment vertical="center" shrinkToFit="1"/>
      <protection locked="0"/>
    </xf>
    <xf numFmtId="176" fontId="16" fillId="0" borderId="0" xfId="1" applyNumberFormat="1" applyFont="1" applyAlignment="1" applyProtection="1">
      <alignment horizontal="center" vertical="center"/>
      <protection locked="0"/>
    </xf>
    <xf numFmtId="10" fontId="16" fillId="0" borderId="0" xfId="1" applyNumberFormat="1" applyFont="1" applyProtection="1">
      <alignment vertical="center"/>
      <protection locked="0"/>
    </xf>
    <xf numFmtId="10" fontId="16" fillId="0" borderId="0" xfId="1" applyNumberFormat="1" applyFont="1" applyAlignment="1" applyProtection="1">
      <alignment horizontal="center" vertical="center"/>
      <protection locked="0"/>
    </xf>
    <xf numFmtId="0" fontId="21" fillId="0" borderId="21" xfId="1" applyFont="1" applyBorder="1" applyAlignment="1" applyProtection="1">
      <alignment horizontal="center" wrapText="1"/>
      <protection locked="0"/>
    </xf>
    <xf numFmtId="0" fontId="15" fillId="0" borderId="0" xfId="1" applyFont="1" applyProtection="1">
      <alignment vertical="center"/>
      <protection locked="0"/>
    </xf>
    <xf numFmtId="0" fontId="31" fillId="0" borderId="9" xfId="1" applyFont="1" applyBorder="1" applyAlignment="1" applyProtection="1">
      <alignment horizontal="center" vertical="center" wrapText="1"/>
      <protection locked="0"/>
    </xf>
    <xf numFmtId="0" fontId="31" fillId="0" borderId="1" xfId="1" applyFont="1" applyBorder="1" applyAlignment="1" applyProtection="1">
      <alignment horizontal="center" vertical="center" wrapText="1"/>
      <protection locked="0"/>
    </xf>
    <xf numFmtId="0" fontId="31" fillId="0" borderId="5" xfId="1" applyFont="1" applyBorder="1" applyAlignment="1" applyProtection="1">
      <alignment horizontal="center" vertical="center" wrapText="1"/>
      <protection locked="0"/>
    </xf>
    <xf numFmtId="0" fontId="31" fillId="0" borderId="19" xfId="1" applyFont="1" applyBorder="1" applyAlignment="1" applyProtection="1">
      <alignment vertical="center" textRotation="255" wrapText="1"/>
      <protection locked="0"/>
    </xf>
    <xf numFmtId="0" fontId="31" fillId="0" borderId="19" xfId="1" applyFont="1" applyBorder="1" applyAlignment="1" applyProtection="1">
      <alignment vertical="center" wrapText="1"/>
      <protection locked="0"/>
    </xf>
    <xf numFmtId="0" fontId="21" fillId="0" borderId="43" xfId="1" applyFont="1" applyBorder="1" applyAlignment="1" applyProtection="1">
      <alignment vertical="center" textRotation="255" shrinkToFit="1"/>
      <protection locked="0"/>
    </xf>
    <xf numFmtId="0" fontId="21" fillId="0" borderId="43" xfId="1" applyFont="1" applyBorder="1" applyAlignment="1" applyProtection="1">
      <alignment horizontal="center" vertical="center" shrinkToFit="1"/>
      <protection locked="0"/>
    </xf>
    <xf numFmtId="0" fontId="16" fillId="0" borderId="32" xfId="8" applyFont="1" applyBorder="1" applyAlignment="1">
      <alignment vertical="center" wrapText="1"/>
    </xf>
    <xf numFmtId="0" fontId="16" fillId="0" borderId="19" xfId="8" applyFont="1" applyBorder="1" applyAlignment="1">
      <alignment vertical="center" wrapText="1"/>
    </xf>
    <xf numFmtId="0" fontId="16" fillId="0" borderId="9" xfId="8" applyFont="1" applyBorder="1" applyAlignment="1">
      <alignment vertical="center" wrapText="1"/>
    </xf>
    <xf numFmtId="38" fontId="16" fillId="5" borderId="36" xfId="2" applyFont="1" applyFill="1" applyBorder="1" applyAlignment="1" applyProtection="1">
      <alignment horizontal="left" vertical="center"/>
      <protection locked="0"/>
    </xf>
    <xf numFmtId="38" fontId="16" fillId="0" borderId="12" xfId="2" applyFont="1" applyFill="1" applyBorder="1" applyAlignment="1">
      <alignment vertical="center" shrinkToFit="1"/>
    </xf>
    <xf numFmtId="38" fontId="16" fillId="0" borderId="20" xfId="2" applyFont="1" applyFill="1" applyBorder="1" applyAlignment="1">
      <alignment vertical="center" shrinkToFit="1"/>
    </xf>
    <xf numFmtId="0" fontId="15" fillId="0" borderId="10" xfId="1" applyFont="1" applyBorder="1" applyProtection="1">
      <alignment vertical="center"/>
      <protection locked="0"/>
    </xf>
    <xf numFmtId="38" fontId="16" fillId="0" borderId="0" xfId="2" applyFont="1" applyFill="1" applyBorder="1" applyProtection="1">
      <alignment vertical="center"/>
      <protection locked="0"/>
    </xf>
    <xf numFmtId="10" fontId="16" fillId="0" borderId="0" xfId="2" applyNumberFormat="1" applyFont="1" applyFill="1" applyBorder="1" applyProtection="1">
      <alignment vertical="center"/>
      <protection locked="0"/>
    </xf>
    <xf numFmtId="38" fontId="16" fillId="0" borderId="0" xfId="2" applyFont="1" applyFill="1" applyBorder="1" applyAlignment="1" applyProtection="1">
      <alignment horizontal="center" vertical="center"/>
      <protection locked="0"/>
    </xf>
    <xf numFmtId="38" fontId="16" fillId="0" borderId="0" xfId="2" applyFont="1" applyFill="1" applyBorder="1" applyAlignment="1">
      <alignment vertical="center" shrinkToFit="1"/>
    </xf>
    <xf numFmtId="0" fontId="16" fillId="0" borderId="51" xfId="1" applyFont="1" applyBorder="1" applyAlignment="1" applyProtection="1">
      <alignment horizontal="center" vertical="center" wrapText="1"/>
      <protection locked="0"/>
    </xf>
    <xf numFmtId="178" fontId="16" fillId="0" borderId="41" xfId="2" applyNumberFormat="1" applyFont="1" applyFill="1" applyBorder="1" applyAlignment="1" applyProtection="1">
      <alignment horizontal="center" vertical="center"/>
      <protection locked="0"/>
    </xf>
    <xf numFmtId="0" fontId="30" fillId="0" borderId="0" xfId="8" applyFont="1" applyAlignment="1">
      <alignment vertical="center" wrapText="1"/>
    </xf>
    <xf numFmtId="0" fontId="19" fillId="0" borderId="0" xfId="1" applyFont="1" applyAlignment="1" applyProtection="1">
      <alignment vertical="top" wrapText="1"/>
      <protection locked="0"/>
    </xf>
    <xf numFmtId="0" fontId="19" fillId="0" borderId="0" xfId="8" applyFont="1" applyAlignment="1">
      <alignment vertical="top" wrapText="1"/>
    </xf>
    <xf numFmtId="38" fontId="16" fillId="0" borderId="0" xfId="1" applyNumberFormat="1" applyFont="1" applyAlignment="1" applyProtection="1">
      <alignment horizontal="left" vertical="center"/>
      <protection locked="0"/>
    </xf>
    <xf numFmtId="178" fontId="16" fillId="0" borderId="0" xfId="2" applyNumberFormat="1" applyFont="1" applyFill="1" applyBorder="1" applyAlignment="1" applyProtection="1">
      <alignment horizontal="center" vertical="center"/>
      <protection locked="0"/>
    </xf>
    <xf numFmtId="0" fontId="16" fillId="0" borderId="27" xfId="1" applyFont="1" applyBorder="1" applyProtection="1">
      <alignment vertical="center"/>
      <protection locked="0"/>
    </xf>
    <xf numFmtId="0" fontId="16" fillId="0" borderId="12" xfId="1" applyFont="1" applyBorder="1" applyProtection="1">
      <alignment vertical="center"/>
      <protection locked="0"/>
    </xf>
    <xf numFmtId="0" fontId="16" fillId="0" borderId="11"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6" fillId="0" borderId="10" xfId="1" applyFont="1" applyBorder="1" applyAlignment="1" applyProtection="1">
      <alignment horizontal="center" vertical="center"/>
      <protection locked="0"/>
    </xf>
    <xf numFmtId="0" fontId="21" fillId="0" borderId="12" xfId="1" applyFont="1" applyBorder="1" applyAlignment="1" applyProtection="1">
      <alignment horizontal="center" vertical="center" wrapText="1"/>
      <protection locked="0"/>
    </xf>
    <xf numFmtId="0" fontId="17" fillId="0" borderId="11" xfId="1" applyFont="1" applyBorder="1" applyAlignment="1" applyProtection="1">
      <alignment horizontal="center" vertical="center" wrapText="1" shrinkToFit="1"/>
      <protection locked="0"/>
    </xf>
    <xf numFmtId="0" fontId="16" fillId="0" borderId="3" xfId="1" applyFont="1" applyBorder="1" applyAlignment="1" applyProtection="1">
      <alignment horizontal="center" vertical="center"/>
      <protection locked="0"/>
    </xf>
    <xf numFmtId="176" fontId="16" fillId="0" borderId="3" xfId="1" applyNumberFormat="1" applyFont="1" applyBorder="1" applyAlignment="1" applyProtection="1">
      <alignment horizontal="center" vertical="center"/>
      <protection locked="0"/>
    </xf>
    <xf numFmtId="177" fontId="16" fillId="0" borderId="7" xfId="10" applyNumberFormat="1" applyFont="1" applyFill="1" applyBorder="1" applyAlignment="1">
      <alignment horizontal="center" vertical="center"/>
    </xf>
    <xf numFmtId="179" fontId="16" fillId="0" borderId="6" xfId="10" applyNumberFormat="1" applyFont="1" applyFill="1" applyBorder="1" applyAlignment="1">
      <alignment horizontal="center" vertical="center"/>
    </xf>
    <xf numFmtId="38" fontId="16" fillId="0" borderId="6" xfId="2" applyFont="1" applyFill="1" applyBorder="1" applyProtection="1">
      <alignment vertical="center"/>
      <protection locked="0"/>
    </xf>
    <xf numFmtId="38" fontId="16" fillId="0" borderId="20" xfId="2" applyFont="1" applyFill="1" applyBorder="1" applyAlignment="1" applyProtection="1">
      <alignment vertical="center" shrinkToFit="1"/>
      <protection locked="0"/>
    </xf>
    <xf numFmtId="38" fontId="16" fillId="0" borderId="7" xfId="2" applyFont="1" applyFill="1" applyBorder="1" applyAlignment="1" applyProtection="1">
      <alignment vertical="center" shrinkToFit="1"/>
      <protection locked="0"/>
    </xf>
    <xf numFmtId="10" fontId="16" fillId="0" borderId="20" xfId="2" applyNumberFormat="1" applyFont="1" applyFill="1" applyBorder="1" applyAlignment="1" applyProtection="1">
      <alignment vertical="center" shrinkToFit="1"/>
      <protection locked="0"/>
    </xf>
    <xf numFmtId="38" fontId="16" fillId="0" borderId="27" xfId="2" applyFont="1" applyFill="1" applyBorder="1" applyAlignment="1">
      <alignment vertical="center" shrinkToFit="1"/>
    </xf>
    <xf numFmtId="0" fontId="15" fillId="0" borderId="10" xfId="1" applyFont="1" applyBorder="1" applyAlignment="1" applyProtection="1">
      <alignment vertical="center" shrinkToFit="1"/>
      <protection locked="0"/>
    </xf>
    <xf numFmtId="0" fontId="16" fillId="0" borderId="10" xfId="1" applyFont="1" applyBorder="1" applyProtection="1">
      <alignment vertical="center"/>
      <protection locked="0"/>
    </xf>
    <xf numFmtId="0" fontId="16" fillId="0" borderId="42" xfId="1" applyFont="1" applyBorder="1" applyProtection="1">
      <alignment vertical="center"/>
      <protection locked="0"/>
    </xf>
    <xf numFmtId="0" fontId="16" fillId="0" borderId="43" xfId="1" applyFont="1" applyBorder="1" applyProtection="1">
      <alignment vertical="center"/>
      <protection locked="0"/>
    </xf>
    <xf numFmtId="0" fontId="16" fillId="0" borderId="43" xfId="1" applyFont="1" applyBorder="1" applyAlignment="1" applyProtection="1">
      <alignment horizontal="center" vertical="center"/>
      <protection locked="0"/>
    </xf>
    <xf numFmtId="0" fontId="16" fillId="0" borderId="44" xfId="1" applyFont="1" applyBorder="1" applyAlignment="1" applyProtection="1">
      <alignment horizontal="center" vertical="center"/>
      <protection locked="0"/>
    </xf>
    <xf numFmtId="0" fontId="16" fillId="0" borderId="44" xfId="1" applyFont="1" applyBorder="1" applyProtection="1">
      <alignment vertical="center"/>
      <protection locked="0"/>
    </xf>
    <xf numFmtId="0" fontId="21" fillId="0" borderId="43" xfId="1" applyFont="1" applyBorder="1" applyAlignment="1" applyProtection="1">
      <alignment horizontal="center" vertical="center" wrapText="1"/>
      <protection locked="0"/>
    </xf>
    <xf numFmtId="0" fontId="17" fillId="0" borderId="43" xfId="1" applyFont="1" applyBorder="1" applyAlignment="1" applyProtection="1">
      <alignment horizontal="center" vertical="center" wrapText="1" shrinkToFit="1"/>
      <protection locked="0"/>
    </xf>
    <xf numFmtId="176" fontId="16" fillId="0" borderId="44" xfId="1" applyNumberFormat="1" applyFont="1" applyBorder="1" applyAlignment="1" applyProtection="1">
      <alignment horizontal="center" vertical="center"/>
      <protection locked="0"/>
    </xf>
    <xf numFmtId="177" fontId="16" fillId="0" borderId="45" xfId="10" applyNumberFormat="1" applyFont="1" applyFill="1" applyBorder="1" applyAlignment="1">
      <alignment horizontal="center" vertical="center"/>
    </xf>
    <xf numFmtId="179" fontId="16" fillId="0" borderId="46" xfId="10" applyNumberFormat="1" applyFont="1" applyFill="1" applyBorder="1" applyAlignment="1">
      <alignment horizontal="center" vertical="center"/>
    </xf>
    <xf numFmtId="38" fontId="16" fillId="0" borderId="46" xfId="2" applyFont="1" applyFill="1" applyBorder="1" applyProtection="1">
      <alignment vertical="center"/>
      <protection locked="0"/>
    </xf>
    <xf numFmtId="38" fontId="16" fillId="0" borderId="45" xfId="2" applyFont="1" applyFill="1" applyBorder="1" applyAlignment="1" applyProtection="1">
      <alignment vertical="center" shrinkToFit="1"/>
      <protection locked="0"/>
    </xf>
    <xf numFmtId="38" fontId="16" fillId="0" borderId="43" xfId="2" applyFont="1" applyFill="1" applyBorder="1" applyAlignment="1" applyProtection="1">
      <alignment vertical="center" shrinkToFit="1"/>
      <protection locked="0"/>
    </xf>
    <xf numFmtId="10" fontId="16" fillId="0" borderId="45" xfId="2" applyNumberFormat="1" applyFont="1" applyFill="1" applyBorder="1" applyAlignment="1" applyProtection="1">
      <alignment vertical="center" shrinkToFit="1"/>
      <protection locked="0"/>
    </xf>
    <xf numFmtId="0" fontId="21" fillId="0" borderId="0" xfId="9" applyFont="1" applyAlignment="1" applyProtection="1">
      <alignment horizontal="left" vertical="center"/>
      <protection locked="0"/>
    </xf>
    <xf numFmtId="0" fontId="26" fillId="0" borderId="0" xfId="9" applyFont="1" applyAlignment="1" applyProtection="1">
      <alignment horizontal="center" vertical="center" wrapText="1"/>
      <protection locked="0"/>
    </xf>
    <xf numFmtId="176" fontId="26" fillId="0" borderId="0" xfId="9" applyNumberFormat="1" applyFont="1" applyAlignment="1" applyProtection="1">
      <alignment horizontal="center" vertical="center" wrapText="1"/>
      <protection locked="0"/>
    </xf>
    <xf numFmtId="0" fontId="21" fillId="0" borderId="8" xfId="1" applyFont="1" applyBorder="1" applyAlignment="1" applyProtection="1">
      <alignment vertical="top" wrapText="1"/>
      <protection locked="0"/>
    </xf>
    <xf numFmtId="0" fontId="31" fillId="0" borderId="19" xfId="1" applyFont="1" applyBorder="1" applyAlignment="1" applyProtection="1">
      <alignment horizontal="center" vertical="center" wrapText="1"/>
      <protection locked="0"/>
    </xf>
    <xf numFmtId="0" fontId="21" fillId="0" borderId="19" xfId="1" applyFont="1" applyBorder="1" applyAlignment="1" applyProtection="1">
      <alignment horizontal="center" vertical="center" wrapText="1"/>
      <protection locked="0"/>
    </xf>
    <xf numFmtId="0" fontId="21" fillId="0" borderId="9" xfId="1" applyFont="1" applyBorder="1" applyAlignment="1" applyProtection="1">
      <alignment horizontal="center" vertical="center" wrapText="1"/>
      <protection locked="0"/>
    </xf>
    <xf numFmtId="0" fontId="21" fillId="0" borderId="1" xfId="1" applyFont="1" applyBorder="1" applyAlignment="1" applyProtection="1">
      <alignment horizontal="center" vertical="center" wrapText="1"/>
      <protection locked="0"/>
    </xf>
    <xf numFmtId="0" fontId="21" fillId="0" borderId="8" xfId="1" applyFont="1" applyBorder="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27" fillId="0" borderId="8" xfId="9" applyFont="1" applyBorder="1" applyAlignment="1" applyProtection="1">
      <alignment horizontal="center" vertical="center" wrapText="1"/>
      <protection locked="0"/>
    </xf>
    <xf numFmtId="0" fontId="21" fillId="0" borderId="21" xfId="1" applyFont="1" applyBorder="1" applyAlignment="1" applyProtection="1">
      <alignment horizontal="center" vertical="top" wrapText="1"/>
      <protection locked="0"/>
    </xf>
    <xf numFmtId="10" fontId="21" fillId="0" borderId="8" xfId="1" applyNumberFormat="1" applyFont="1" applyBorder="1" applyAlignment="1" applyProtection="1">
      <alignment horizontal="center" vertical="top" wrapText="1"/>
      <protection locked="0"/>
    </xf>
    <xf numFmtId="0" fontId="21" fillId="0" borderId="21" xfId="1" applyFont="1" applyBorder="1" applyAlignment="1" applyProtection="1">
      <alignment horizontal="center" vertical="center" wrapText="1"/>
      <protection locked="0"/>
    </xf>
    <xf numFmtId="0" fontId="16" fillId="0" borderId="27" xfId="8" applyFont="1" applyBorder="1" applyAlignment="1">
      <alignment horizontal="center" vertical="center" wrapText="1"/>
    </xf>
    <xf numFmtId="0" fontId="16" fillId="0" borderId="12" xfId="8" applyFont="1" applyBorder="1" applyAlignment="1">
      <alignment horizontal="center" vertical="center" wrapText="1"/>
    </xf>
    <xf numFmtId="0" fontId="16" fillId="0" borderId="20" xfId="8" applyFont="1" applyBorder="1" applyAlignment="1">
      <alignment horizontal="center" vertical="center" wrapText="1"/>
    </xf>
    <xf numFmtId="0" fontId="26" fillId="0" borderId="9" xfId="9" applyFont="1" applyBorder="1" applyAlignment="1" applyProtection="1">
      <alignment horizontal="center" vertical="center" wrapText="1"/>
      <protection locked="0"/>
    </xf>
    <xf numFmtId="0" fontId="21" fillId="0" borderId="20" xfId="1" applyFont="1" applyBorder="1" applyAlignment="1" applyProtection="1">
      <alignment horizontal="center" vertical="center" wrapText="1"/>
      <protection locked="0"/>
    </xf>
    <xf numFmtId="0" fontId="21" fillId="0" borderId="6" xfId="1" applyFont="1" applyBorder="1" applyAlignment="1" applyProtection="1">
      <alignment horizontal="center" vertical="center" wrapText="1"/>
      <protection locked="0"/>
    </xf>
    <xf numFmtId="0" fontId="29" fillId="0" borderId="10" xfId="1" applyFont="1" applyBorder="1" applyAlignment="1" applyProtection="1">
      <alignment vertical="center" wrapText="1"/>
      <protection locked="0"/>
    </xf>
    <xf numFmtId="0" fontId="26" fillId="0" borderId="25" xfId="9" applyFont="1" applyBorder="1" applyAlignment="1" applyProtection="1">
      <alignment vertical="center" wrapText="1"/>
      <protection locked="0"/>
    </xf>
    <xf numFmtId="0" fontId="26" fillId="0" borderId="25" xfId="9" applyFont="1" applyBorder="1" applyAlignment="1" applyProtection="1">
      <alignment horizontal="center" vertical="center" wrapText="1"/>
      <protection locked="0"/>
    </xf>
    <xf numFmtId="0" fontId="36" fillId="0" borderId="25" xfId="9" applyFont="1" applyBorder="1" applyProtection="1">
      <alignment vertical="center"/>
      <protection locked="0"/>
    </xf>
    <xf numFmtId="0" fontId="36" fillId="0" borderId="48" xfId="9" applyFont="1" applyBorder="1" applyProtection="1">
      <alignment vertical="center"/>
      <protection locked="0"/>
    </xf>
    <xf numFmtId="0" fontId="21" fillId="0" borderId="9" xfId="1" applyFont="1" applyBorder="1" applyAlignment="1">
      <alignment horizontal="center" wrapText="1"/>
    </xf>
    <xf numFmtId="0" fontId="27" fillId="0" borderId="19" xfId="9" applyFont="1" applyBorder="1" applyAlignment="1" applyProtection="1">
      <alignment vertical="center" textRotation="255" wrapText="1"/>
      <protection locked="0"/>
    </xf>
    <xf numFmtId="0" fontId="21" fillId="0" borderId="8" xfId="1" applyFont="1" applyBorder="1" applyAlignment="1">
      <alignment horizontal="center" vertical="top" wrapText="1"/>
    </xf>
    <xf numFmtId="0" fontId="21" fillId="0" borderId="8" xfId="1" applyFont="1" applyBorder="1" applyAlignment="1">
      <alignment horizontal="center" vertical="top" textRotation="255" wrapText="1"/>
    </xf>
    <xf numFmtId="0" fontId="21" fillId="0" borderId="21" xfId="1" applyFont="1" applyBorder="1" applyAlignment="1">
      <alignment horizontal="center" vertical="top" textRotation="255" wrapText="1"/>
    </xf>
    <xf numFmtId="0" fontId="16" fillId="0" borderId="35" xfId="1" applyFont="1" applyBorder="1" applyAlignment="1" applyProtection="1">
      <alignment horizontal="left" vertical="center"/>
      <protection locked="0"/>
    </xf>
    <xf numFmtId="0" fontId="16" fillId="0" borderId="36" xfId="1" applyFont="1" applyBorder="1" applyAlignment="1" applyProtection="1">
      <alignment horizontal="left" vertical="center"/>
      <protection locked="0"/>
    </xf>
    <xf numFmtId="0" fontId="16" fillId="0" borderId="37" xfId="1" applyFont="1" applyBorder="1" applyAlignment="1" applyProtection="1">
      <alignment horizontal="left" vertical="center"/>
      <protection locked="0"/>
    </xf>
    <xf numFmtId="0" fontId="16" fillId="0" borderId="36" xfId="1" applyFont="1" applyBorder="1" applyAlignment="1" applyProtection="1">
      <alignment horizontal="left" vertical="center" shrinkToFit="1"/>
      <protection locked="0"/>
    </xf>
    <xf numFmtId="0" fontId="16" fillId="0" borderId="38" xfId="1" applyFont="1" applyBorder="1" applyAlignment="1" applyProtection="1">
      <alignment horizontal="left" vertical="center"/>
      <protection locked="0"/>
    </xf>
    <xf numFmtId="0" fontId="14" fillId="0" borderId="33" xfId="1" applyFont="1" applyBorder="1" applyAlignment="1" applyProtection="1">
      <alignment horizontal="center" vertical="center" wrapText="1"/>
      <protection locked="0"/>
    </xf>
    <xf numFmtId="0" fontId="17" fillId="0" borderId="50" xfId="1" applyFont="1" applyBorder="1" applyAlignment="1" applyProtection="1">
      <alignment vertical="center" textRotation="255" shrinkToFit="1"/>
      <protection locked="0"/>
    </xf>
    <xf numFmtId="0" fontId="21" fillId="0" borderId="33" xfId="1" applyFont="1" applyBorder="1" applyAlignment="1" applyProtection="1">
      <alignment horizontal="center" vertical="center" shrinkToFit="1"/>
      <protection locked="0"/>
    </xf>
    <xf numFmtId="0" fontId="26" fillId="0" borderId="24" xfId="9" applyFont="1" applyBorder="1" applyAlignment="1" applyProtection="1">
      <alignment horizontal="center" vertical="center" wrapText="1"/>
      <protection locked="0"/>
    </xf>
    <xf numFmtId="176" fontId="26" fillId="0" borderId="25" xfId="9" applyNumberFormat="1" applyFont="1" applyBorder="1" applyAlignment="1" applyProtection="1">
      <alignment horizontal="center" vertical="center" wrapText="1"/>
      <protection locked="0"/>
    </xf>
    <xf numFmtId="0" fontId="26" fillId="0" borderId="48" xfId="9" applyFont="1" applyBorder="1" applyAlignment="1" applyProtection="1">
      <alignment vertical="center" wrapText="1"/>
      <protection locked="0"/>
    </xf>
    <xf numFmtId="176" fontId="16" fillId="0" borderId="38" xfId="1" applyNumberFormat="1" applyFont="1" applyBorder="1" applyAlignment="1" applyProtection="1">
      <alignment horizontal="left" vertical="center"/>
      <protection locked="0"/>
    </xf>
    <xf numFmtId="38" fontId="16" fillId="0" borderId="36" xfId="2" applyFont="1" applyFill="1" applyBorder="1" applyAlignment="1" applyProtection="1">
      <alignment horizontal="left" vertical="center"/>
      <protection locked="0"/>
    </xf>
    <xf numFmtId="10" fontId="26" fillId="0" borderId="24" xfId="9" applyNumberFormat="1" applyFont="1" applyBorder="1" applyAlignment="1" applyProtection="1">
      <alignment vertical="center" wrapText="1"/>
      <protection locked="0"/>
    </xf>
    <xf numFmtId="10" fontId="26" fillId="0" borderId="25" xfId="9" applyNumberFormat="1" applyFont="1" applyBorder="1" applyAlignment="1" applyProtection="1">
      <alignment vertical="center" wrapText="1"/>
      <protection locked="0"/>
    </xf>
    <xf numFmtId="0" fontId="27" fillId="0" borderId="8" xfId="9" applyFont="1" applyBorder="1" applyAlignment="1" applyProtection="1">
      <alignment vertical="center" wrapText="1"/>
      <protection locked="0"/>
    </xf>
    <xf numFmtId="0" fontId="27" fillId="0" borderId="0" xfId="9" applyFont="1" applyAlignment="1" applyProtection="1">
      <alignment horizontal="center" vertical="center" wrapText="1"/>
      <protection locked="0"/>
    </xf>
    <xf numFmtId="0" fontId="39" fillId="0" borderId="8" xfId="9" applyFont="1" applyBorder="1" applyAlignment="1" applyProtection="1">
      <alignment vertical="center" wrapText="1"/>
      <protection locked="0"/>
    </xf>
    <xf numFmtId="0" fontId="30" fillId="0" borderId="2" xfId="8" applyFont="1" applyBorder="1" applyAlignment="1">
      <alignment vertical="center" wrapText="1"/>
    </xf>
    <xf numFmtId="10" fontId="30" fillId="0" borderId="2" xfId="8" applyNumberFormat="1" applyFont="1" applyBorder="1" applyAlignment="1">
      <alignment vertical="center" wrapText="1"/>
    </xf>
    <xf numFmtId="10" fontId="26" fillId="0" borderId="9" xfId="9" applyNumberFormat="1" applyFont="1" applyBorder="1" applyAlignment="1" applyProtection="1">
      <alignment horizontal="center" vertical="center" wrapText="1"/>
      <protection locked="0"/>
    </xf>
    <xf numFmtId="10" fontId="16" fillId="0" borderId="36" xfId="2" applyNumberFormat="1" applyFont="1" applyFill="1" applyBorder="1" applyAlignment="1" applyProtection="1">
      <alignment horizontal="left" vertical="center"/>
      <protection locked="0"/>
    </xf>
    <xf numFmtId="177" fontId="16" fillId="0" borderId="37" xfId="10" applyNumberFormat="1" applyFont="1" applyFill="1" applyBorder="1" applyAlignment="1">
      <alignment horizontal="left" vertical="center"/>
    </xf>
    <xf numFmtId="179" fontId="16" fillId="0" borderId="38" xfId="10" applyNumberFormat="1" applyFont="1" applyFill="1" applyBorder="1" applyAlignment="1">
      <alignment horizontal="left" vertical="center"/>
    </xf>
    <xf numFmtId="38" fontId="16" fillId="0" borderId="39" xfId="2" applyFont="1" applyFill="1" applyBorder="1" applyAlignment="1" applyProtection="1">
      <alignment horizontal="left" vertical="center"/>
      <protection locked="0"/>
    </xf>
    <xf numFmtId="10" fontId="16" fillId="0" borderId="37" xfId="1" applyNumberFormat="1" applyFont="1" applyBorder="1" applyAlignment="1" applyProtection="1">
      <alignment horizontal="left" vertical="center"/>
      <protection locked="0"/>
    </xf>
    <xf numFmtId="0" fontId="30" fillId="0" borderId="14" xfId="8" applyFont="1" applyBorder="1" applyAlignment="1">
      <alignment vertical="center" wrapText="1"/>
    </xf>
    <xf numFmtId="0" fontId="30" fillId="0" borderId="31" xfId="8" applyFont="1" applyBorder="1" applyAlignment="1">
      <alignment vertical="center" wrapText="1"/>
    </xf>
    <xf numFmtId="0" fontId="30" fillId="0" borderId="17" xfId="8" applyFont="1" applyBorder="1" applyAlignment="1">
      <alignment vertical="center" wrapText="1"/>
    </xf>
    <xf numFmtId="0" fontId="30" fillId="0" borderId="50" xfId="8" applyFont="1" applyBorder="1" applyAlignment="1">
      <alignment vertical="center" wrapText="1"/>
    </xf>
    <xf numFmtId="0" fontId="16" fillId="0" borderId="35" xfId="8" applyFont="1" applyBorder="1" applyAlignment="1">
      <alignment horizontal="left" vertical="center" wrapText="1"/>
    </xf>
    <xf numFmtId="0" fontId="16" fillId="0" borderId="36" xfId="8" applyFont="1" applyBorder="1" applyAlignment="1">
      <alignment horizontal="left" vertical="center" wrapText="1"/>
    </xf>
    <xf numFmtId="0" fontId="16" fillId="0" borderId="37" xfId="8" applyFont="1" applyBorder="1" applyAlignment="1">
      <alignment horizontal="left" vertical="center" wrapText="1"/>
    </xf>
    <xf numFmtId="178" fontId="16" fillId="0" borderId="23" xfId="2" applyNumberFormat="1" applyFont="1" applyFill="1" applyBorder="1" applyAlignment="1" applyProtection="1">
      <alignment horizontal="center" vertical="center"/>
      <protection locked="0"/>
    </xf>
    <xf numFmtId="178" fontId="16" fillId="0" borderId="11" xfId="2" applyNumberFormat="1" applyFont="1" applyFill="1" applyBorder="1" applyAlignment="1" applyProtection="1">
      <alignment horizontal="center" vertical="center"/>
      <protection locked="0"/>
    </xf>
    <xf numFmtId="0" fontId="30" fillId="0" borderId="26" xfId="8" applyFont="1" applyBorder="1" applyAlignment="1">
      <alignment vertical="center" wrapText="1"/>
    </xf>
    <xf numFmtId="0" fontId="30" fillId="0" borderId="15" xfId="8" applyFont="1" applyBorder="1" applyAlignment="1">
      <alignment vertical="center" wrapText="1"/>
    </xf>
    <xf numFmtId="0" fontId="30" fillId="0" borderId="52" xfId="8" applyFont="1" applyBorder="1" applyAlignment="1">
      <alignment vertical="center" wrapText="1"/>
    </xf>
    <xf numFmtId="0" fontId="30" fillId="0" borderId="18" xfId="8" applyFont="1" applyBorder="1" applyAlignment="1">
      <alignment vertical="center" wrapText="1"/>
    </xf>
    <xf numFmtId="38" fontId="16" fillId="0" borderId="36" xfId="1" applyNumberFormat="1" applyFont="1" applyBorder="1" applyAlignment="1" applyProtection="1">
      <alignment horizontal="left" vertical="center"/>
      <protection locked="0"/>
    </xf>
    <xf numFmtId="38" fontId="16" fillId="0" borderId="40" xfId="1" applyNumberFormat="1" applyFont="1" applyBorder="1" applyAlignment="1" applyProtection="1">
      <alignment horizontal="left" vertical="center"/>
      <protection locked="0"/>
    </xf>
    <xf numFmtId="0" fontId="16" fillId="0" borderId="40" xfId="1" applyFont="1" applyBorder="1" applyAlignment="1" applyProtection="1">
      <alignment horizontal="left" vertical="center"/>
      <protection locked="0"/>
    </xf>
    <xf numFmtId="0" fontId="16" fillId="0" borderId="29" xfId="1" applyFont="1" applyBorder="1" applyAlignment="1" applyProtection="1">
      <alignment horizontal="center" vertical="center"/>
      <protection locked="0"/>
    </xf>
    <xf numFmtId="0" fontId="16" fillId="0" borderId="47" xfId="1" applyFont="1" applyBorder="1" applyAlignment="1" applyProtection="1">
      <alignment horizontal="center" vertical="center"/>
      <protection locked="0"/>
    </xf>
    <xf numFmtId="0" fontId="16" fillId="0" borderId="4" xfId="1" applyFont="1" applyBorder="1" applyAlignment="1" applyProtection="1">
      <alignment vertical="top" wrapText="1"/>
      <protection locked="0"/>
    </xf>
    <xf numFmtId="0" fontId="16" fillId="0" borderId="8" xfId="1" applyFont="1" applyBorder="1" applyAlignment="1" applyProtection="1">
      <alignment vertical="top" wrapText="1"/>
      <protection locked="0"/>
    </xf>
    <xf numFmtId="0" fontId="41" fillId="0" borderId="0" xfId="1" applyFont="1" applyAlignment="1" applyProtection="1">
      <alignment horizontal="center" vertical="center"/>
      <protection locked="0"/>
    </xf>
    <xf numFmtId="0" fontId="41" fillId="0" borderId="0" xfId="1" applyFont="1" applyProtection="1">
      <alignment vertical="center"/>
      <protection locked="0"/>
    </xf>
    <xf numFmtId="0" fontId="16" fillId="2" borderId="0" xfId="1" applyFont="1" applyFill="1" applyProtection="1">
      <alignment vertical="center"/>
      <protection locked="0"/>
    </xf>
    <xf numFmtId="0" fontId="16" fillId="2" borderId="0" xfId="1" applyFont="1" applyFill="1" applyAlignment="1" applyProtection="1">
      <alignment vertical="center" shrinkToFit="1"/>
      <protection locked="0"/>
    </xf>
    <xf numFmtId="0" fontId="41" fillId="2" borderId="0" xfId="1" applyFont="1" applyFill="1" applyProtection="1">
      <alignment vertical="center"/>
      <protection locked="0"/>
    </xf>
    <xf numFmtId="0" fontId="15" fillId="0" borderId="0" xfId="1" applyFont="1" applyAlignment="1" applyProtection="1">
      <alignment horizontal="center" vertical="center"/>
      <protection locked="0"/>
    </xf>
    <xf numFmtId="0" fontId="14" fillId="0" borderId="0" xfId="1" applyFont="1" applyProtection="1">
      <alignment vertical="center"/>
      <protection locked="0"/>
    </xf>
    <xf numFmtId="0" fontId="14" fillId="0" borderId="0" xfId="1" applyFont="1" applyAlignment="1" applyProtection="1">
      <alignment horizontal="center" vertical="center"/>
      <protection locked="0"/>
    </xf>
    <xf numFmtId="0" fontId="21" fillId="0" borderId="0" xfId="1" applyFont="1" applyProtection="1">
      <alignment vertical="center"/>
      <protection locked="0"/>
    </xf>
    <xf numFmtId="0" fontId="21" fillId="0" borderId="0" xfId="1" applyFont="1" applyAlignment="1" applyProtection="1">
      <alignment horizontal="center" vertical="center"/>
      <protection locked="0"/>
    </xf>
    <xf numFmtId="0" fontId="21" fillId="0" borderId="10" xfId="1" applyFont="1" applyBorder="1" applyProtection="1">
      <alignment vertical="center"/>
      <protection locked="0"/>
    </xf>
    <xf numFmtId="0" fontId="21" fillId="0" borderId="20" xfId="1" applyFont="1" applyBorder="1" applyProtection="1">
      <alignment vertical="center"/>
      <protection locked="0"/>
    </xf>
    <xf numFmtId="0" fontId="21" fillId="0" borderId="20" xfId="1" applyFont="1" applyBorder="1" applyAlignment="1" applyProtection="1">
      <alignment horizontal="center" vertical="center"/>
      <protection locked="0"/>
    </xf>
    <xf numFmtId="0" fontId="21" fillId="0" borderId="0" xfId="1" applyFont="1" applyAlignment="1" applyProtection="1">
      <alignment vertical="center" textRotation="255"/>
      <protection locked="0"/>
    </xf>
    <xf numFmtId="0" fontId="21" fillId="0" borderId="0" xfId="1" applyFont="1" applyAlignment="1" applyProtection="1">
      <alignment horizontal="left" vertical="center"/>
      <protection locked="0"/>
    </xf>
    <xf numFmtId="0" fontId="21" fillId="0" borderId="1" xfId="1" applyFont="1" applyBorder="1" applyAlignment="1" applyProtection="1">
      <alignment vertical="center" textRotation="255"/>
      <protection locked="0"/>
    </xf>
    <xf numFmtId="0" fontId="21" fillId="0" borderId="1" xfId="1" applyFont="1" applyBorder="1" applyProtection="1">
      <alignment vertical="center"/>
      <protection locked="0"/>
    </xf>
    <xf numFmtId="0" fontId="21" fillId="0" borderId="1" xfId="1" applyFont="1" applyBorder="1" applyAlignment="1" applyProtection="1">
      <alignment horizontal="center" vertical="center"/>
      <protection locked="0"/>
    </xf>
    <xf numFmtId="0" fontId="21" fillId="0" borderId="19" xfId="1" applyFont="1" applyBorder="1" applyProtection="1">
      <alignment vertical="center"/>
      <protection locked="0"/>
    </xf>
    <xf numFmtId="0" fontId="21" fillId="0" borderId="12" xfId="1" applyFont="1" applyBorder="1" applyProtection="1">
      <alignment vertical="center"/>
      <protection locked="0"/>
    </xf>
    <xf numFmtId="0" fontId="21" fillId="0" borderId="20" xfId="1" applyFont="1" applyBorder="1" applyAlignment="1" applyProtection="1">
      <alignment horizontal="left" vertical="center"/>
      <protection locked="0"/>
    </xf>
    <xf numFmtId="0" fontId="21" fillId="0" borderId="10" xfId="1" applyFont="1" applyBorder="1" applyAlignment="1" applyProtection="1">
      <alignment horizontal="left" vertical="center"/>
      <protection locked="0"/>
    </xf>
    <xf numFmtId="0" fontId="21" fillId="0" borderId="2" xfId="1" applyFont="1" applyBorder="1" applyProtection="1">
      <alignment vertical="center"/>
      <protection locked="0"/>
    </xf>
    <xf numFmtId="0" fontId="21" fillId="0" borderId="20" xfId="1" applyFont="1" applyBorder="1">
      <alignment vertical="center"/>
    </xf>
    <xf numFmtId="0" fontId="21" fillId="0" borderId="10" xfId="1" applyFont="1" applyBorder="1">
      <alignment vertical="center"/>
    </xf>
    <xf numFmtId="0" fontId="21" fillId="0" borderId="6" xfId="1" applyFont="1" applyBorder="1">
      <alignment vertical="center"/>
    </xf>
    <xf numFmtId="0" fontId="21" fillId="0" borderId="2" xfId="1" applyFont="1" applyBorder="1" applyAlignment="1" applyProtection="1">
      <alignment horizontal="left" vertical="center"/>
      <protection locked="0"/>
    </xf>
    <xf numFmtId="0" fontId="21" fillId="0" borderId="1" xfId="1" applyFont="1" applyBorder="1" applyAlignment="1" applyProtection="1">
      <alignment horizontal="left" vertical="center"/>
      <protection locked="0"/>
    </xf>
    <xf numFmtId="0" fontId="21" fillId="0" borderId="0" xfId="1" applyFont="1">
      <alignment vertical="center"/>
    </xf>
    <xf numFmtId="0" fontId="13" fillId="0" borderId="0" xfId="1" applyFont="1" applyProtection="1">
      <alignment vertical="center"/>
      <protection locked="0"/>
    </xf>
    <xf numFmtId="0" fontId="43" fillId="0" borderId="0" xfId="1" applyFont="1" applyProtection="1">
      <alignment vertical="center"/>
      <protection locked="0"/>
    </xf>
    <xf numFmtId="0" fontId="16" fillId="0" borderId="0" xfId="0" applyFont="1">
      <alignment vertical="center"/>
    </xf>
    <xf numFmtId="0" fontId="16" fillId="0" borderId="0" xfId="1" applyFont="1">
      <alignment vertical="center"/>
    </xf>
    <xf numFmtId="38" fontId="16" fillId="0" borderId="0" xfId="2" applyFont="1" applyAlignment="1" applyProtection="1">
      <alignment vertical="center"/>
    </xf>
    <xf numFmtId="0" fontId="16" fillId="0" borderId="0" xfId="1" applyFont="1" applyAlignment="1">
      <alignment horizontal="center" vertical="center"/>
    </xf>
    <xf numFmtId="0" fontId="16" fillId="0" borderId="0" xfId="1" applyFont="1" applyAlignment="1">
      <alignment horizontal="center" vertical="center" shrinkToFit="1"/>
    </xf>
    <xf numFmtId="180" fontId="16" fillId="0" borderId="0" xfId="1" applyNumberFormat="1" applyFont="1" applyAlignment="1">
      <alignment horizontal="center" vertical="center"/>
    </xf>
    <xf numFmtId="38" fontId="16" fillId="0" borderId="0" xfId="2" applyFont="1" applyFill="1" applyAlignment="1" applyProtection="1">
      <alignment vertical="center"/>
    </xf>
    <xf numFmtId="38" fontId="16" fillId="0" borderId="47" xfId="26" applyFont="1" applyFill="1" applyBorder="1" applyAlignment="1" applyProtection="1">
      <alignment vertical="center"/>
    </xf>
    <xf numFmtId="38" fontId="16" fillId="0" borderId="44" xfId="2" applyFont="1" applyFill="1" applyBorder="1" applyAlignment="1">
      <alignment vertical="center" shrinkToFit="1"/>
    </xf>
    <xf numFmtId="0" fontId="16" fillId="0" borderId="46" xfId="0" applyFont="1" applyBorder="1">
      <alignment vertical="center"/>
    </xf>
    <xf numFmtId="0" fontId="16" fillId="0" borderId="16" xfId="1" applyFont="1" applyBorder="1">
      <alignment vertical="center"/>
    </xf>
    <xf numFmtId="0" fontId="45" fillId="0" borderId="62" xfId="1" applyFont="1" applyBorder="1" applyAlignment="1">
      <alignment vertical="center" shrinkToFit="1"/>
    </xf>
    <xf numFmtId="0" fontId="16" fillId="0" borderId="63" xfId="2" applyNumberFormat="1" applyFont="1" applyFill="1" applyBorder="1" applyAlignment="1" applyProtection="1">
      <alignment vertical="center"/>
    </xf>
    <xf numFmtId="0" fontId="16" fillId="0" borderId="64" xfId="2" applyNumberFormat="1" applyFont="1" applyFill="1" applyBorder="1" applyAlignment="1" applyProtection="1">
      <alignment vertical="center"/>
    </xf>
    <xf numFmtId="0" fontId="16" fillId="0" borderId="65" xfId="2" applyNumberFormat="1" applyFont="1" applyFill="1" applyBorder="1" applyAlignment="1" applyProtection="1">
      <alignment vertical="center"/>
    </xf>
    <xf numFmtId="0" fontId="16" fillId="0" borderId="66" xfId="2" applyNumberFormat="1" applyFont="1" applyFill="1" applyBorder="1" applyAlignment="1" applyProtection="1">
      <alignment vertical="center"/>
    </xf>
    <xf numFmtId="0" fontId="45" fillId="0" borderId="67" xfId="1" applyFont="1" applyBorder="1" applyAlignment="1">
      <alignment vertical="center" shrinkToFit="1"/>
    </xf>
    <xf numFmtId="0" fontId="16" fillId="3" borderId="67" xfId="2" applyNumberFormat="1" applyFont="1" applyFill="1" applyBorder="1" applyAlignment="1" applyProtection="1">
      <alignment vertical="center"/>
    </xf>
    <xf numFmtId="38" fontId="16" fillId="3" borderId="69" xfId="2" applyFont="1" applyFill="1" applyBorder="1" applyAlignment="1" applyProtection="1">
      <alignment vertical="center"/>
    </xf>
    <xf numFmtId="40" fontId="16" fillId="3" borderId="68" xfId="2" applyNumberFormat="1" applyFont="1" applyFill="1" applyBorder="1" applyAlignment="1" applyProtection="1">
      <alignment vertical="center"/>
    </xf>
    <xf numFmtId="182" fontId="16" fillId="3" borderId="69" xfId="4" applyNumberFormat="1" applyFont="1" applyFill="1" applyBorder="1" applyAlignment="1" applyProtection="1">
      <alignment vertical="center"/>
    </xf>
    <xf numFmtId="0" fontId="45" fillId="0" borderId="72" xfId="1" applyFont="1" applyBorder="1" applyAlignment="1">
      <alignment vertical="center" shrinkToFit="1"/>
    </xf>
    <xf numFmtId="38" fontId="16" fillId="8" borderId="75" xfId="2" applyFont="1" applyFill="1" applyBorder="1" applyAlignment="1" applyProtection="1">
      <alignment horizontal="left" vertical="top" shrinkToFit="1"/>
    </xf>
    <xf numFmtId="0" fontId="16" fillId="8" borderId="75" xfId="1" applyFont="1" applyFill="1" applyBorder="1" applyAlignment="1">
      <alignment horizontal="left" vertical="center" wrapText="1"/>
    </xf>
    <xf numFmtId="0" fontId="16" fillId="8" borderId="37" xfId="1" applyFont="1" applyFill="1" applyBorder="1" applyAlignment="1">
      <alignment horizontal="left" vertical="center" wrapText="1"/>
    </xf>
    <xf numFmtId="0" fontId="16" fillId="8" borderId="36" xfId="1" applyFont="1" applyFill="1" applyBorder="1" applyAlignment="1">
      <alignment horizontal="left" vertical="center" wrapText="1"/>
    </xf>
    <xf numFmtId="38" fontId="16" fillId="8" borderId="37" xfId="26" applyFont="1" applyFill="1" applyBorder="1" applyAlignment="1" applyProtection="1">
      <alignment horizontal="left" vertical="center" wrapText="1"/>
    </xf>
    <xf numFmtId="38" fontId="16" fillId="8" borderId="36" xfId="26" applyFont="1" applyFill="1" applyBorder="1" applyAlignment="1" applyProtection="1">
      <alignment horizontal="left" vertical="center" wrapText="1"/>
    </xf>
    <xf numFmtId="0" fontId="16" fillId="8" borderId="37" xfId="1" applyFont="1" applyFill="1" applyBorder="1" applyAlignment="1">
      <alignment horizontal="left" vertical="center" shrinkToFit="1"/>
    </xf>
    <xf numFmtId="0" fontId="16" fillId="8" borderId="76" xfId="1" applyFont="1" applyFill="1" applyBorder="1" applyAlignment="1">
      <alignment horizontal="left" vertical="center"/>
    </xf>
    <xf numFmtId="0" fontId="16" fillId="8" borderId="76" xfId="1" applyFont="1" applyFill="1" applyBorder="1">
      <alignment vertical="center"/>
    </xf>
    <xf numFmtId="38" fontId="16" fillId="0" borderId="73" xfId="2" applyFont="1" applyFill="1" applyBorder="1" applyAlignment="1" applyProtection="1">
      <alignment horizontal="center" vertical="top" wrapText="1" shrinkToFit="1"/>
    </xf>
    <xf numFmtId="0" fontId="16" fillId="0" borderId="8" xfId="1" applyFont="1" applyBorder="1" applyAlignment="1">
      <alignment horizontal="center" vertical="center" wrapText="1"/>
    </xf>
    <xf numFmtId="0" fontId="16" fillId="0" borderId="21" xfId="1" applyFont="1" applyBorder="1" applyAlignment="1">
      <alignment horizontal="center" vertical="center" wrapText="1"/>
    </xf>
    <xf numFmtId="0" fontId="16" fillId="0" borderId="4" xfId="1" applyFont="1" applyBorder="1" applyAlignment="1">
      <alignment horizontal="center" vertical="center" wrapText="1"/>
    </xf>
    <xf numFmtId="0" fontId="16" fillId="0" borderId="21" xfId="1" applyFont="1" applyBorder="1" applyAlignment="1">
      <alignment vertical="center" wrapText="1"/>
    </xf>
    <xf numFmtId="0" fontId="38" fillId="0" borderId="21" xfId="1" applyFont="1" applyBorder="1" applyAlignment="1">
      <alignment vertical="center" wrapText="1"/>
    </xf>
    <xf numFmtId="38" fontId="16" fillId="0" borderId="4" xfId="2" applyFont="1" applyFill="1" applyBorder="1" applyAlignment="1" applyProtection="1">
      <alignment horizontal="center" vertical="top" shrinkToFit="1"/>
    </xf>
    <xf numFmtId="0" fontId="16" fillId="0" borderId="8" xfId="1" applyFont="1" applyBorder="1" applyAlignment="1">
      <alignment horizontal="center" vertical="center" shrinkToFit="1"/>
    </xf>
    <xf numFmtId="180" fontId="16" fillId="0" borderId="8" xfId="1" applyNumberFormat="1" applyFont="1" applyBorder="1" applyAlignment="1">
      <alignment horizontal="center" vertical="center"/>
    </xf>
    <xf numFmtId="0" fontId="16" fillId="0" borderId="21" xfId="1" applyFont="1" applyBorder="1" applyAlignment="1">
      <alignment horizontal="center" vertical="center"/>
    </xf>
    <xf numFmtId="0" fontId="16" fillId="0" borderId="77" xfId="1" applyFont="1" applyBorder="1" applyAlignment="1">
      <alignment horizontal="center" vertical="center"/>
    </xf>
    <xf numFmtId="0" fontId="16" fillId="0" borderId="0" xfId="1" applyFont="1" applyAlignment="1">
      <alignment vertical="center" wrapText="1"/>
    </xf>
    <xf numFmtId="38" fontId="16" fillId="0" borderId="73" xfId="2" applyFont="1" applyFill="1" applyBorder="1" applyAlignment="1" applyProtection="1">
      <alignment horizontal="center" vertical="center" wrapText="1"/>
    </xf>
    <xf numFmtId="0" fontId="38" fillId="0" borderId="21" xfId="1" applyFont="1" applyBorder="1" applyAlignment="1">
      <alignment horizontal="center" vertical="center" wrapText="1"/>
    </xf>
    <xf numFmtId="38" fontId="16" fillId="0" borderId="4" xfId="2" applyFont="1" applyFill="1" applyBorder="1" applyAlignment="1" applyProtection="1">
      <alignment horizontal="center" vertical="center" wrapText="1" readingOrder="1"/>
    </xf>
    <xf numFmtId="0" fontId="16" fillId="0" borderId="10" xfId="1" applyFont="1" applyBorder="1" applyAlignment="1">
      <alignment horizontal="center" vertical="top" wrapText="1"/>
    </xf>
    <xf numFmtId="38" fontId="16" fillId="2" borderId="0" xfId="2" applyFont="1" applyFill="1" applyAlignment="1" applyProtection="1">
      <alignment vertical="center"/>
    </xf>
    <xf numFmtId="0" fontId="16" fillId="4" borderId="0" xfId="1" applyFont="1" applyFill="1" applyAlignment="1">
      <alignment horizontal="center" vertical="center"/>
    </xf>
    <xf numFmtId="0" fontId="33" fillId="0" borderId="0" xfId="0" applyFont="1">
      <alignment vertical="center"/>
    </xf>
    <xf numFmtId="0" fontId="48" fillId="0" borderId="0" xfId="0" applyFont="1" applyAlignment="1">
      <alignment horizontal="center" vertical="center"/>
    </xf>
    <xf numFmtId="0" fontId="16" fillId="0" borderId="0" xfId="0" applyFont="1" applyAlignment="1">
      <alignment horizontal="center" vertical="center"/>
    </xf>
    <xf numFmtId="0" fontId="49" fillId="0" borderId="0" xfId="0" applyFont="1">
      <alignment vertical="center"/>
    </xf>
    <xf numFmtId="0" fontId="16" fillId="0" borderId="73" xfId="0" applyFont="1" applyBorder="1">
      <alignment vertical="center"/>
    </xf>
    <xf numFmtId="0" fontId="16" fillId="0" borderId="78" xfId="0" applyFont="1" applyBorder="1">
      <alignment vertical="center"/>
    </xf>
    <xf numFmtId="0" fontId="48" fillId="0" borderId="0" xfId="0" applyFont="1">
      <alignment vertical="center"/>
    </xf>
    <xf numFmtId="0" fontId="46" fillId="0" borderId="0" xfId="0" applyFont="1" applyAlignment="1">
      <alignment horizontal="left" vertical="center"/>
    </xf>
    <xf numFmtId="0" fontId="50" fillId="0" borderId="6" xfId="1" applyFont="1" applyBorder="1">
      <alignment vertical="center"/>
    </xf>
    <xf numFmtId="0" fontId="50" fillId="0" borderId="10" xfId="1" applyFont="1" applyBorder="1">
      <alignment vertical="center"/>
    </xf>
    <xf numFmtId="0" fontId="41" fillId="0" borderId="0" xfId="8" applyFont="1" applyAlignment="1">
      <alignment vertical="center"/>
    </xf>
    <xf numFmtId="0" fontId="41" fillId="0" borderId="0" xfId="1" applyFont="1" applyAlignment="1" applyProtection="1">
      <alignment horizontal="center" vertical="center" shrinkToFit="1"/>
      <protection locked="0"/>
    </xf>
    <xf numFmtId="10" fontId="41" fillId="0" borderId="0" xfId="1" applyNumberFormat="1" applyFont="1" applyProtection="1">
      <alignment vertical="center"/>
      <protection locked="0"/>
    </xf>
    <xf numFmtId="176" fontId="41" fillId="0" borderId="0" xfId="1" applyNumberFormat="1" applyFont="1" applyAlignment="1" applyProtection="1">
      <alignment horizontal="center" vertical="center"/>
      <protection locked="0"/>
    </xf>
    <xf numFmtId="0" fontId="42" fillId="0" borderId="0" xfId="1" applyFont="1" applyProtection="1">
      <alignment vertical="center"/>
      <protection locked="0"/>
    </xf>
    <xf numFmtId="0" fontId="41" fillId="0" borderId="0" xfId="1" applyFont="1" applyAlignment="1" applyProtection="1">
      <alignment vertical="center" shrinkToFit="1"/>
      <protection locked="0"/>
    </xf>
    <xf numFmtId="0" fontId="29" fillId="0" borderId="4" xfId="1" applyFont="1" applyBorder="1" applyAlignment="1" applyProtection="1">
      <alignment horizontal="center" vertical="top" wrapText="1"/>
      <protection locked="0"/>
    </xf>
    <xf numFmtId="0" fontId="21" fillId="0" borderId="4" xfId="1" applyFont="1" applyBorder="1" applyAlignment="1" applyProtection="1">
      <alignment vertical="center" wrapText="1"/>
      <protection locked="0"/>
    </xf>
    <xf numFmtId="0" fontId="21" fillId="0" borderId="21" xfId="1" applyFont="1" applyBorder="1" applyAlignment="1" applyProtection="1">
      <alignment vertical="center" wrapText="1"/>
      <protection locked="0"/>
    </xf>
    <xf numFmtId="0" fontId="21" fillId="0" borderId="5" xfId="1" applyFont="1" applyBorder="1" applyAlignment="1" applyProtection="1">
      <alignment vertical="center" wrapText="1"/>
      <protection locked="0"/>
    </xf>
    <xf numFmtId="0" fontId="15" fillId="0" borderId="0" xfId="1" applyFont="1">
      <alignment vertical="center"/>
    </xf>
    <xf numFmtId="0" fontId="14" fillId="0" borderId="12" xfId="1" applyFont="1" applyBorder="1">
      <alignment vertical="center"/>
    </xf>
    <xf numFmtId="0" fontId="14" fillId="0" borderId="12" xfId="1" applyFont="1" applyBorder="1" applyAlignment="1">
      <alignment vertical="center" wrapText="1"/>
    </xf>
    <xf numFmtId="0" fontId="14" fillId="0" borderId="12" xfId="1" applyFont="1" applyBorder="1" applyAlignment="1">
      <alignment horizontal="center" vertical="center"/>
    </xf>
    <xf numFmtId="0" fontId="15" fillId="0" borderId="12" xfId="1" applyFont="1" applyBorder="1" applyAlignment="1">
      <alignment horizontal="center" vertical="center"/>
    </xf>
    <xf numFmtId="0" fontId="15" fillId="0" borderId="12" xfId="1" applyFont="1" applyBorder="1">
      <alignment vertical="center"/>
    </xf>
    <xf numFmtId="0" fontId="17" fillId="0" borderId="0" xfId="1" applyFont="1" applyAlignment="1">
      <alignment vertical="center" shrinkToFit="1"/>
    </xf>
    <xf numFmtId="0" fontId="16" fillId="8" borderId="0" xfId="1" applyFont="1" applyFill="1" applyAlignment="1">
      <alignment horizontal="left" vertical="center"/>
    </xf>
    <xf numFmtId="0" fontId="16" fillId="3" borderId="12" xfId="1" applyFont="1" applyFill="1" applyBorder="1" applyAlignment="1" applyProtection="1">
      <alignment horizontal="center" vertical="center"/>
      <protection locked="0"/>
    </xf>
    <xf numFmtId="0" fontId="16" fillId="3" borderId="12" xfId="1" applyFont="1" applyFill="1" applyBorder="1" applyAlignment="1" applyProtection="1">
      <alignment horizontal="center" vertical="center" shrinkToFit="1"/>
      <protection locked="0"/>
    </xf>
    <xf numFmtId="38" fontId="16" fillId="3" borderId="6" xfId="2" applyFont="1" applyFill="1" applyBorder="1" applyProtection="1">
      <alignment vertical="center"/>
      <protection locked="0"/>
    </xf>
    <xf numFmtId="38" fontId="16" fillId="3" borderId="12" xfId="2" applyFont="1" applyFill="1" applyBorder="1" applyAlignment="1">
      <alignment vertical="center" shrinkToFit="1"/>
    </xf>
    <xf numFmtId="0" fontId="17" fillId="0" borderId="53" xfId="1" applyFont="1" applyBorder="1" applyAlignment="1">
      <alignment vertical="center" wrapText="1"/>
    </xf>
    <xf numFmtId="0" fontId="17" fillId="0" borderId="21" xfId="1" applyFont="1" applyBorder="1" applyAlignment="1">
      <alignment vertical="center" wrapText="1"/>
    </xf>
    <xf numFmtId="0" fontId="16" fillId="0" borderId="19" xfId="1" applyFont="1" applyBorder="1" applyAlignment="1">
      <alignment vertical="center" wrapText="1"/>
    </xf>
    <xf numFmtId="0" fontId="19" fillId="0" borderId="0" xfId="1" applyFont="1" applyAlignment="1">
      <alignment vertical="center" wrapText="1"/>
    </xf>
    <xf numFmtId="38" fontId="19" fillId="8" borderId="0" xfId="1" applyNumberFormat="1" applyFont="1" applyFill="1" applyAlignment="1">
      <alignment horizontal="center" vertical="center" shrinkToFit="1"/>
    </xf>
    <xf numFmtId="38" fontId="19" fillId="8" borderId="0" xfId="1" applyNumberFormat="1" applyFont="1" applyFill="1" applyAlignment="1">
      <alignment horizontal="left" vertical="center" shrinkToFit="1"/>
    </xf>
    <xf numFmtId="38" fontId="16" fillId="0" borderId="7" xfId="2" applyFont="1" applyFill="1" applyBorder="1" applyAlignment="1" applyProtection="1">
      <alignment vertical="center" shrinkToFit="1"/>
    </xf>
    <xf numFmtId="182" fontId="16" fillId="3" borderId="11" xfId="4" applyNumberFormat="1" applyFont="1" applyFill="1" applyBorder="1" applyAlignment="1" applyProtection="1">
      <alignment vertical="center"/>
    </xf>
    <xf numFmtId="38" fontId="16" fillId="3" borderId="11" xfId="2" applyFont="1" applyFill="1" applyBorder="1" applyAlignment="1" applyProtection="1">
      <alignment vertical="center"/>
    </xf>
    <xf numFmtId="40" fontId="16" fillId="3" borderId="7" xfId="2" applyNumberFormat="1" applyFont="1" applyFill="1" applyBorder="1" applyAlignment="1" applyProtection="1">
      <alignment vertical="center"/>
    </xf>
    <xf numFmtId="2" fontId="16" fillId="0" borderId="3" xfId="26" applyNumberFormat="1" applyFont="1" applyFill="1" applyBorder="1" applyAlignment="1" applyProtection="1">
      <alignment vertical="center"/>
    </xf>
    <xf numFmtId="2" fontId="16" fillId="0" borderId="11" xfId="2" applyNumberFormat="1" applyFont="1" applyFill="1" applyBorder="1" applyAlignment="1" applyProtection="1">
      <alignment vertical="center"/>
    </xf>
    <xf numFmtId="2" fontId="16" fillId="0" borderId="70" xfId="2" applyNumberFormat="1" applyFont="1" applyFill="1" applyBorder="1" applyAlignment="1" applyProtection="1">
      <alignment vertical="center"/>
    </xf>
    <xf numFmtId="2" fontId="16" fillId="0" borderId="69" xfId="2" applyNumberFormat="1" applyFont="1" applyFill="1" applyBorder="1" applyAlignment="1" applyProtection="1">
      <alignment vertical="center"/>
    </xf>
    <xf numFmtId="2" fontId="16" fillId="0" borderId="7" xfId="2" applyNumberFormat="1" applyFont="1" applyFill="1" applyBorder="1" applyAlignment="1" applyProtection="1">
      <alignment vertical="center"/>
    </xf>
    <xf numFmtId="2" fontId="16" fillId="0" borderId="68" xfId="2" applyNumberFormat="1" applyFont="1" applyFill="1" applyBorder="1" applyAlignment="1" applyProtection="1">
      <alignment vertical="center"/>
    </xf>
    <xf numFmtId="183" fontId="16" fillId="3" borderId="71" xfId="2" applyNumberFormat="1" applyFont="1" applyFill="1" applyBorder="1" applyAlignment="1" applyProtection="1">
      <alignment vertical="center"/>
    </xf>
    <xf numFmtId="0" fontId="16" fillId="0" borderId="0" xfId="1" applyFont="1" applyAlignment="1">
      <alignment horizontal="center" vertical="center" wrapText="1"/>
    </xf>
    <xf numFmtId="0" fontId="16" fillId="0" borderId="5" xfId="1" applyFont="1" applyBorder="1" applyAlignment="1">
      <alignment vertical="center" wrapText="1"/>
    </xf>
    <xf numFmtId="0" fontId="16" fillId="0" borderId="3" xfId="1" applyFont="1" applyBorder="1" applyAlignment="1">
      <alignment vertical="center" wrapText="1"/>
    </xf>
    <xf numFmtId="0" fontId="16" fillId="0" borderId="14" xfId="0" applyFont="1" applyBorder="1" applyAlignment="1">
      <alignment horizontal="center" vertical="center"/>
    </xf>
    <xf numFmtId="0" fontId="16" fillId="3" borderId="0" xfId="1" applyFont="1" applyFill="1">
      <alignment vertical="center"/>
    </xf>
    <xf numFmtId="184" fontId="16" fillId="0" borderId="0" xfId="26" applyNumberFormat="1" applyFont="1" applyFill="1" applyBorder="1" applyAlignment="1">
      <alignment horizontal="right" vertical="center" shrinkToFit="1"/>
    </xf>
    <xf numFmtId="0" fontId="16" fillId="0" borderId="0" xfId="0" applyFont="1" applyAlignment="1">
      <alignment horizontal="left" vertical="center"/>
    </xf>
    <xf numFmtId="0" fontId="16" fillId="3" borderId="0" xfId="0" applyFont="1" applyFill="1">
      <alignment vertical="center"/>
    </xf>
    <xf numFmtId="0" fontId="16" fillId="3" borderId="71" xfId="0" applyFont="1" applyFill="1" applyBorder="1" applyAlignment="1">
      <alignment horizontal="center" vertical="center"/>
    </xf>
    <xf numFmtId="184" fontId="16" fillId="3" borderId="6" xfId="26" applyNumberFormat="1" applyFont="1" applyFill="1" applyBorder="1" applyAlignment="1">
      <alignment vertical="center" shrinkToFit="1"/>
    </xf>
    <xf numFmtId="184" fontId="16" fillId="3" borderId="29" xfId="26" applyNumberFormat="1" applyFont="1" applyFill="1" applyBorder="1" applyAlignment="1">
      <alignment vertical="center" shrinkToFit="1"/>
    </xf>
    <xf numFmtId="184" fontId="16" fillId="3" borderId="6" xfId="26" applyNumberFormat="1" applyFont="1" applyFill="1" applyBorder="1" applyAlignment="1">
      <alignment horizontal="right" vertical="center" shrinkToFit="1"/>
    </xf>
    <xf numFmtId="0" fontId="16" fillId="3" borderId="71" xfId="0" applyFont="1" applyFill="1" applyBorder="1" applyAlignment="1">
      <alignment horizontal="center" vertical="center" shrinkToFit="1"/>
    </xf>
    <xf numFmtId="184" fontId="16" fillId="3" borderId="6" xfId="26" applyNumberFormat="1" applyFont="1" applyFill="1" applyBorder="1" applyAlignment="1">
      <alignment horizontal="right" vertical="center"/>
    </xf>
    <xf numFmtId="0" fontId="38" fillId="3" borderId="71" xfId="0" applyFont="1" applyFill="1" applyBorder="1" applyAlignment="1">
      <alignment horizontal="center" vertical="center"/>
    </xf>
    <xf numFmtId="184" fontId="38" fillId="3" borderId="6" xfId="26" applyNumberFormat="1" applyFont="1" applyFill="1" applyBorder="1" applyAlignment="1">
      <alignment horizontal="right" vertical="center" shrinkToFit="1"/>
    </xf>
    <xf numFmtId="0" fontId="16" fillId="3" borderId="81" xfId="0" applyFont="1" applyFill="1" applyBorder="1" applyAlignment="1">
      <alignment horizontal="center" vertical="center"/>
    </xf>
    <xf numFmtId="184" fontId="16" fillId="3" borderId="17" xfId="26" applyNumberFormat="1" applyFont="1" applyFill="1" applyBorder="1" applyAlignment="1">
      <alignment horizontal="right" vertical="center" shrinkToFit="1"/>
    </xf>
    <xf numFmtId="0" fontId="19" fillId="0" borderId="0" xfId="1" applyFont="1" applyAlignment="1">
      <alignment horizontal="left" vertical="center"/>
    </xf>
    <xf numFmtId="0" fontId="16" fillId="3" borderId="12" xfId="1" applyFont="1" applyFill="1" applyBorder="1" applyAlignment="1">
      <alignment horizontal="center" vertical="center"/>
    </xf>
    <xf numFmtId="38" fontId="16" fillId="0" borderId="27" xfId="26" applyFont="1" applyFill="1" applyBorder="1" applyAlignment="1">
      <alignment vertical="center" shrinkToFit="1"/>
    </xf>
    <xf numFmtId="38" fontId="16" fillId="0" borderId="29" xfId="26" applyFont="1" applyFill="1" applyBorder="1" applyAlignment="1">
      <alignment vertical="center" shrinkToFit="1"/>
    </xf>
    <xf numFmtId="38" fontId="16" fillId="0" borderId="27" xfId="26" applyFont="1" applyFill="1" applyBorder="1" applyAlignment="1">
      <alignment horizontal="right" vertical="center" shrinkToFit="1"/>
    </xf>
    <xf numFmtId="38" fontId="16" fillId="0" borderId="29" xfId="26" applyFont="1" applyFill="1" applyBorder="1" applyAlignment="1">
      <alignment horizontal="right" vertical="center" shrinkToFit="1"/>
    </xf>
    <xf numFmtId="38" fontId="16" fillId="0" borderId="27" xfId="26" applyFont="1" applyFill="1" applyBorder="1" applyAlignment="1">
      <alignment horizontal="right" vertical="center"/>
    </xf>
    <xf numFmtId="38" fontId="16" fillId="0" borderId="29" xfId="26" applyFont="1" applyBorder="1" applyAlignment="1">
      <alignment horizontal="right" vertical="center"/>
    </xf>
    <xf numFmtId="38" fontId="38" fillId="0" borderId="27" xfId="26" applyFont="1" applyFill="1" applyBorder="1" applyAlignment="1">
      <alignment horizontal="right" vertical="center" shrinkToFit="1"/>
    </xf>
    <xf numFmtId="38" fontId="38" fillId="0" borderId="29" xfId="26" applyFont="1" applyFill="1" applyBorder="1" applyAlignment="1">
      <alignment horizontal="right" vertical="center" shrinkToFit="1"/>
    </xf>
    <xf numFmtId="38" fontId="16" fillId="0" borderId="83" xfId="26" applyFont="1" applyFill="1" applyBorder="1" applyAlignment="1">
      <alignment horizontal="right" vertical="center" shrinkToFit="1"/>
    </xf>
    <xf numFmtId="38" fontId="16" fillId="0" borderId="55" xfId="26" applyFont="1" applyFill="1" applyBorder="1" applyAlignment="1">
      <alignment horizontal="right" vertical="center" shrinkToFit="1"/>
    </xf>
    <xf numFmtId="0" fontId="0" fillId="0" borderId="0" xfId="0" applyAlignment="1">
      <alignment vertical="center" wrapText="1"/>
    </xf>
    <xf numFmtId="0" fontId="0" fillId="0" borderId="0" xfId="0" applyAlignment="1">
      <alignment vertical="top" wrapText="1"/>
    </xf>
    <xf numFmtId="182" fontId="19" fillId="0" borderId="0" xfId="27" applyNumberFormat="1" applyFont="1" applyFill="1" applyAlignment="1" applyProtection="1">
      <alignment vertical="center" shrinkToFit="1"/>
    </xf>
    <xf numFmtId="187" fontId="16" fillId="10" borderId="12" xfId="1" applyNumberFormat="1" applyFont="1" applyFill="1" applyBorder="1" applyAlignment="1" applyProtection="1">
      <alignment horizontal="center" vertical="center" shrinkToFit="1"/>
      <protection locked="0"/>
    </xf>
    <xf numFmtId="187" fontId="16" fillId="0" borderId="0" xfId="1" applyNumberFormat="1" applyFont="1" applyAlignment="1" applyProtection="1">
      <alignment horizontal="center" vertical="center" shrinkToFit="1"/>
      <protection locked="0"/>
    </xf>
    <xf numFmtId="38" fontId="16" fillId="0" borderId="0" xfId="26" applyFont="1" applyFill="1" applyAlignment="1" applyProtection="1">
      <alignment horizontal="center" vertical="center" shrinkToFit="1"/>
      <protection locked="0"/>
    </xf>
    <xf numFmtId="38" fontId="16" fillId="3" borderId="20" xfId="2" applyFont="1" applyFill="1" applyBorder="1" applyAlignment="1">
      <alignment vertical="center" shrinkToFit="1"/>
    </xf>
    <xf numFmtId="0" fontId="17" fillId="0" borderId="21" xfId="1" applyFont="1" applyBorder="1" applyAlignment="1">
      <alignment vertical="top" textRotation="255" wrapText="1"/>
    </xf>
    <xf numFmtId="0" fontId="17" fillId="9" borderId="80" xfId="1" applyFont="1" applyFill="1" applyBorder="1" applyAlignment="1">
      <alignment vertical="center" wrapText="1"/>
    </xf>
    <xf numFmtId="0" fontId="17" fillId="9" borderId="77" xfId="1" applyFont="1" applyFill="1" applyBorder="1" applyAlignment="1">
      <alignment vertical="center" wrapText="1"/>
    </xf>
    <xf numFmtId="0" fontId="17" fillId="9" borderId="77" xfId="1" applyFont="1" applyFill="1" applyBorder="1" applyAlignment="1">
      <alignment vertical="top" textRotation="255" wrapText="1"/>
    </xf>
    <xf numFmtId="0" fontId="17" fillId="9" borderId="26" xfId="1" applyFont="1" applyFill="1" applyBorder="1" applyAlignment="1">
      <alignment vertical="center" wrapText="1"/>
    </xf>
    <xf numFmtId="0" fontId="17" fillId="9" borderId="8" xfId="1" applyFont="1" applyFill="1" applyBorder="1" applyAlignment="1">
      <alignment vertical="center" wrapText="1"/>
    </xf>
    <xf numFmtId="0" fontId="17" fillId="9" borderId="8" xfId="1" applyFont="1" applyFill="1" applyBorder="1" applyAlignment="1">
      <alignment vertical="top" textRotation="255" wrapText="1"/>
    </xf>
    <xf numFmtId="40" fontId="17" fillId="9" borderId="51" xfId="1" applyNumberFormat="1" applyFont="1" applyFill="1" applyBorder="1" applyAlignment="1">
      <alignment vertical="center" textRotation="255" wrapText="1"/>
    </xf>
    <xf numFmtId="40" fontId="17" fillId="9" borderId="54" xfId="1" applyNumberFormat="1" applyFont="1" applyFill="1" applyBorder="1" applyAlignment="1">
      <alignment vertical="center" textRotation="255" wrapText="1"/>
    </xf>
    <xf numFmtId="40" fontId="17" fillId="9" borderId="54" xfId="1" applyNumberFormat="1" applyFont="1" applyFill="1" applyBorder="1" applyAlignment="1">
      <alignment vertical="top" textRotation="255" wrapText="1"/>
    </xf>
    <xf numFmtId="38" fontId="16" fillId="3" borderId="20" xfId="26" applyFont="1" applyFill="1" applyBorder="1" applyAlignment="1" applyProtection="1">
      <alignment vertical="center" shrinkToFit="1"/>
    </xf>
    <xf numFmtId="38" fontId="16" fillId="3" borderId="12" xfId="26" applyFont="1" applyFill="1" applyBorder="1" applyAlignment="1" applyProtection="1">
      <alignment vertical="center" shrinkToFit="1"/>
    </xf>
    <xf numFmtId="38" fontId="16" fillId="3" borderId="12" xfId="2" applyFont="1" applyFill="1" applyBorder="1" applyAlignment="1" applyProtection="1">
      <alignment vertical="center" shrinkToFit="1"/>
    </xf>
    <xf numFmtId="0" fontId="16" fillId="0" borderId="7" xfId="1" applyFont="1" applyBorder="1" applyAlignment="1">
      <alignment horizontal="center" vertical="center"/>
    </xf>
    <xf numFmtId="0" fontId="16" fillId="0" borderId="8" xfId="1" applyFont="1" applyBorder="1" applyAlignment="1">
      <alignment horizontal="center" vertical="center"/>
    </xf>
    <xf numFmtId="0" fontId="16" fillId="0" borderId="27" xfId="1" applyFont="1" applyBorder="1" applyAlignment="1">
      <alignment vertical="center" wrapText="1"/>
    </xf>
    <xf numFmtId="0" fontId="16" fillId="0" borderId="12" xfId="1" applyFont="1" applyBorder="1" applyAlignment="1">
      <alignment vertical="center" wrapText="1"/>
    </xf>
    <xf numFmtId="0" fontId="16" fillId="3" borderId="27" xfId="1" applyFont="1" applyFill="1" applyBorder="1" applyAlignment="1">
      <alignment horizontal="center" vertical="center"/>
    </xf>
    <xf numFmtId="0" fontId="16" fillId="3" borderId="84" xfId="1" applyFont="1" applyFill="1" applyBorder="1" applyAlignment="1">
      <alignment horizontal="center" vertical="center"/>
    </xf>
    <xf numFmtId="38" fontId="16" fillId="3" borderId="19" xfId="2" applyFont="1" applyFill="1" applyBorder="1" applyAlignment="1" applyProtection="1">
      <alignment vertical="center" shrinkToFit="1"/>
    </xf>
    <xf numFmtId="0" fontId="21" fillId="0" borderId="19" xfId="1" applyFont="1" applyBorder="1" applyAlignment="1" applyProtection="1">
      <alignment horizontal="center" vertical="center"/>
      <protection locked="0"/>
    </xf>
    <xf numFmtId="0" fontId="21" fillId="0" borderId="12" xfId="1" applyFont="1" applyBorder="1" applyAlignment="1">
      <alignment horizontal="center" vertical="center"/>
    </xf>
    <xf numFmtId="0" fontId="21" fillId="0" borderId="12" xfId="1" applyFont="1" applyBorder="1" applyAlignment="1" applyProtection="1">
      <alignment horizontal="center" vertical="center"/>
      <protection locked="0"/>
    </xf>
    <xf numFmtId="0" fontId="21" fillId="0" borderId="12" xfId="1" applyFont="1" applyBorder="1" applyAlignment="1" applyProtection="1">
      <alignment horizontal="left" vertical="center"/>
      <protection locked="0"/>
    </xf>
    <xf numFmtId="0" fontId="51" fillId="0" borderId="0" xfId="1" applyFont="1" applyAlignment="1">
      <alignment vertical="center" wrapText="1"/>
    </xf>
    <xf numFmtId="0" fontId="21" fillId="0" borderId="6" xfId="1" applyFont="1" applyBorder="1" applyProtection="1">
      <alignment vertical="center"/>
      <protection locked="0"/>
    </xf>
    <xf numFmtId="0" fontId="21" fillId="0" borderId="6" xfId="1" applyFont="1" applyBorder="1" applyAlignment="1" applyProtection="1">
      <alignment horizontal="left" vertical="center"/>
      <protection locked="0"/>
    </xf>
    <xf numFmtId="0" fontId="21" fillId="0" borderId="3" xfId="1" applyFont="1" applyBorder="1" applyAlignment="1" applyProtection="1">
      <alignment horizontal="left" vertical="center"/>
      <protection locked="0"/>
    </xf>
    <xf numFmtId="0" fontId="21" fillId="0" borderId="7" xfId="1" applyFont="1" applyBorder="1" applyAlignment="1" applyProtection="1">
      <alignment horizontal="left" vertical="center"/>
      <protection locked="0"/>
    </xf>
    <xf numFmtId="0" fontId="21" fillId="0" borderId="11" xfId="1" applyFont="1" applyBorder="1" applyAlignment="1" applyProtection="1">
      <alignment horizontal="center" vertical="center"/>
      <protection locked="0"/>
    </xf>
    <xf numFmtId="0" fontId="21" fillId="0" borderId="11" xfId="1" applyFont="1" applyBorder="1" applyProtection="1">
      <alignment vertical="center"/>
      <protection locked="0"/>
    </xf>
    <xf numFmtId="0" fontId="21" fillId="0" borderId="5" xfId="1" applyFont="1" applyBorder="1" applyAlignment="1" applyProtection="1">
      <alignment horizontal="left" vertical="center"/>
      <protection locked="0"/>
    </xf>
    <xf numFmtId="0" fontId="21" fillId="0" borderId="9" xfId="1" applyFont="1" applyBorder="1" applyAlignment="1" applyProtection="1">
      <alignment horizontal="left" vertical="center"/>
      <protection locked="0"/>
    </xf>
    <xf numFmtId="0" fontId="44" fillId="0" borderId="5" xfId="1" applyFont="1" applyBorder="1">
      <alignment vertical="center"/>
    </xf>
    <xf numFmtId="0" fontId="44" fillId="0" borderId="1" xfId="1" applyFont="1" applyBorder="1">
      <alignment vertical="center"/>
    </xf>
    <xf numFmtId="0" fontId="44" fillId="0" borderId="12" xfId="1" applyFont="1" applyBorder="1">
      <alignment vertical="center"/>
    </xf>
    <xf numFmtId="0" fontId="29" fillId="0" borderId="2" xfId="1" applyFont="1" applyBorder="1" applyAlignment="1" applyProtection="1">
      <alignment vertical="center" wrapText="1"/>
      <protection locked="0"/>
    </xf>
    <xf numFmtId="0" fontId="55" fillId="0" borderId="21" xfId="1" applyFont="1" applyBorder="1" applyAlignment="1" applyProtection="1">
      <alignment vertical="center" wrapText="1"/>
      <protection locked="0"/>
    </xf>
    <xf numFmtId="176" fontId="21" fillId="0" borderId="21" xfId="1" applyNumberFormat="1" applyFont="1" applyBorder="1" applyAlignment="1" applyProtection="1">
      <alignment horizontal="center" wrapText="1"/>
      <protection locked="0"/>
    </xf>
    <xf numFmtId="10" fontId="29" fillId="0" borderId="21" xfId="1" applyNumberFormat="1" applyFont="1" applyBorder="1" applyAlignment="1" applyProtection="1">
      <alignment vertical="center" wrapText="1"/>
      <protection locked="0"/>
    </xf>
    <xf numFmtId="0" fontId="29" fillId="0" borderId="21" xfId="1" applyFont="1" applyBorder="1" applyAlignment="1" applyProtection="1">
      <alignment horizontal="center" vertical="center" wrapText="1"/>
      <protection locked="0"/>
    </xf>
    <xf numFmtId="0" fontId="29" fillId="0" borderId="8" xfId="1" applyFont="1" applyBorder="1" applyAlignment="1" applyProtection="1">
      <alignment vertical="center" wrapText="1"/>
      <protection locked="0"/>
    </xf>
    <xf numFmtId="0" fontId="41" fillId="0" borderId="0" xfId="1" applyFont="1" applyAlignment="1" applyProtection="1">
      <alignment vertical="center" wrapText="1"/>
      <protection locked="0"/>
    </xf>
    <xf numFmtId="38" fontId="16" fillId="0" borderId="12" xfId="2" applyFont="1" applyFill="1" applyBorder="1" applyProtection="1">
      <alignment vertical="center"/>
      <protection locked="0"/>
    </xf>
    <xf numFmtId="0" fontId="55" fillId="0" borderId="4" xfId="1" applyFont="1" applyBorder="1" applyAlignment="1" applyProtection="1">
      <alignment vertical="center" wrapText="1"/>
      <protection locked="0"/>
    </xf>
    <xf numFmtId="0" fontId="41" fillId="0" borderId="0" xfId="73" applyFont="1" applyAlignment="1" applyProtection="1">
      <alignment vertical="center" wrapText="1"/>
      <protection locked="0"/>
    </xf>
    <xf numFmtId="10" fontId="41" fillId="0" borderId="0" xfId="73" applyNumberFormat="1" applyFont="1" applyAlignment="1" applyProtection="1">
      <alignment vertical="center" wrapText="1"/>
      <protection locked="0"/>
    </xf>
    <xf numFmtId="0" fontId="41" fillId="0" borderId="0" xfId="73" applyFont="1" applyAlignment="1" applyProtection="1">
      <alignment horizontal="center" vertical="center" wrapText="1"/>
      <protection locked="0"/>
    </xf>
    <xf numFmtId="176" fontId="41" fillId="0" borderId="0" xfId="73" applyNumberFormat="1" applyFont="1" applyAlignment="1" applyProtection="1">
      <alignment horizontal="center" vertical="center" wrapText="1"/>
      <protection locked="0"/>
    </xf>
    <xf numFmtId="0" fontId="41" fillId="0" borderId="0" xfId="73" applyFont="1" applyAlignment="1" applyProtection="1">
      <alignment horizontal="left" vertical="center"/>
      <protection locked="0"/>
    </xf>
    <xf numFmtId="0" fontId="41" fillId="0" borderId="0" xfId="73" applyFont="1" applyAlignment="1" applyProtection="1">
      <alignment horizontal="right" vertical="center"/>
      <protection locked="0"/>
    </xf>
    <xf numFmtId="0" fontId="29" fillId="0" borderId="0" xfId="1" applyFont="1" applyAlignment="1" applyProtection="1">
      <alignment vertical="center" wrapText="1"/>
      <protection locked="0"/>
    </xf>
    <xf numFmtId="0" fontId="27" fillId="3" borderId="25" xfId="73" applyFont="1" applyFill="1" applyBorder="1" applyAlignment="1" applyProtection="1">
      <alignment vertical="center" wrapText="1"/>
      <protection locked="0"/>
    </xf>
    <xf numFmtId="0" fontId="27" fillId="3" borderId="25" xfId="73" applyFont="1" applyFill="1" applyBorder="1" applyAlignment="1" applyProtection="1">
      <alignment horizontal="center" vertical="center" wrapText="1"/>
      <protection locked="0"/>
    </xf>
    <xf numFmtId="10" fontId="27" fillId="3" borderId="25" xfId="73" applyNumberFormat="1" applyFont="1" applyFill="1" applyBorder="1" applyAlignment="1" applyProtection="1">
      <alignment vertical="center" wrapText="1"/>
      <protection locked="0"/>
    </xf>
    <xf numFmtId="176" fontId="27" fillId="3" borderId="25" xfId="73" applyNumberFormat="1" applyFont="1" applyFill="1" applyBorder="1" applyAlignment="1" applyProtection="1">
      <alignment horizontal="center" vertical="center" wrapText="1"/>
      <protection locked="0"/>
    </xf>
    <xf numFmtId="0" fontId="36" fillId="3" borderId="25" xfId="73" applyFont="1" applyFill="1" applyBorder="1" applyProtection="1">
      <alignment vertical="center"/>
      <protection locked="0"/>
    </xf>
    <xf numFmtId="0" fontId="16" fillId="0" borderId="0" xfId="8" applyFont="1" applyAlignment="1">
      <alignment horizontal="center" vertical="center" shrinkToFit="1"/>
    </xf>
    <xf numFmtId="0" fontId="16" fillId="0" borderId="0" xfId="8" applyFont="1" applyAlignment="1">
      <alignment horizontal="center" vertical="center"/>
    </xf>
    <xf numFmtId="0" fontId="19" fillId="0" borderId="0" xfId="1" applyFont="1">
      <alignment vertical="center"/>
    </xf>
    <xf numFmtId="38" fontId="19" fillId="0" borderId="0" xfId="2" applyFont="1" applyFill="1" applyAlignment="1" applyProtection="1">
      <alignment vertical="center" shrinkToFit="1"/>
    </xf>
    <xf numFmtId="181" fontId="16" fillId="0" borderId="11" xfId="4" applyNumberFormat="1" applyFont="1" applyFill="1" applyBorder="1" applyAlignment="1" applyProtection="1">
      <alignment vertical="center"/>
    </xf>
    <xf numFmtId="181" fontId="16" fillId="0" borderId="69" xfId="4" applyNumberFormat="1" applyFont="1" applyFill="1" applyBorder="1" applyAlignment="1" applyProtection="1">
      <alignment vertical="center"/>
    </xf>
    <xf numFmtId="0" fontId="25" fillId="0" borderId="0" xfId="1" applyFont="1" applyAlignment="1">
      <alignment wrapText="1"/>
    </xf>
    <xf numFmtId="176" fontId="16" fillId="0" borderId="12" xfId="1" applyNumberFormat="1" applyFont="1" applyBorder="1" applyAlignment="1" applyProtection="1">
      <alignment horizontal="center" vertical="center"/>
      <protection locked="0"/>
    </xf>
    <xf numFmtId="176" fontId="16" fillId="0" borderId="10" xfId="1" applyNumberFormat="1" applyFont="1" applyBorder="1" applyAlignment="1" applyProtection="1">
      <alignment horizontal="center" vertical="center"/>
      <protection locked="0"/>
    </xf>
    <xf numFmtId="0" fontId="16" fillId="3" borderId="10" xfId="1" applyFont="1" applyFill="1" applyBorder="1" applyAlignment="1" applyProtection="1">
      <alignment horizontal="center" vertical="center" wrapText="1"/>
      <protection locked="0"/>
    </xf>
    <xf numFmtId="0" fontId="16" fillId="0" borderId="10" xfId="1" applyFont="1" applyBorder="1" applyAlignment="1" applyProtection="1">
      <alignment horizontal="center" vertical="center" wrapText="1"/>
      <protection locked="0"/>
    </xf>
    <xf numFmtId="38" fontId="16" fillId="3" borderId="12" xfId="2" applyFont="1" applyFill="1" applyBorder="1" applyProtection="1">
      <alignment vertical="center"/>
      <protection locked="0"/>
    </xf>
    <xf numFmtId="38" fontId="16" fillId="0" borderId="12" xfId="2" applyFont="1" applyFill="1" applyBorder="1" applyAlignment="1" applyProtection="1">
      <alignment vertical="center" shrinkToFit="1"/>
      <protection locked="0"/>
    </xf>
    <xf numFmtId="10" fontId="16" fillId="3" borderId="12" xfId="2" applyNumberFormat="1" applyFont="1" applyFill="1" applyBorder="1" applyProtection="1">
      <alignment vertical="center"/>
      <protection locked="0"/>
    </xf>
    <xf numFmtId="38" fontId="16" fillId="0" borderId="12" xfId="2" applyFont="1" applyFill="1" applyBorder="1" applyAlignment="1" applyProtection="1">
      <alignment horizontal="center" vertical="center"/>
      <protection locked="0"/>
    </xf>
    <xf numFmtId="178" fontId="16" fillId="3" borderId="20" xfId="2" applyNumberFormat="1" applyFont="1" applyFill="1" applyBorder="1" applyAlignment="1" applyProtection="1">
      <alignment horizontal="center" vertical="center"/>
      <protection locked="0"/>
    </xf>
    <xf numFmtId="178" fontId="16" fillId="0" borderId="12" xfId="2" applyNumberFormat="1" applyFont="1" applyFill="1" applyBorder="1" applyAlignment="1" applyProtection="1">
      <alignment horizontal="center" vertical="center"/>
      <protection locked="0"/>
    </xf>
    <xf numFmtId="178" fontId="16" fillId="0" borderId="29" xfId="2" applyNumberFormat="1" applyFont="1" applyFill="1" applyBorder="1" applyAlignment="1" applyProtection="1">
      <alignment horizontal="center" vertical="center"/>
      <protection locked="0"/>
    </xf>
    <xf numFmtId="38" fontId="16" fillId="0" borderId="12" xfId="2" applyFont="1" applyFill="1" applyBorder="1" applyAlignment="1" applyProtection="1">
      <alignment horizontal="center" vertical="center" shrinkToFit="1"/>
    </xf>
    <xf numFmtId="186" fontId="16" fillId="0" borderId="12" xfId="1" applyNumberFormat="1" applyFont="1" applyBorder="1" applyAlignment="1">
      <alignment horizontal="center" vertical="center" shrinkToFit="1"/>
    </xf>
    <xf numFmtId="185" fontId="16" fillId="0" borderId="12" xfId="2" applyNumberFormat="1" applyFont="1" applyFill="1" applyBorder="1" applyAlignment="1" applyProtection="1">
      <alignment horizontal="center" vertical="center" shrinkToFit="1"/>
    </xf>
    <xf numFmtId="185" fontId="16" fillId="3" borderId="12" xfId="1" applyNumberFormat="1" applyFont="1" applyFill="1" applyBorder="1" applyAlignment="1">
      <alignment horizontal="center" vertical="center" shrinkToFit="1"/>
    </xf>
    <xf numFmtId="182" fontId="16" fillId="3" borderId="12" xfId="1" applyNumberFormat="1" applyFont="1" applyFill="1" applyBorder="1" applyAlignment="1">
      <alignment horizontal="center" vertical="center" shrinkToFit="1"/>
    </xf>
    <xf numFmtId="0" fontId="16" fillId="3" borderId="12" xfId="1" applyFont="1" applyFill="1" applyBorder="1" applyAlignment="1">
      <alignment horizontal="center" vertical="center" shrinkToFit="1"/>
    </xf>
    <xf numFmtId="0" fontId="16" fillId="3" borderId="12" xfId="1" applyFont="1" applyFill="1" applyBorder="1" applyAlignment="1">
      <alignment horizontal="center" vertical="center" wrapText="1" shrinkToFit="1"/>
    </xf>
    <xf numFmtId="0" fontId="16" fillId="3" borderId="29" xfId="1" applyFont="1" applyFill="1" applyBorder="1">
      <alignment vertical="center"/>
    </xf>
    <xf numFmtId="0" fontId="16" fillId="0" borderId="6" xfId="1" applyFont="1" applyBorder="1" applyProtection="1">
      <alignment vertical="center"/>
      <protection locked="0"/>
    </xf>
    <xf numFmtId="0" fontId="16" fillId="3" borderId="27" xfId="1" applyFont="1" applyFill="1" applyBorder="1">
      <alignment vertical="center"/>
    </xf>
    <xf numFmtId="0" fontId="16" fillId="3" borderId="12" xfId="1" applyFont="1" applyFill="1" applyBorder="1">
      <alignment vertical="center"/>
    </xf>
    <xf numFmtId="183" fontId="16" fillId="3" borderId="27" xfId="1" applyNumberFormat="1" applyFont="1" applyFill="1" applyBorder="1">
      <alignment vertical="center"/>
    </xf>
    <xf numFmtId="0" fontId="16" fillId="3" borderId="20" xfId="1" applyFont="1" applyFill="1" applyBorder="1">
      <alignment vertical="center"/>
    </xf>
    <xf numFmtId="183" fontId="16" fillId="3" borderId="29" xfId="1" applyNumberFormat="1" applyFont="1" applyFill="1" applyBorder="1">
      <alignment vertical="center"/>
    </xf>
    <xf numFmtId="0" fontId="16" fillId="3" borderId="12" xfId="1" applyFont="1" applyFill="1" applyBorder="1" applyAlignment="1">
      <alignment vertical="center" shrinkToFit="1"/>
    </xf>
    <xf numFmtId="38" fontId="19" fillId="3" borderId="12" xfId="1" applyNumberFormat="1" applyFont="1" applyFill="1" applyBorder="1">
      <alignment vertical="center"/>
    </xf>
    <xf numFmtId="38" fontId="19" fillId="3" borderId="12" xfId="2" applyFont="1" applyFill="1" applyBorder="1" applyAlignment="1" applyProtection="1">
      <alignment vertical="center"/>
    </xf>
    <xf numFmtId="38" fontId="19" fillId="3" borderId="6" xfId="2" applyFont="1" applyFill="1" applyBorder="1" applyAlignment="1" applyProtection="1">
      <alignment vertical="center"/>
    </xf>
    <xf numFmtId="38" fontId="16" fillId="3" borderId="60" xfId="2" applyFont="1" applyFill="1" applyBorder="1" applyAlignment="1" applyProtection="1">
      <alignment vertical="center" shrinkToFit="1"/>
    </xf>
    <xf numFmtId="38" fontId="19" fillId="3" borderId="27" xfId="2" applyFont="1" applyFill="1" applyBorder="1" applyAlignment="1" applyProtection="1">
      <alignment vertical="center"/>
    </xf>
    <xf numFmtId="38" fontId="19" fillId="3" borderId="30" xfId="2" applyFont="1" applyFill="1" applyBorder="1" applyAlignment="1" applyProtection="1">
      <alignment vertical="center"/>
    </xf>
    <xf numFmtId="0" fontId="16" fillId="3" borderId="30" xfId="1" applyFont="1" applyFill="1" applyBorder="1">
      <alignment vertical="center"/>
    </xf>
    <xf numFmtId="0" fontId="16" fillId="3" borderId="80" xfId="1" applyFont="1" applyFill="1" applyBorder="1" applyAlignment="1">
      <alignment horizontal="center" vertical="center"/>
    </xf>
    <xf numFmtId="0" fontId="16" fillId="0" borderId="26" xfId="1" applyFont="1" applyBorder="1" applyAlignment="1">
      <alignment horizontal="center" vertical="center"/>
    </xf>
    <xf numFmtId="38" fontId="16" fillId="3" borderId="26" xfId="26" applyFont="1" applyFill="1" applyBorder="1" applyAlignment="1" applyProtection="1">
      <alignment vertical="center" shrinkToFit="1"/>
    </xf>
    <xf numFmtId="38" fontId="16" fillId="0" borderId="26" xfId="2" applyFont="1" applyFill="1" applyBorder="1" applyAlignment="1" applyProtection="1">
      <alignment vertical="center" shrinkToFit="1"/>
    </xf>
    <xf numFmtId="38" fontId="16" fillId="3" borderId="53" xfId="2" applyFont="1" applyFill="1" applyBorder="1" applyAlignment="1" applyProtection="1">
      <alignment vertical="center" shrinkToFit="1"/>
    </xf>
    <xf numFmtId="38" fontId="16" fillId="3" borderId="26" xfId="2" applyFont="1" applyFill="1" applyBorder="1" applyAlignment="1" applyProtection="1">
      <alignment vertical="center" shrinkToFit="1"/>
    </xf>
    <xf numFmtId="2" fontId="16" fillId="0" borderId="21" xfId="2" applyNumberFormat="1" applyFont="1" applyFill="1" applyBorder="1" applyAlignment="1" applyProtection="1">
      <alignment vertical="center"/>
    </xf>
    <xf numFmtId="182" fontId="16" fillId="3" borderId="21" xfId="4" applyNumberFormat="1" applyFont="1" applyFill="1" applyBorder="1" applyAlignment="1" applyProtection="1">
      <alignment vertical="center"/>
    </xf>
    <xf numFmtId="38" fontId="16" fillId="3" borderId="21" xfId="2" applyFont="1" applyFill="1" applyBorder="1" applyAlignment="1" applyProtection="1">
      <alignment vertical="center"/>
    </xf>
    <xf numFmtId="40" fontId="16" fillId="3" borderId="8" xfId="2" applyNumberFormat="1" applyFont="1" applyFill="1" applyBorder="1" applyAlignment="1" applyProtection="1">
      <alignment vertical="center"/>
    </xf>
    <xf numFmtId="2" fontId="16" fillId="0" borderId="8" xfId="2" applyNumberFormat="1" applyFont="1" applyFill="1" applyBorder="1" applyAlignment="1" applyProtection="1">
      <alignment vertical="center"/>
    </xf>
    <xf numFmtId="181" fontId="16" fillId="0" borderId="53" xfId="4" applyNumberFormat="1" applyFont="1" applyFill="1" applyBorder="1" applyAlignment="1" applyProtection="1">
      <alignment vertical="center"/>
    </xf>
    <xf numFmtId="183" fontId="16" fillId="3" borderId="78" xfId="2" applyNumberFormat="1" applyFont="1" applyFill="1" applyBorder="1" applyAlignment="1" applyProtection="1">
      <alignment vertical="center"/>
    </xf>
    <xf numFmtId="0" fontId="45" fillId="0" borderId="73" xfId="1" applyFont="1" applyBorder="1" applyAlignment="1">
      <alignment vertical="center" shrinkToFit="1"/>
    </xf>
    <xf numFmtId="0" fontId="16" fillId="0" borderId="20" xfId="1" applyFont="1" applyBorder="1" applyAlignment="1">
      <alignment horizontal="center" vertical="center"/>
    </xf>
    <xf numFmtId="38" fontId="16" fillId="0" borderId="20" xfId="2" applyFont="1" applyFill="1" applyBorder="1" applyAlignment="1" applyProtection="1">
      <alignment vertical="center" shrinkToFit="1"/>
    </xf>
    <xf numFmtId="38" fontId="16" fillId="3" borderId="20" xfId="2" applyFont="1" applyFill="1" applyBorder="1" applyAlignment="1" applyProtection="1">
      <alignment vertical="center" shrinkToFit="1"/>
    </xf>
    <xf numFmtId="2" fontId="16" fillId="0" borderId="12" xfId="2" applyNumberFormat="1" applyFont="1" applyFill="1" applyBorder="1" applyAlignment="1" applyProtection="1">
      <alignment vertical="center"/>
    </xf>
    <xf numFmtId="182" fontId="16" fillId="3" borderId="12" xfId="4" applyNumberFormat="1" applyFont="1" applyFill="1" applyBorder="1" applyAlignment="1" applyProtection="1">
      <alignment vertical="center"/>
    </xf>
    <xf numFmtId="38" fontId="16" fillId="3" borderId="12" xfId="2" applyFont="1" applyFill="1" applyBorder="1" applyAlignment="1" applyProtection="1">
      <alignment vertical="center"/>
    </xf>
    <xf numFmtId="40" fontId="16" fillId="3" borderId="20" xfId="2" applyNumberFormat="1" applyFont="1" applyFill="1" applyBorder="1" applyAlignment="1" applyProtection="1">
      <alignment vertical="center"/>
    </xf>
    <xf numFmtId="2" fontId="16" fillId="0" borderId="20" xfId="2" applyNumberFormat="1" applyFont="1" applyFill="1" applyBorder="1" applyAlignment="1" applyProtection="1">
      <alignment vertical="center"/>
    </xf>
    <xf numFmtId="181" fontId="16" fillId="0" borderId="12" xfId="4" applyNumberFormat="1" applyFont="1" applyFill="1" applyBorder="1" applyAlignment="1" applyProtection="1">
      <alignment vertical="center"/>
    </xf>
    <xf numFmtId="0" fontId="45" fillId="0" borderId="71" xfId="1" applyFont="1" applyBorder="1" applyAlignment="1">
      <alignment vertical="center" shrinkToFit="1"/>
    </xf>
    <xf numFmtId="0" fontId="16" fillId="3" borderId="12" xfId="2" applyNumberFormat="1" applyFont="1" applyFill="1" applyBorder="1" applyAlignment="1" applyProtection="1">
      <alignment vertical="center" shrinkToFit="1"/>
    </xf>
    <xf numFmtId="0" fontId="16" fillId="6" borderId="80" xfId="1" applyFont="1" applyFill="1" applyBorder="1" applyAlignment="1" applyProtection="1">
      <alignment horizontal="left" vertical="center"/>
      <protection locked="0"/>
    </xf>
    <xf numFmtId="0" fontId="16" fillId="6" borderId="53" xfId="1" applyFont="1" applyFill="1" applyBorder="1" applyAlignment="1" applyProtection="1">
      <alignment horizontal="left" vertical="center"/>
      <protection locked="0"/>
    </xf>
    <xf numFmtId="0" fontId="16" fillId="6" borderId="26" xfId="1" applyFont="1" applyFill="1" applyBorder="1" applyAlignment="1" applyProtection="1">
      <alignment horizontal="left" vertical="center"/>
      <protection locked="0"/>
    </xf>
    <xf numFmtId="0" fontId="16" fillId="6" borderId="53" xfId="1" applyFont="1" applyFill="1" applyBorder="1" applyAlignment="1" applyProtection="1">
      <alignment horizontal="left" vertical="center" shrinkToFit="1"/>
      <protection locked="0"/>
    </xf>
    <xf numFmtId="0" fontId="14" fillId="6" borderId="21" xfId="1" applyFont="1" applyFill="1" applyBorder="1" applyAlignment="1" applyProtection="1">
      <alignment horizontal="center" vertical="center" wrapText="1"/>
      <protection locked="0"/>
    </xf>
    <xf numFmtId="0" fontId="16" fillId="6" borderId="31" xfId="1" applyFont="1" applyFill="1" applyBorder="1" applyAlignment="1" applyProtection="1">
      <alignment horizontal="left" vertical="center"/>
      <protection locked="0"/>
    </xf>
    <xf numFmtId="176" fontId="16" fillId="6" borderId="53" xfId="1" applyNumberFormat="1" applyFont="1" applyFill="1" applyBorder="1" applyAlignment="1" applyProtection="1">
      <alignment horizontal="left" vertical="center"/>
      <protection locked="0"/>
    </xf>
    <xf numFmtId="176" fontId="16" fillId="6" borderId="31" xfId="1" applyNumberFormat="1" applyFont="1" applyFill="1" applyBorder="1" applyAlignment="1" applyProtection="1">
      <alignment horizontal="left" vertical="center"/>
      <protection locked="0"/>
    </xf>
    <xf numFmtId="38" fontId="16" fillId="6" borderId="53" xfId="2" applyFont="1" applyFill="1" applyBorder="1" applyAlignment="1" applyProtection="1">
      <alignment horizontal="left" vertical="center"/>
      <protection locked="0"/>
    </xf>
    <xf numFmtId="10" fontId="16" fillId="6" borderId="53" xfId="2" applyNumberFormat="1" applyFont="1" applyFill="1" applyBorder="1" applyAlignment="1" applyProtection="1">
      <alignment horizontal="left" vertical="center"/>
      <protection locked="0"/>
    </xf>
    <xf numFmtId="38" fontId="16" fillId="7" borderId="14" xfId="2" applyFont="1" applyFill="1" applyBorder="1" applyAlignment="1" applyProtection="1">
      <alignment horizontal="left" vertical="center"/>
      <protection locked="0"/>
    </xf>
    <xf numFmtId="0" fontId="16" fillId="6" borderId="51" xfId="1" applyFont="1" applyFill="1" applyBorder="1" applyAlignment="1" applyProtection="1">
      <alignment horizontal="left" vertical="center"/>
      <protection locked="0"/>
    </xf>
    <xf numFmtId="0" fontId="16" fillId="7" borderId="53" xfId="8" applyFont="1" applyFill="1" applyBorder="1" applyAlignment="1">
      <alignment horizontal="left" vertical="center" wrapText="1"/>
    </xf>
    <xf numFmtId="0" fontId="16" fillId="7" borderId="26" xfId="8" applyFont="1" applyFill="1" applyBorder="1" applyAlignment="1">
      <alignment horizontal="left" vertical="center" wrapText="1"/>
    </xf>
    <xf numFmtId="0" fontId="16" fillId="7" borderId="53" xfId="1" applyFont="1" applyFill="1" applyBorder="1" applyAlignment="1" applyProtection="1">
      <alignment horizontal="left" vertical="center"/>
      <protection locked="0"/>
    </xf>
    <xf numFmtId="0" fontId="16" fillId="6" borderId="15" xfId="1" applyFont="1" applyFill="1" applyBorder="1" applyAlignment="1" applyProtection="1">
      <alignment horizontal="left" vertical="center"/>
      <protection locked="0"/>
    </xf>
    <xf numFmtId="0" fontId="16" fillId="6" borderId="77" xfId="1" applyFont="1" applyFill="1" applyBorder="1" applyAlignment="1">
      <alignment horizontal="center" vertical="center"/>
    </xf>
    <xf numFmtId="0" fontId="16" fillId="6" borderId="21" xfId="1" applyFont="1" applyFill="1" applyBorder="1" applyAlignment="1">
      <alignment horizontal="left" vertical="center"/>
    </xf>
    <xf numFmtId="0" fontId="16" fillId="6" borderId="54" xfId="1" applyFont="1" applyFill="1" applyBorder="1" applyAlignment="1">
      <alignment horizontal="left" vertical="center"/>
    </xf>
    <xf numFmtId="0" fontId="16" fillId="6" borderId="80" xfId="1" applyFont="1" applyFill="1" applyBorder="1" applyAlignment="1">
      <alignment horizontal="left" vertical="center"/>
    </xf>
    <xf numFmtId="0" fontId="16" fillId="6" borderId="53" xfId="1" applyFont="1" applyFill="1" applyBorder="1" applyAlignment="1">
      <alignment horizontal="left" vertical="center"/>
    </xf>
    <xf numFmtId="0" fontId="16" fillId="6" borderId="31" xfId="1" applyFont="1" applyFill="1" applyBorder="1" applyAlignment="1">
      <alignment horizontal="left" vertical="center"/>
    </xf>
    <xf numFmtId="0" fontId="16" fillId="6" borderId="51" xfId="1" applyFont="1" applyFill="1" applyBorder="1" applyAlignment="1">
      <alignment horizontal="left" vertical="center"/>
    </xf>
    <xf numFmtId="0" fontId="16" fillId="6" borderId="26" xfId="1" applyFont="1" applyFill="1" applyBorder="1" applyAlignment="1">
      <alignment horizontal="left" vertical="center"/>
    </xf>
    <xf numFmtId="0" fontId="16" fillId="6" borderId="78" xfId="1" applyFont="1" applyFill="1" applyBorder="1">
      <alignment vertical="center"/>
    </xf>
    <xf numFmtId="0" fontId="16" fillId="6" borderId="14" xfId="1" applyFont="1" applyFill="1" applyBorder="1" applyAlignment="1">
      <alignment horizontal="left" vertical="center"/>
    </xf>
    <xf numFmtId="0" fontId="16" fillId="6" borderId="13" xfId="1" applyFont="1" applyFill="1" applyBorder="1" applyAlignment="1">
      <alignment horizontal="left" vertical="center"/>
    </xf>
    <xf numFmtId="0" fontId="16" fillId="6" borderId="15" xfId="1" applyFont="1" applyFill="1" applyBorder="1" applyAlignment="1">
      <alignment horizontal="left" vertical="center"/>
    </xf>
    <xf numFmtId="0" fontId="46" fillId="6" borderId="14" xfId="1" applyFont="1" applyFill="1" applyBorder="1" applyAlignment="1">
      <alignment horizontal="left" vertical="center"/>
    </xf>
    <xf numFmtId="0" fontId="16" fillId="6" borderId="23" xfId="1" applyFont="1" applyFill="1" applyBorder="1" applyAlignment="1" applyProtection="1">
      <alignment horizontal="left" vertical="center"/>
      <protection locked="0"/>
    </xf>
    <xf numFmtId="184" fontId="16" fillId="3" borderId="60" xfId="26" applyNumberFormat="1" applyFont="1" applyFill="1" applyBorder="1" applyAlignment="1">
      <alignment vertical="center" shrinkToFit="1"/>
    </xf>
    <xf numFmtId="184" fontId="16" fillId="3" borderId="47" xfId="26" applyNumberFormat="1" applyFont="1" applyFill="1" applyBorder="1" applyAlignment="1">
      <alignment vertical="center" shrinkToFit="1"/>
    </xf>
    <xf numFmtId="184" fontId="16" fillId="3" borderId="85" xfId="26" applyNumberFormat="1" applyFont="1" applyFill="1" applyBorder="1" applyAlignment="1">
      <alignment vertical="center" shrinkToFit="1"/>
    </xf>
    <xf numFmtId="0" fontId="16" fillId="3" borderId="10" xfId="1" applyFont="1" applyFill="1" applyBorder="1" applyAlignment="1">
      <alignment horizontal="center" vertical="center"/>
    </xf>
    <xf numFmtId="0" fontId="19" fillId="3" borderId="0" xfId="1" applyFont="1" applyFill="1" applyAlignment="1">
      <alignment vertical="center" shrinkToFit="1"/>
    </xf>
    <xf numFmtId="38" fontId="16" fillId="3" borderId="0" xfId="1" applyNumberFormat="1" applyFont="1" applyFill="1" applyAlignment="1">
      <alignment horizontal="center" vertical="center"/>
    </xf>
    <xf numFmtId="0" fontId="16" fillId="0" borderId="86" xfId="1" applyFont="1" applyBorder="1" applyAlignment="1" applyProtection="1">
      <alignment horizontal="left" vertical="center"/>
      <protection locked="0"/>
    </xf>
    <xf numFmtId="0" fontId="16" fillId="4" borderId="17" xfId="1" applyFont="1" applyFill="1" applyBorder="1" applyAlignment="1" applyProtection="1">
      <alignment horizontal="center" vertical="center" shrinkToFit="1"/>
      <protection locked="0"/>
    </xf>
    <xf numFmtId="0" fontId="16" fillId="0" borderId="17" xfId="1" applyFont="1" applyBorder="1" applyAlignment="1" applyProtection="1">
      <alignment horizontal="center" vertical="center" shrinkToFit="1"/>
      <protection locked="0"/>
    </xf>
    <xf numFmtId="10" fontId="16" fillId="4" borderId="17" xfId="1" applyNumberFormat="1" applyFont="1" applyFill="1" applyBorder="1" applyAlignment="1" applyProtection="1">
      <alignment horizontal="center" vertical="center" shrinkToFit="1"/>
      <protection locked="0"/>
    </xf>
    <xf numFmtId="0" fontId="25" fillId="0" borderId="17" xfId="1" applyFont="1" applyBorder="1" applyAlignment="1">
      <alignment wrapText="1"/>
    </xf>
    <xf numFmtId="0" fontId="16" fillId="7" borderId="23" xfId="8" applyFont="1" applyFill="1" applyBorder="1" applyAlignment="1">
      <alignment horizontal="left" vertical="center" wrapText="1"/>
    </xf>
    <xf numFmtId="0" fontId="19" fillId="0" borderId="0" xfId="1" applyFont="1" applyAlignment="1" applyProtection="1">
      <alignment horizontal="center" vertical="center" shrinkToFit="1"/>
      <protection locked="0"/>
    </xf>
    <xf numFmtId="0" fontId="19" fillId="4" borderId="0" xfId="1" applyFont="1" applyFill="1" applyAlignment="1" applyProtection="1">
      <alignment vertical="center" shrinkToFit="1"/>
      <protection locked="0"/>
    </xf>
    <xf numFmtId="0" fontId="19" fillId="6" borderId="53" xfId="1" applyFont="1" applyFill="1" applyBorder="1" applyAlignment="1" applyProtection="1">
      <alignment horizontal="left" vertical="center" shrinkToFit="1"/>
      <protection locked="0"/>
    </xf>
    <xf numFmtId="0" fontId="47" fillId="0" borderId="0" xfId="73" applyFont="1" applyAlignment="1" applyProtection="1">
      <alignment horizontal="left" vertical="center"/>
      <protection locked="0"/>
    </xf>
    <xf numFmtId="0" fontId="19" fillId="2" borderId="0" xfId="1" applyFont="1" applyFill="1" applyAlignment="1" applyProtection="1">
      <alignment vertical="center" shrinkToFit="1"/>
      <protection locked="0"/>
    </xf>
    <xf numFmtId="0" fontId="19" fillId="0" borderId="0" xfId="1" applyFont="1" applyAlignment="1" applyProtection="1">
      <alignment vertical="center" shrinkToFit="1"/>
      <protection locked="0"/>
    </xf>
    <xf numFmtId="0" fontId="16" fillId="3" borderId="12" xfId="1" applyFont="1" applyFill="1" applyBorder="1" applyAlignment="1">
      <alignment vertical="center" wrapText="1" shrinkToFit="1"/>
    </xf>
    <xf numFmtId="0" fontId="19" fillId="3" borderId="12" xfId="1" applyFont="1" applyFill="1" applyBorder="1" applyAlignment="1">
      <alignment horizontal="center" vertical="center" wrapText="1" shrinkToFit="1"/>
    </xf>
    <xf numFmtId="0" fontId="16" fillId="10" borderId="12" xfId="1" applyFont="1" applyFill="1" applyBorder="1" applyAlignment="1">
      <alignment horizontal="center" vertical="center" shrinkToFit="1"/>
    </xf>
    <xf numFmtId="38" fontId="16" fillId="10" borderId="12" xfId="2" applyFont="1" applyFill="1" applyBorder="1" applyAlignment="1" applyProtection="1">
      <alignment horizontal="center" vertical="center" shrinkToFit="1"/>
    </xf>
    <xf numFmtId="0" fontId="16" fillId="3" borderId="12" xfId="1" applyFont="1" applyFill="1" applyBorder="1" applyAlignment="1">
      <alignment horizontal="center" vertical="center" wrapText="1"/>
    </xf>
    <xf numFmtId="38" fontId="16" fillId="3" borderId="12" xfId="2" applyFont="1" applyFill="1" applyBorder="1" applyProtection="1">
      <alignment vertical="center"/>
    </xf>
    <xf numFmtId="10" fontId="16" fillId="3" borderId="12" xfId="2" applyNumberFormat="1" applyFont="1" applyFill="1" applyBorder="1" applyProtection="1">
      <alignment vertical="center"/>
    </xf>
    <xf numFmtId="38" fontId="16" fillId="3" borderId="6" xfId="2" applyFont="1" applyFill="1" applyBorder="1" applyProtection="1">
      <alignment vertical="center"/>
    </xf>
    <xf numFmtId="188" fontId="14" fillId="3" borderId="12" xfId="10" applyNumberFormat="1" applyFont="1" applyFill="1" applyBorder="1" applyAlignment="1" applyProtection="1">
      <alignment vertical="center"/>
    </xf>
    <xf numFmtId="182" fontId="16" fillId="3" borderId="20" xfId="27" applyNumberFormat="1" applyFont="1" applyFill="1" applyBorder="1" applyAlignment="1" applyProtection="1">
      <alignment vertical="center" shrinkToFit="1"/>
    </xf>
    <xf numFmtId="178" fontId="16" fillId="3" borderId="20" xfId="2" applyNumberFormat="1" applyFont="1" applyFill="1" applyBorder="1" applyAlignment="1" applyProtection="1">
      <alignment horizontal="center" vertical="center"/>
    </xf>
    <xf numFmtId="38" fontId="16" fillId="3" borderId="6" xfId="2" applyFont="1" applyFill="1" applyBorder="1" applyAlignment="1" applyProtection="1">
      <alignment horizontal="center" vertical="center"/>
    </xf>
    <xf numFmtId="0" fontId="16" fillId="0" borderId="17" xfId="1" applyFont="1" applyBorder="1">
      <alignment vertical="center"/>
    </xf>
    <xf numFmtId="0" fontId="16" fillId="6" borderId="26" xfId="1" applyFont="1" applyFill="1" applyBorder="1" applyAlignment="1" applyProtection="1">
      <alignment horizontal="center" vertical="center"/>
      <protection locked="0"/>
    </xf>
    <xf numFmtId="0" fontId="16" fillId="0" borderId="19" xfId="1" applyFont="1" applyBorder="1" applyAlignment="1" applyProtection="1">
      <alignment horizontal="center" vertical="center" wrapText="1" shrinkToFit="1"/>
      <protection locked="0"/>
    </xf>
    <xf numFmtId="0" fontId="16" fillId="0" borderId="12" xfId="1" applyFont="1" applyBorder="1" applyAlignment="1" applyProtection="1">
      <alignment horizontal="center" vertical="center" wrapText="1" shrinkToFit="1"/>
      <protection locked="0"/>
    </xf>
    <xf numFmtId="0" fontId="16" fillId="2" borderId="0" xfId="1" applyFont="1" applyFill="1" applyAlignment="1" applyProtection="1">
      <alignment horizontal="center" vertical="center"/>
      <protection locked="0"/>
    </xf>
    <xf numFmtId="188" fontId="14" fillId="3" borderId="30" xfId="10" applyNumberFormat="1" applyFont="1" applyFill="1" applyBorder="1" applyAlignment="1" applyProtection="1">
      <alignment vertical="center"/>
    </xf>
    <xf numFmtId="0" fontId="16" fillId="0" borderId="78" xfId="1" applyFont="1" applyBorder="1" applyAlignment="1" applyProtection="1">
      <alignment vertical="center" wrapText="1"/>
      <protection locked="0"/>
    </xf>
    <xf numFmtId="0" fontId="16" fillId="0" borderId="81" xfId="1" applyFont="1" applyBorder="1" applyAlignment="1" applyProtection="1">
      <alignment vertical="center" wrapText="1"/>
      <protection locked="0"/>
    </xf>
    <xf numFmtId="0" fontId="16" fillId="0" borderId="80" xfId="1" applyFont="1" applyBorder="1" applyAlignment="1" applyProtection="1">
      <alignment horizontal="left" vertical="center"/>
      <protection locked="0"/>
    </xf>
    <xf numFmtId="0" fontId="16" fillId="0" borderId="53" xfId="1" applyFont="1" applyBorder="1" applyAlignment="1" applyProtection="1">
      <alignment horizontal="left" vertical="center"/>
      <protection locked="0"/>
    </xf>
    <xf numFmtId="0" fontId="16" fillId="0" borderId="26" xfId="1" applyFont="1" applyBorder="1" applyAlignment="1" applyProtection="1">
      <alignment horizontal="left" vertical="center"/>
      <protection locked="0"/>
    </xf>
    <xf numFmtId="0" fontId="16" fillId="0" borderId="12" xfId="1" applyFont="1" applyBorder="1">
      <alignment vertical="center"/>
    </xf>
    <xf numFmtId="0" fontId="16" fillId="0" borderId="27" xfId="1" applyFont="1" applyBorder="1">
      <alignment vertical="center"/>
    </xf>
    <xf numFmtId="0" fontId="16" fillId="0" borderId="20" xfId="1" applyFont="1" applyBorder="1">
      <alignment vertical="center"/>
    </xf>
    <xf numFmtId="0" fontId="16" fillId="0" borderId="71" xfId="1" applyFont="1" applyBorder="1" applyProtection="1">
      <alignment vertical="center"/>
      <protection locked="0"/>
    </xf>
    <xf numFmtId="38" fontId="16" fillId="3" borderId="10" xfId="2" applyFont="1" applyFill="1" applyBorder="1" applyAlignment="1">
      <alignment vertical="center" shrinkToFit="1"/>
    </xf>
    <xf numFmtId="178" fontId="16" fillId="0" borderId="73" xfId="2" applyNumberFormat="1" applyFont="1" applyFill="1" applyBorder="1" applyAlignment="1" applyProtection="1">
      <alignment horizontal="center" vertical="center"/>
      <protection locked="0"/>
    </xf>
    <xf numFmtId="0" fontId="28" fillId="10" borderId="14" xfId="8" applyFont="1" applyFill="1" applyBorder="1" applyAlignment="1">
      <alignment vertical="center" wrapText="1"/>
    </xf>
    <xf numFmtId="0" fontId="28" fillId="10" borderId="15" xfId="8" applyFont="1" applyFill="1" applyBorder="1" applyAlignment="1">
      <alignment vertical="center" wrapText="1"/>
    </xf>
    <xf numFmtId="0" fontId="28" fillId="10" borderId="0" xfId="8" applyFont="1" applyFill="1" applyAlignment="1">
      <alignment vertical="center" wrapText="1"/>
    </xf>
    <xf numFmtId="0" fontId="28" fillId="10" borderId="57" xfId="8" applyFont="1" applyFill="1" applyBorder="1" applyAlignment="1">
      <alignment vertical="center" wrapText="1"/>
    </xf>
    <xf numFmtId="0" fontId="41" fillId="10" borderId="12" xfId="1" applyFont="1" applyFill="1" applyBorder="1" applyAlignment="1" applyProtection="1">
      <alignment horizontal="left" vertical="center" wrapText="1"/>
      <protection locked="0"/>
    </xf>
    <xf numFmtId="0" fontId="41" fillId="10" borderId="10" xfId="1" applyFont="1" applyFill="1" applyBorder="1" applyAlignment="1" applyProtection="1">
      <alignment horizontal="left" vertical="center" wrapText="1"/>
      <protection locked="0"/>
    </xf>
    <xf numFmtId="0" fontId="41" fillId="10" borderId="29" xfId="1" applyFont="1" applyFill="1" applyBorder="1" applyAlignment="1" applyProtection="1">
      <alignment horizontal="left" vertical="center" wrapText="1"/>
      <protection locked="0"/>
    </xf>
    <xf numFmtId="0" fontId="41" fillId="10" borderId="2" xfId="1" applyFont="1" applyFill="1" applyBorder="1" applyAlignment="1" applyProtection="1">
      <alignment horizontal="left" vertical="center" wrapText="1"/>
      <protection locked="0"/>
    </xf>
    <xf numFmtId="0" fontId="41" fillId="10" borderId="0" xfId="1" applyFont="1" applyFill="1" applyAlignment="1" applyProtection="1">
      <alignment horizontal="left" vertical="center" wrapText="1"/>
      <protection locked="0"/>
    </xf>
    <xf numFmtId="0" fontId="41" fillId="10" borderId="3" xfId="1" applyFont="1" applyFill="1" applyBorder="1" applyAlignment="1" applyProtection="1">
      <alignment horizontal="left" vertical="center" wrapText="1"/>
      <protection locked="0"/>
    </xf>
    <xf numFmtId="0" fontId="41" fillId="10" borderId="12" xfId="8" applyFont="1" applyFill="1" applyBorder="1" applyAlignment="1">
      <alignment horizontal="left" vertical="center" wrapText="1"/>
    </xf>
    <xf numFmtId="0" fontId="41" fillId="10" borderId="11" xfId="8" applyFont="1" applyFill="1" applyBorder="1" applyAlignment="1">
      <alignment horizontal="left" vertical="center" wrapText="1"/>
    </xf>
    <xf numFmtId="0" fontId="41" fillId="10" borderId="7" xfId="8" applyFont="1" applyFill="1" applyBorder="1" applyAlignment="1">
      <alignment horizontal="left" vertical="center" wrapText="1"/>
    </xf>
    <xf numFmtId="0" fontId="41" fillId="10" borderId="19" xfId="73" applyFont="1" applyFill="1" applyBorder="1" applyAlignment="1" applyProtection="1">
      <alignment vertical="center" textRotation="255" wrapText="1"/>
      <protection locked="0"/>
    </xf>
    <xf numFmtId="0" fontId="41" fillId="10" borderId="19" xfId="73" applyFont="1" applyFill="1" applyBorder="1" applyAlignment="1" applyProtection="1">
      <alignment vertical="center" wrapText="1"/>
      <protection locked="0"/>
    </xf>
    <xf numFmtId="10" fontId="41" fillId="10" borderId="19" xfId="73" applyNumberFormat="1" applyFont="1" applyFill="1" applyBorder="1" applyAlignment="1" applyProtection="1">
      <alignment vertical="center" wrapText="1"/>
      <protection locked="0"/>
    </xf>
    <xf numFmtId="0" fontId="41" fillId="10" borderId="43" xfId="8" applyFont="1" applyFill="1" applyBorder="1" applyAlignment="1">
      <alignment horizontal="left" vertical="center" wrapText="1"/>
    </xf>
    <xf numFmtId="0" fontId="41" fillId="10" borderId="19" xfId="8" applyFont="1" applyFill="1" applyBorder="1" applyAlignment="1">
      <alignment horizontal="left" vertical="center" wrapText="1"/>
    </xf>
    <xf numFmtId="0" fontId="16" fillId="10" borderId="0" xfId="1" applyFont="1" applyFill="1" applyAlignment="1">
      <alignment vertical="center" wrapText="1"/>
    </xf>
    <xf numFmtId="0" fontId="16" fillId="10" borderId="0" xfId="1" applyFont="1" applyFill="1">
      <alignment vertical="center"/>
    </xf>
    <xf numFmtId="0" fontId="41" fillId="10" borderId="53" xfId="1" applyFont="1" applyFill="1" applyBorder="1" applyAlignment="1">
      <alignment horizontal="center" vertical="center" wrapText="1"/>
    </xf>
    <xf numFmtId="0" fontId="41" fillId="10" borderId="48" xfId="1" applyFont="1" applyFill="1" applyBorder="1" applyAlignment="1">
      <alignment horizontal="center" vertical="center" wrapText="1"/>
    </xf>
    <xf numFmtId="0" fontId="41" fillId="10" borderId="56" xfId="1" applyFont="1" applyFill="1" applyBorder="1" applyAlignment="1">
      <alignment horizontal="center" vertical="center" wrapText="1"/>
    </xf>
    <xf numFmtId="0" fontId="52" fillId="10" borderId="20" xfId="1" applyFont="1" applyFill="1" applyBorder="1" applyAlignment="1">
      <alignment vertical="center" wrapText="1"/>
    </xf>
    <xf numFmtId="0" fontId="52" fillId="10" borderId="6" xfId="1" applyFont="1" applyFill="1" applyBorder="1" applyAlignment="1">
      <alignment vertical="center" wrapText="1"/>
    </xf>
    <xf numFmtId="0" fontId="52" fillId="10" borderId="6" xfId="1" applyFont="1" applyFill="1" applyBorder="1" applyAlignment="1">
      <alignment horizontal="center" vertical="center" wrapText="1"/>
    </xf>
    <xf numFmtId="0" fontId="52" fillId="10" borderId="10" xfId="1" applyFont="1" applyFill="1" applyBorder="1" applyAlignment="1">
      <alignment vertical="center" wrapText="1"/>
    </xf>
    <xf numFmtId="0" fontId="41" fillId="10" borderId="2" xfId="1" applyFont="1" applyFill="1" applyBorder="1" applyAlignment="1">
      <alignment horizontal="left" vertical="center" wrapText="1"/>
    </xf>
    <xf numFmtId="0" fontId="41" fillId="10" borderId="0" xfId="1" applyFont="1" applyFill="1" applyAlignment="1">
      <alignment horizontal="left" vertical="center" wrapText="1"/>
    </xf>
    <xf numFmtId="0" fontId="41" fillId="10" borderId="3" xfId="1" applyFont="1" applyFill="1" applyBorder="1" applyAlignment="1">
      <alignment horizontal="left" vertical="center" wrapText="1"/>
    </xf>
    <xf numFmtId="0" fontId="17" fillId="10" borderId="11" xfId="1" applyFont="1" applyFill="1" applyBorder="1" applyAlignment="1">
      <alignment horizontal="center" vertical="center" wrapText="1"/>
    </xf>
    <xf numFmtId="0" fontId="16" fillId="10" borderId="29" xfId="1" applyFont="1" applyFill="1" applyBorder="1" applyAlignment="1">
      <alignment horizontal="center" vertical="center" wrapText="1"/>
    </xf>
    <xf numFmtId="0" fontId="41" fillId="10" borderId="27" xfId="8" applyFont="1" applyFill="1" applyBorder="1" applyAlignment="1">
      <alignment horizontal="center" vertical="center" wrapText="1"/>
    </xf>
    <xf numFmtId="0" fontId="41" fillId="10" borderId="12" xfId="8" applyFont="1" applyFill="1" applyBorder="1" applyAlignment="1">
      <alignment horizontal="center" vertical="center" wrapText="1"/>
    </xf>
    <xf numFmtId="0" fontId="41" fillId="10" borderId="11" xfId="8" applyFont="1" applyFill="1" applyBorder="1" applyAlignment="1">
      <alignment horizontal="center" vertical="center" wrapText="1"/>
    </xf>
    <xf numFmtId="0" fontId="41" fillId="10" borderId="7" xfId="8" applyFont="1" applyFill="1" applyBorder="1" applyAlignment="1">
      <alignment horizontal="center" vertical="center" wrapText="1"/>
    </xf>
    <xf numFmtId="0" fontId="31" fillId="10" borderId="43" xfId="1" applyFont="1" applyFill="1" applyBorder="1" applyAlignment="1">
      <alignment horizontal="center" vertical="center" textRotation="255" wrapText="1"/>
    </xf>
    <xf numFmtId="0" fontId="21" fillId="10" borderId="43" xfId="1" applyFont="1" applyFill="1" applyBorder="1" applyAlignment="1">
      <alignment horizontal="center" vertical="center" wrapText="1"/>
    </xf>
    <xf numFmtId="0" fontId="41" fillId="10" borderId="32" xfId="8" applyFont="1" applyFill="1" applyBorder="1" applyAlignment="1">
      <alignment horizontal="center" vertical="center" wrapText="1"/>
    </xf>
    <xf numFmtId="0" fontId="41" fillId="10" borderId="19" xfId="8" applyFont="1" applyFill="1" applyBorder="1" applyAlignment="1">
      <alignment horizontal="center" vertical="center" wrapText="1"/>
    </xf>
    <xf numFmtId="0" fontId="41" fillId="10" borderId="19" xfId="8" applyFont="1" applyFill="1" applyBorder="1" applyAlignment="1">
      <alignment vertical="center" wrapText="1"/>
    </xf>
    <xf numFmtId="38" fontId="16" fillId="0" borderId="0" xfId="26" applyFont="1" applyAlignment="1" applyProtection="1">
      <alignment horizontal="center" vertical="center"/>
      <protection locked="0"/>
    </xf>
    <xf numFmtId="0" fontId="16" fillId="0" borderId="19" xfId="1" applyFont="1" applyBorder="1" applyAlignment="1" applyProtection="1">
      <alignment horizontal="center" vertical="center" shrinkToFit="1"/>
      <protection locked="0"/>
    </xf>
    <xf numFmtId="0" fontId="15" fillId="0" borderId="19" xfId="1" applyFont="1" applyBorder="1" applyAlignment="1" applyProtection="1">
      <alignment horizontal="center" vertical="center"/>
      <protection locked="0"/>
    </xf>
    <xf numFmtId="38" fontId="16" fillId="0" borderId="20" xfId="2" applyFont="1" applyFill="1" applyBorder="1" applyAlignment="1" applyProtection="1">
      <alignment horizontal="center" vertical="center" shrinkToFit="1"/>
      <protection locked="0"/>
    </xf>
    <xf numFmtId="0" fontId="15" fillId="0" borderId="5" xfId="1" applyFont="1" applyBorder="1" applyProtection="1">
      <alignment vertical="center"/>
      <protection locked="0"/>
    </xf>
    <xf numFmtId="188" fontId="14" fillId="2" borderId="20" xfId="2" applyNumberFormat="1" applyFont="1" applyFill="1" applyBorder="1" applyAlignment="1" applyProtection="1">
      <alignment vertical="center" shrinkToFit="1"/>
      <protection locked="0"/>
    </xf>
    <xf numFmtId="0" fontId="16" fillId="3" borderId="71" xfId="1" applyFont="1" applyFill="1" applyBorder="1" applyAlignment="1">
      <alignment horizontal="center" vertical="center"/>
    </xf>
    <xf numFmtId="0" fontId="16" fillId="8" borderId="53" xfId="1" applyFont="1" applyFill="1" applyBorder="1" applyAlignment="1">
      <alignment horizontal="left" vertical="center"/>
    </xf>
    <xf numFmtId="180" fontId="16" fillId="8" borderId="26" xfId="1" applyNumberFormat="1" applyFont="1" applyFill="1" applyBorder="1" applyAlignment="1">
      <alignment horizontal="left" vertical="center"/>
    </xf>
    <xf numFmtId="0" fontId="16" fillId="8" borderId="26" xfId="1" applyFont="1" applyFill="1" applyBorder="1" applyAlignment="1">
      <alignment horizontal="left" vertical="center" shrinkToFit="1"/>
    </xf>
    <xf numFmtId="0" fontId="16" fillId="0" borderId="2" xfId="1" applyFont="1" applyBorder="1">
      <alignment vertical="center"/>
    </xf>
    <xf numFmtId="0" fontId="16" fillId="0" borderId="2" xfId="0" applyFont="1" applyBorder="1">
      <alignment vertical="center"/>
    </xf>
    <xf numFmtId="38" fontId="16" fillId="3" borderId="3" xfId="26" applyFont="1" applyFill="1" applyBorder="1" applyAlignment="1" applyProtection="1">
      <alignment vertical="center" shrinkToFit="1"/>
    </xf>
    <xf numFmtId="0" fontId="16" fillId="4" borderId="0" xfId="1" applyFont="1" applyFill="1" applyAlignment="1" applyProtection="1">
      <alignment vertical="center" wrapText="1"/>
      <protection locked="0"/>
    </xf>
    <xf numFmtId="0" fontId="21" fillId="0" borderId="21" xfId="1" applyFont="1" applyBorder="1" applyAlignment="1" applyProtection="1">
      <alignment wrapText="1"/>
      <protection locked="0"/>
    </xf>
    <xf numFmtId="0" fontId="29" fillId="0" borderId="21" xfId="1" applyFont="1" applyBorder="1" applyAlignment="1" applyProtection="1">
      <alignment vertical="top" wrapText="1"/>
      <protection locked="0"/>
    </xf>
    <xf numFmtId="0" fontId="16" fillId="6" borderId="31" xfId="1" applyFont="1" applyFill="1" applyBorder="1" applyAlignment="1" applyProtection="1">
      <alignment vertical="center" wrapText="1"/>
      <protection locked="0"/>
    </xf>
    <xf numFmtId="0" fontId="16" fillId="0" borderId="10" xfId="1" applyFont="1" applyBorder="1" applyAlignment="1" applyProtection="1">
      <alignment vertical="center" wrapText="1"/>
      <protection locked="0"/>
    </xf>
    <xf numFmtId="0" fontId="16" fillId="0" borderId="10" xfId="1" applyFont="1" applyBorder="1" applyAlignment="1">
      <alignment vertical="center" wrapText="1"/>
    </xf>
    <xf numFmtId="0" fontId="15" fillId="0" borderId="10" xfId="1" applyFont="1" applyBorder="1" applyAlignment="1">
      <alignment vertical="center" wrapText="1"/>
    </xf>
    <xf numFmtId="0" fontId="15" fillId="0" borderId="10" xfId="1" applyFont="1" applyBorder="1" applyAlignment="1">
      <alignment vertical="center" wrapText="1" shrinkToFit="1"/>
    </xf>
    <xf numFmtId="0" fontId="41" fillId="10" borderId="25" xfId="1" applyFont="1" applyFill="1" applyBorder="1" applyAlignment="1">
      <alignment horizontal="center" vertical="center" wrapText="1"/>
    </xf>
    <xf numFmtId="0" fontId="16" fillId="0" borderId="12" xfId="1" applyFont="1" applyBorder="1" applyAlignment="1" applyProtection="1">
      <alignment horizontal="center" vertical="center" wrapText="1"/>
      <protection locked="0"/>
    </xf>
    <xf numFmtId="0" fontId="15" fillId="0" borderId="10" xfId="1" applyFont="1" applyBorder="1" applyAlignment="1" applyProtection="1">
      <alignment vertical="center" wrapText="1"/>
      <protection locked="0"/>
    </xf>
    <xf numFmtId="38" fontId="16" fillId="4" borderId="0" xfId="26" applyFont="1" applyFill="1" applyProtection="1">
      <alignment vertical="center"/>
      <protection locked="0"/>
    </xf>
    <xf numFmtId="38" fontId="28" fillId="10" borderId="14" xfId="26" applyFont="1" applyFill="1" applyBorder="1" applyAlignment="1">
      <alignment vertical="center" wrapText="1"/>
    </xf>
    <xf numFmtId="38" fontId="28" fillId="10" borderId="0" xfId="26" applyFont="1" applyFill="1" applyAlignment="1">
      <alignment vertical="center" wrapText="1"/>
    </xf>
    <xf numFmtId="38" fontId="16" fillId="6" borderId="53" xfId="26" applyFont="1" applyFill="1" applyBorder="1" applyAlignment="1" applyProtection="1">
      <alignment horizontal="left" vertical="center"/>
      <protection locked="0"/>
    </xf>
    <xf numFmtId="38" fontId="16" fillId="0" borderId="20" xfId="26" applyFont="1" applyFill="1" applyBorder="1" applyAlignment="1" applyProtection="1">
      <alignment horizontal="center" vertical="center"/>
      <protection locked="0"/>
    </xf>
    <xf numFmtId="38" fontId="16" fillId="0" borderId="0" xfId="26" applyFont="1" applyFill="1" applyBorder="1" applyProtection="1">
      <alignment vertical="center"/>
      <protection locked="0"/>
    </xf>
    <xf numFmtId="38" fontId="41" fillId="0" borderId="0" xfId="26" applyFont="1" applyProtection="1">
      <alignment vertical="center"/>
      <protection locked="0"/>
    </xf>
    <xf numFmtId="38" fontId="41" fillId="0" borderId="0" xfId="26" applyFont="1" applyAlignment="1" applyProtection="1">
      <alignment vertical="center" wrapText="1"/>
      <protection locked="0"/>
    </xf>
    <xf numFmtId="38" fontId="16" fillId="0" borderId="0" xfId="26" applyFont="1" applyProtection="1">
      <alignment vertical="center"/>
      <protection locked="0"/>
    </xf>
    <xf numFmtId="38" fontId="16" fillId="3" borderId="12" xfId="1" applyNumberFormat="1" applyFont="1" applyFill="1" applyBorder="1">
      <alignment vertical="center"/>
    </xf>
    <xf numFmtId="0" fontId="28" fillId="0" borderId="0" xfId="8" applyFont="1" applyAlignment="1">
      <alignment vertical="center" wrapText="1"/>
    </xf>
    <xf numFmtId="0" fontId="16" fillId="3" borderId="11" xfId="2" applyNumberFormat="1" applyFont="1" applyFill="1" applyBorder="1" applyAlignment="1" applyProtection="1">
      <alignment vertical="center" shrinkToFit="1"/>
    </xf>
    <xf numFmtId="38" fontId="16" fillId="8" borderId="31" xfId="2" applyFont="1" applyFill="1" applyBorder="1" applyAlignment="1" applyProtection="1">
      <alignment horizontal="left" vertical="top" shrinkToFit="1"/>
    </xf>
    <xf numFmtId="38" fontId="16" fillId="8" borderId="26" xfId="26" applyFont="1" applyFill="1" applyBorder="1" applyAlignment="1" applyProtection="1">
      <alignment horizontal="left" vertical="center" wrapText="1"/>
    </xf>
    <xf numFmtId="0" fontId="0" fillId="0" borderId="0" xfId="0" applyAlignment="1">
      <alignment vertical="top"/>
    </xf>
    <xf numFmtId="2" fontId="15" fillId="0" borderId="12" xfId="1" applyNumberFormat="1" applyFont="1" applyBorder="1">
      <alignment vertical="center"/>
    </xf>
    <xf numFmtId="0" fontId="58" fillId="0" borderId="0" xfId="0" applyFont="1" applyAlignment="1">
      <alignment vertical="center" wrapText="1"/>
    </xf>
    <xf numFmtId="0" fontId="58" fillId="0" borderId="0" xfId="0" applyFont="1">
      <alignment vertical="center"/>
    </xf>
    <xf numFmtId="0" fontId="21" fillId="0" borderId="4" xfId="1" applyFont="1" applyBorder="1" applyAlignment="1" applyProtection="1">
      <alignment horizontal="center" vertical="center" wrapText="1"/>
      <protection locked="0"/>
    </xf>
    <xf numFmtId="0" fontId="25" fillId="0" borderId="17" xfId="1" applyFont="1" applyBorder="1" applyAlignment="1" applyProtection="1">
      <alignment vertical="top"/>
      <protection locked="0"/>
    </xf>
    <xf numFmtId="0" fontId="55" fillId="0" borderId="19" xfId="1" applyFont="1" applyBorder="1" applyAlignment="1" applyProtection="1">
      <alignment vertical="center" wrapText="1"/>
      <protection locked="0"/>
    </xf>
    <xf numFmtId="0" fontId="41" fillId="10" borderId="12" xfId="1" applyFont="1" applyFill="1" applyBorder="1" applyAlignment="1">
      <alignment horizontal="center" vertical="center" wrapText="1"/>
    </xf>
    <xf numFmtId="2" fontId="16" fillId="0" borderId="4" xfId="26" applyNumberFormat="1" applyFont="1" applyFill="1" applyBorder="1" applyAlignment="1" applyProtection="1">
      <alignment vertical="center"/>
    </xf>
    <xf numFmtId="2" fontId="16" fillId="0" borderId="10" xfId="26" applyNumberFormat="1" applyFont="1" applyFill="1" applyBorder="1" applyAlignment="1" applyProtection="1">
      <alignment vertical="center"/>
    </xf>
    <xf numFmtId="0" fontId="21" fillId="0" borderId="6" xfId="1" applyFont="1" applyBorder="1" applyAlignment="1" applyProtection="1">
      <alignment vertical="center" wrapText="1"/>
      <protection locked="0"/>
    </xf>
    <xf numFmtId="38" fontId="16" fillId="3" borderId="20" xfId="26" applyFont="1" applyFill="1" applyBorder="1" applyAlignment="1">
      <alignment vertical="center" shrinkToFit="1"/>
    </xf>
    <xf numFmtId="0" fontId="16" fillId="3" borderId="87" xfId="1" applyFont="1" applyFill="1" applyBorder="1" applyAlignment="1">
      <alignment horizontal="center" vertical="center"/>
    </xf>
    <xf numFmtId="0" fontId="16" fillId="3" borderId="60" xfId="1" applyFont="1" applyFill="1" applyBorder="1" applyAlignment="1">
      <alignment horizontal="center" vertical="center"/>
    </xf>
    <xf numFmtId="0" fontId="16" fillId="3" borderId="19" xfId="1" applyFont="1" applyFill="1" applyBorder="1" applyAlignment="1">
      <alignment horizontal="center" vertical="center"/>
    </xf>
    <xf numFmtId="0" fontId="16" fillId="8" borderId="38" xfId="1" applyFont="1" applyFill="1" applyBorder="1" applyAlignment="1">
      <alignment horizontal="left" vertical="center" wrapText="1"/>
    </xf>
    <xf numFmtId="38" fontId="16" fillId="3" borderId="41" xfId="1" applyNumberFormat="1" applyFont="1" applyFill="1" applyBorder="1">
      <alignment vertical="center"/>
    </xf>
    <xf numFmtId="0" fontId="38" fillId="0" borderId="54" xfId="1" applyFont="1" applyBorder="1" applyAlignment="1">
      <alignment horizontal="center" vertical="center" wrapText="1"/>
    </xf>
    <xf numFmtId="0" fontId="38" fillId="0" borderId="54" xfId="1" applyFont="1" applyBorder="1" applyAlignment="1">
      <alignment vertical="center" wrapText="1"/>
    </xf>
    <xf numFmtId="38" fontId="16" fillId="8" borderId="40" xfId="26" applyFont="1" applyFill="1" applyBorder="1" applyAlignment="1" applyProtection="1">
      <alignment horizontal="left" vertical="center" wrapText="1"/>
    </xf>
    <xf numFmtId="38" fontId="16" fillId="3" borderId="51" xfId="2" applyFont="1" applyFill="1" applyBorder="1" applyAlignment="1" applyProtection="1">
      <alignment vertical="center" shrinkToFit="1"/>
    </xf>
    <xf numFmtId="38" fontId="16" fillId="3" borderId="29" xfId="2" applyFont="1" applyFill="1" applyBorder="1" applyAlignment="1" applyProtection="1">
      <alignment vertical="center" shrinkToFit="1"/>
    </xf>
    <xf numFmtId="38" fontId="16" fillId="3" borderId="34" xfId="2" applyFont="1" applyFill="1" applyBorder="1" applyAlignment="1" applyProtection="1">
      <alignment vertical="center" shrinkToFit="1"/>
    </xf>
    <xf numFmtId="38" fontId="16" fillId="3" borderId="50" xfId="26" applyFont="1" applyFill="1" applyBorder="1" applyAlignment="1" applyProtection="1">
      <alignment vertical="center" shrinkToFit="1"/>
    </xf>
    <xf numFmtId="0" fontId="16" fillId="3" borderId="33" xfId="2" applyNumberFormat="1" applyFont="1" applyFill="1" applyBorder="1" applyAlignment="1" applyProtection="1">
      <alignment vertical="center" shrinkToFit="1"/>
    </xf>
    <xf numFmtId="38" fontId="16" fillId="3" borderId="33" xfId="26" applyFont="1" applyFill="1" applyBorder="1" applyAlignment="1" applyProtection="1">
      <alignment vertical="center" shrinkToFit="1"/>
    </xf>
    <xf numFmtId="38" fontId="16" fillId="3" borderId="52" xfId="26" applyFont="1" applyFill="1" applyBorder="1" applyAlignment="1" applyProtection="1">
      <alignment vertical="center" shrinkToFit="1"/>
    </xf>
    <xf numFmtId="38" fontId="16" fillId="3" borderId="33" xfId="2" applyFont="1" applyFill="1" applyBorder="1" applyAlignment="1" applyProtection="1">
      <alignment vertical="center" shrinkToFit="1"/>
    </xf>
    <xf numFmtId="38" fontId="16" fillId="3" borderId="55" xfId="2" applyFont="1" applyFill="1" applyBorder="1" applyAlignment="1" applyProtection="1">
      <alignment vertical="center" shrinkToFit="1"/>
    </xf>
    <xf numFmtId="0" fontId="16" fillId="3" borderId="69" xfId="1" applyFont="1" applyFill="1" applyBorder="1" applyAlignment="1">
      <alignment horizontal="center" vertical="center"/>
    </xf>
    <xf numFmtId="0" fontId="16" fillId="0" borderId="68" xfId="1" applyFont="1" applyBorder="1" applyAlignment="1">
      <alignment horizontal="center" vertical="center"/>
    </xf>
    <xf numFmtId="0" fontId="16" fillId="3" borderId="69" xfId="2" applyNumberFormat="1" applyFont="1" applyFill="1" applyBorder="1" applyAlignment="1" applyProtection="1">
      <alignment vertical="center" shrinkToFit="1"/>
    </xf>
    <xf numFmtId="38" fontId="16" fillId="3" borderId="70" xfId="26" applyFont="1" applyFill="1" applyBorder="1" applyAlignment="1" applyProtection="1">
      <alignment vertical="center" shrinkToFit="1"/>
    </xf>
    <xf numFmtId="38" fontId="16" fillId="3" borderId="68" xfId="26" applyFont="1" applyFill="1" applyBorder="1" applyAlignment="1" applyProtection="1">
      <alignment vertical="center" shrinkToFit="1"/>
    </xf>
    <xf numFmtId="38" fontId="16" fillId="3" borderId="69" xfId="26" applyFont="1" applyFill="1" applyBorder="1" applyAlignment="1" applyProtection="1">
      <alignment vertical="center" shrinkToFit="1"/>
    </xf>
    <xf numFmtId="38" fontId="16" fillId="0" borderId="68" xfId="2" applyFont="1" applyFill="1" applyBorder="1" applyAlignment="1" applyProtection="1">
      <alignment vertical="center" shrinkToFit="1"/>
    </xf>
    <xf numFmtId="38" fontId="16" fillId="3" borderId="69" xfId="2" applyFont="1" applyFill="1" applyBorder="1" applyAlignment="1" applyProtection="1">
      <alignment vertical="center" shrinkToFit="1"/>
    </xf>
    <xf numFmtId="38" fontId="16" fillId="3" borderId="88" xfId="2" applyFont="1" applyFill="1" applyBorder="1" applyAlignment="1" applyProtection="1">
      <alignment vertical="center" shrinkToFit="1"/>
    </xf>
    <xf numFmtId="0" fontId="16" fillId="3" borderId="82" xfId="1" applyFont="1" applyFill="1" applyBorder="1" applyAlignment="1">
      <alignment horizontal="center" vertical="center"/>
    </xf>
    <xf numFmtId="0" fontId="16" fillId="3" borderId="5" xfId="1" applyFont="1" applyFill="1" applyBorder="1" applyAlignment="1">
      <alignment horizontal="center" vertical="center"/>
    </xf>
    <xf numFmtId="0" fontId="16" fillId="3" borderId="19" xfId="2" applyNumberFormat="1" applyFont="1" applyFill="1" applyBorder="1" applyAlignment="1" applyProtection="1">
      <alignment vertical="center" shrinkToFit="1"/>
    </xf>
    <xf numFmtId="38" fontId="16" fillId="3" borderId="4" xfId="26" applyFont="1" applyFill="1" applyBorder="1" applyAlignment="1" applyProtection="1">
      <alignment vertical="center" shrinkToFit="1"/>
    </xf>
    <xf numFmtId="38" fontId="16" fillId="3" borderId="9" xfId="26" applyFont="1" applyFill="1" applyBorder="1" applyAlignment="1" applyProtection="1">
      <alignment vertical="center" shrinkToFit="1"/>
    </xf>
    <xf numFmtId="38" fontId="16" fillId="3" borderId="19" xfId="26" applyFont="1" applyFill="1" applyBorder="1" applyAlignment="1" applyProtection="1">
      <alignment vertical="center" shrinkToFit="1"/>
    </xf>
    <xf numFmtId="38" fontId="16" fillId="0" borderId="8" xfId="2" applyFont="1" applyFill="1" applyBorder="1" applyAlignment="1" applyProtection="1">
      <alignment vertical="center" shrinkToFit="1"/>
    </xf>
    <xf numFmtId="38" fontId="16" fillId="3" borderId="10" xfId="2" applyFont="1" applyFill="1" applyBorder="1" applyAlignment="1" applyProtection="1">
      <alignment vertical="center" shrinkToFit="1"/>
    </xf>
    <xf numFmtId="38" fontId="16" fillId="3" borderId="5" xfId="2" applyFont="1" applyFill="1" applyBorder="1" applyAlignment="1" applyProtection="1">
      <alignment vertical="center" shrinkToFit="1"/>
    </xf>
    <xf numFmtId="38" fontId="16" fillId="3" borderId="70" xfId="2" applyFont="1" applyFill="1" applyBorder="1" applyAlignment="1" applyProtection="1">
      <alignment vertical="center" shrinkToFit="1"/>
    </xf>
    <xf numFmtId="0" fontId="16" fillId="0" borderId="52" xfId="1" applyFont="1" applyBorder="1" applyAlignment="1">
      <alignment vertical="center" wrapText="1"/>
    </xf>
    <xf numFmtId="38" fontId="16" fillId="0" borderId="77" xfId="2" applyFont="1" applyFill="1" applyBorder="1" applyAlignment="1" applyProtection="1">
      <alignment horizontal="center" vertical="center" wrapText="1" readingOrder="1"/>
    </xf>
    <xf numFmtId="38" fontId="16" fillId="0" borderId="77" xfId="2" applyFont="1" applyFill="1" applyBorder="1" applyAlignment="1" applyProtection="1">
      <alignment vertical="center" wrapText="1" readingOrder="1"/>
    </xf>
    <xf numFmtId="38" fontId="16" fillId="8" borderId="80" xfId="2" applyFont="1" applyFill="1" applyBorder="1" applyAlignment="1" applyProtection="1">
      <alignment horizontal="left" vertical="top" shrinkToFit="1"/>
    </xf>
    <xf numFmtId="0" fontId="16" fillId="3" borderId="27" xfId="2" applyNumberFormat="1" applyFont="1" applyFill="1" applyBorder="1" applyAlignment="1" applyProtection="1">
      <alignment vertical="center" shrinkToFit="1"/>
    </xf>
    <xf numFmtId="0" fontId="16" fillId="3" borderId="32" xfId="2" applyNumberFormat="1" applyFont="1" applyFill="1" applyBorder="1" applyAlignment="1" applyProtection="1">
      <alignment vertical="center" shrinkToFit="1"/>
    </xf>
    <xf numFmtId="0" fontId="16" fillId="3" borderId="84" xfId="2" applyNumberFormat="1" applyFont="1" applyFill="1" applyBorder="1" applyAlignment="1" applyProtection="1">
      <alignment vertical="center" shrinkToFit="1"/>
    </xf>
    <xf numFmtId="0" fontId="16" fillId="3" borderId="83" xfId="2" applyNumberFormat="1" applyFont="1" applyFill="1" applyBorder="1" applyAlignment="1" applyProtection="1">
      <alignment vertical="center" shrinkToFit="1"/>
    </xf>
    <xf numFmtId="0" fontId="15" fillId="3" borderId="7"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68" xfId="1" applyFont="1" applyFill="1" applyBorder="1" applyAlignment="1">
      <alignment horizontal="center" vertical="center"/>
    </xf>
    <xf numFmtId="0" fontId="16" fillId="0" borderId="50" xfId="1" applyFont="1" applyBorder="1" applyAlignment="1">
      <alignment vertical="center" wrapText="1"/>
    </xf>
    <xf numFmtId="38" fontId="16" fillId="8" borderId="38" xfId="26" applyFont="1" applyFill="1" applyBorder="1" applyAlignment="1" applyProtection="1">
      <alignment horizontal="left" vertical="center" wrapText="1"/>
    </xf>
    <xf numFmtId="38" fontId="16" fillId="0" borderId="14" xfId="2" applyFont="1" applyFill="1" applyBorder="1" applyAlignment="1" applyProtection="1">
      <alignment vertical="center" shrinkToFit="1"/>
    </xf>
    <xf numFmtId="38" fontId="16" fillId="0" borderId="6" xfId="2" applyFont="1" applyFill="1" applyBorder="1" applyAlignment="1" applyProtection="1">
      <alignment vertical="center" shrinkToFit="1"/>
    </xf>
    <xf numFmtId="38" fontId="16" fillId="0" borderId="2" xfId="2" applyFont="1" applyFill="1" applyBorder="1" applyAlignment="1" applyProtection="1">
      <alignment vertical="center" shrinkToFit="1"/>
    </xf>
    <xf numFmtId="38" fontId="16" fillId="0" borderId="0" xfId="2" applyFont="1" applyFill="1" applyBorder="1" applyAlignment="1" applyProtection="1">
      <alignment vertical="center" shrinkToFit="1"/>
    </xf>
    <xf numFmtId="38" fontId="16" fillId="0" borderId="89" xfId="2" applyFont="1" applyFill="1" applyBorder="1" applyAlignment="1" applyProtection="1">
      <alignment vertical="center" shrinkToFit="1"/>
    </xf>
    <xf numFmtId="38" fontId="16" fillId="3" borderId="41" xfId="26" applyFont="1" applyFill="1" applyBorder="1" applyAlignment="1" applyProtection="1">
      <alignment vertical="center" shrinkToFit="1"/>
    </xf>
    <xf numFmtId="38" fontId="16" fillId="3" borderId="29" xfId="26" applyFont="1" applyFill="1" applyBorder="1" applyAlignment="1">
      <alignment vertical="center" shrinkToFit="1"/>
    </xf>
    <xf numFmtId="38" fontId="16" fillId="3" borderId="29" xfId="26" applyFont="1" applyFill="1" applyBorder="1" applyAlignment="1" applyProtection="1">
      <alignment vertical="center" shrinkToFit="1"/>
    </xf>
    <xf numFmtId="38" fontId="16" fillId="3" borderId="34" xfId="26" applyFont="1" applyFill="1" applyBorder="1" applyAlignment="1" applyProtection="1">
      <alignment vertical="center" shrinkToFit="1"/>
    </xf>
    <xf numFmtId="38" fontId="16" fillId="3" borderId="88" xfId="26" applyFont="1" applyFill="1" applyBorder="1" applyAlignment="1" applyProtection="1">
      <alignment vertical="center" shrinkToFit="1"/>
    </xf>
    <xf numFmtId="38" fontId="16" fillId="3" borderId="55" xfId="26" applyFont="1" applyFill="1" applyBorder="1" applyAlignment="1" applyProtection="1">
      <alignment vertical="center" shrinkToFit="1"/>
    </xf>
    <xf numFmtId="0" fontId="31" fillId="3" borderId="24" xfId="1" applyFont="1" applyFill="1" applyBorder="1" applyAlignment="1" applyProtection="1">
      <alignment horizontal="center" vertical="center" wrapText="1"/>
      <protection locked="0"/>
    </xf>
    <xf numFmtId="0" fontId="26" fillId="3" borderId="25" xfId="73" applyFont="1" applyFill="1" applyBorder="1" applyAlignment="1" applyProtection="1">
      <alignment vertical="center" wrapText="1"/>
      <protection locked="0"/>
    </xf>
    <xf numFmtId="0" fontId="63" fillId="3" borderId="25" xfId="73" applyFont="1" applyFill="1" applyBorder="1" applyAlignment="1" applyProtection="1">
      <alignment vertical="center" wrapText="1"/>
      <protection locked="0"/>
    </xf>
    <xf numFmtId="0" fontId="31" fillId="0" borderId="8" xfId="1" applyFont="1" applyBorder="1" applyAlignment="1">
      <alignment horizontal="center" vertical="top" wrapText="1"/>
    </xf>
    <xf numFmtId="0" fontId="31" fillId="0" borderId="8" xfId="1" applyFont="1" applyBorder="1" applyAlignment="1">
      <alignment horizontal="center" vertical="top" textRotation="255" wrapText="1"/>
    </xf>
    <xf numFmtId="0" fontId="31" fillId="0" borderId="21" xfId="1" applyFont="1" applyBorder="1" applyAlignment="1" applyProtection="1">
      <alignment vertical="center" wrapText="1"/>
      <protection locked="0"/>
    </xf>
    <xf numFmtId="0" fontId="31" fillId="0" borderId="33" xfId="1" applyFont="1" applyBorder="1" applyAlignment="1" applyProtection="1">
      <alignment vertical="center" wrapText="1"/>
      <protection locked="0"/>
    </xf>
    <xf numFmtId="10" fontId="31" fillId="0" borderId="21" xfId="1" applyNumberFormat="1" applyFont="1" applyBorder="1" applyAlignment="1" applyProtection="1">
      <alignment horizontal="center" vertical="center" wrapText="1"/>
      <protection locked="0"/>
    </xf>
    <xf numFmtId="0" fontId="31" fillId="0" borderId="21" xfId="1" applyFont="1" applyBorder="1" applyAlignment="1" applyProtection="1">
      <alignment horizontal="center" vertical="center" wrapText="1"/>
      <protection locked="0"/>
    </xf>
    <xf numFmtId="0" fontId="31" fillId="0" borderId="21" xfId="1" applyFont="1" applyBorder="1" applyAlignment="1" applyProtection="1">
      <alignment horizontal="center" vertical="top" wrapText="1"/>
      <protection locked="0"/>
    </xf>
    <xf numFmtId="10" fontId="31" fillId="0" borderId="21" xfId="1" applyNumberFormat="1" applyFont="1" applyBorder="1" applyAlignment="1" applyProtection="1">
      <alignment horizontal="center" vertical="top" wrapText="1"/>
      <protection locked="0"/>
    </xf>
    <xf numFmtId="10" fontId="31" fillId="0" borderId="8" xfId="1" applyNumberFormat="1" applyFont="1" applyBorder="1" applyAlignment="1" applyProtection="1">
      <alignment horizontal="center" vertical="top" wrapText="1"/>
      <protection locked="0"/>
    </xf>
    <xf numFmtId="10" fontId="31" fillId="0" borderId="33" xfId="1" applyNumberFormat="1" applyFont="1" applyBorder="1" applyAlignment="1" applyProtection="1">
      <alignment horizontal="center" vertical="center" wrapText="1"/>
      <protection locked="0"/>
    </xf>
    <xf numFmtId="0" fontId="61" fillId="10" borderId="12" xfId="1" applyFont="1" applyFill="1" applyBorder="1" applyAlignment="1" applyProtection="1">
      <alignment horizontal="center" vertical="center" wrapText="1"/>
      <protection locked="0"/>
    </xf>
    <xf numFmtId="0" fontId="59" fillId="10" borderId="19" xfId="1" applyFont="1" applyFill="1" applyBorder="1" applyAlignment="1" applyProtection="1">
      <alignment vertical="top" wrapText="1"/>
      <protection locked="0"/>
    </xf>
    <xf numFmtId="0" fontId="59" fillId="10" borderId="21" xfId="1" applyFont="1" applyFill="1" applyBorder="1" applyAlignment="1">
      <alignment vertical="top" wrapText="1"/>
    </xf>
    <xf numFmtId="0" fontId="16" fillId="9" borderId="43" xfId="1" applyFont="1" applyFill="1" applyBorder="1" applyAlignment="1">
      <alignment vertical="top" wrapText="1"/>
    </xf>
    <xf numFmtId="0" fontId="16" fillId="0" borderId="12" xfId="1" applyFont="1" applyBorder="1" applyAlignment="1" applyProtection="1">
      <alignment horizontal="left" vertical="center"/>
      <protection locked="0"/>
    </xf>
    <xf numFmtId="0" fontId="16" fillId="0" borderId="19" xfId="1" applyFont="1" applyBorder="1" applyAlignment="1" applyProtection="1">
      <alignment horizontal="center" vertical="center" wrapText="1"/>
      <protection locked="0"/>
    </xf>
    <xf numFmtId="0" fontId="16" fillId="0" borderId="11" xfId="1" applyFont="1" applyBorder="1" applyAlignment="1" applyProtection="1">
      <alignment horizontal="center" vertical="center" wrapText="1"/>
      <protection locked="0"/>
    </xf>
    <xf numFmtId="2" fontId="16" fillId="3" borderId="21" xfId="2" applyNumberFormat="1" applyFont="1" applyFill="1" applyBorder="1" applyAlignment="1" applyProtection="1">
      <alignment vertical="center"/>
    </xf>
    <xf numFmtId="2" fontId="16" fillId="3" borderId="12" xfId="2" applyNumberFormat="1" applyFont="1" applyFill="1" applyBorder="1" applyAlignment="1" applyProtection="1">
      <alignment vertical="center"/>
    </xf>
    <xf numFmtId="176" fontId="21" fillId="0" borderId="8" xfId="1" applyNumberFormat="1" applyFont="1" applyBorder="1" applyAlignment="1" applyProtection="1">
      <alignment horizontal="center" wrapText="1"/>
      <protection locked="0"/>
    </xf>
    <xf numFmtId="0" fontId="16" fillId="4" borderId="17" xfId="1" applyFont="1" applyFill="1" applyBorder="1" applyProtection="1">
      <alignment vertical="center"/>
      <protection locked="0"/>
    </xf>
    <xf numFmtId="0" fontId="55" fillId="9" borderId="6" xfId="1" applyFont="1" applyFill="1" applyBorder="1" applyAlignment="1" applyProtection="1">
      <alignment vertical="center" wrapText="1"/>
      <protection locked="0"/>
    </xf>
    <xf numFmtId="0" fontId="21" fillId="0" borderId="7" xfId="1" applyFont="1" applyBorder="1" applyAlignment="1" applyProtection="1">
      <alignment vertical="center" wrapText="1"/>
      <protection locked="0"/>
    </xf>
    <xf numFmtId="0" fontId="21" fillId="10" borderId="8" xfId="1" applyFont="1" applyFill="1" applyBorder="1" applyAlignment="1" applyProtection="1">
      <alignment horizontal="center" vertical="center" wrapText="1"/>
      <protection locked="0"/>
    </xf>
    <xf numFmtId="0" fontId="55" fillId="9" borderId="0" xfId="1" applyFont="1" applyFill="1" applyAlignment="1" applyProtection="1">
      <alignment vertical="center" wrapText="1"/>
      <protection locked="0"/>
    </xf>
    <xf numFmtId="0" fontId="27" fillId="10" borderId="26" xfId="73" applyFont="1" applyFill="1" applyBorder="1" applyAlignment="1" applyProtection="1">
      <alignment vertical="center" wrapText="1"/>
      <protection locked="0"/>
    </xf>
    <xf numFmtId="0" fontId="55" fillId="10" borderId="8" xfId="1" applyFont="1" applyFill="1" applyBorder="1" applyAlignment="1" applyProtection="1">
      <alignment vertical="center" wrapText="1"/>
      <protection locked="0"/>
    </xf>
    <xf numFmtId="0" fontId="21" fillId="10" borderId="7" xfId="1" applyFont="1" applyFill="1" applyBorder="1" applyAlignment="1" applyProtection="1">
      <alignment vertical="center" wrapText="1"/>
      <protection locked="0"/>
    </xf>
    <xf numFmtId="0" fontId="28" fillId="10" borderId="8" xfId="8" applyFont="1" applyFill="1" applyBorder="1" applyAlignment="1">
      <alignment horizontal="left" vertical="center" wrapText="1"/>
    </xf>
    <xf numFmtId="0" fontId="21" fillId="10" borderId="8" xfId="1" applyFont="1" applyFill="1" applyBorder="1" applyAlignment="1" applyProtection="1">
      <alignment horizontal="left" vertical="center" wrapText="1"/>
      <protection locked="0"/>
    </xf>
    <xf numFmtId="0" fontId="21" fillId="10" borderId="8" xfId="1" applyFont="1" applyFill="1" applyBorder="1" applyAlignment="1" applyProtection="1">
      <alignment vertical="center" wrapText="1"/>
      <protection locked="0"/>
    </xf>
    <xf numFmtId="0" fontId="16" fillId="10" borderId="0" xfId="1" applyFont="1" applyFill="1" applyAlignment="1" applyProtection="1">
      <alignment vertical="center" wrapText="1"/>
      <protection locked="0"/>
    </xf>
    <xf numFmtId="0" fontId="16" fillId="10" borderId="4" xfId="1" applyFont="1" applyFill="1" applyBorder="1" applyAlignment="1" applyProtection="1">
      <alignment vertical="center" wrapText="1"/>
      <protection locked="0"/>
    </xf>
    <xf numFmtId="38" fontId="16" fillId="7" borderId="26" xfId="2" applyFont="1" applyFill="1" applyBorder="1" applyAlignment="1" applyProtection="1">
      <alignment horizontal="left" vertical="center"/>
      <protection locked="0"/>
    </xf>
    <xf numFmtId="10" fontId="16" fillId="6" borderId="53" xfId="1" applyNumberFormat="1" applyFont="1" applyFill="1" applyBorder="1" applyAlignment="1" applyProtection="1">
      <alignment horizontal="left" vertical="center"/>
      <protection locked="0"/>
    </xf>
    <xf numFmtId="38" fontId="16" fillId="3" borderId="20" xfId="2" applyFont="1" applyFill="1" applyBorder="1" applyProtection="1">
      <alignment vertical="center"/>
    </xf>
    <xf numFmtId="38" fontId="16" fillId="3" borderId="12" xfId="2" applyFont="1" applyFill="1" applyBorder="1" applyAlignment="1" applyProtection="1">
      <alignment vertical="center" shrinkToFit="1"/>
      <protection locked="0"/>
    </xf>
    <xf numFmtId="0" fontId="16" fillId="0" borderId="19" xfId="1" applyFont="1" applyBorder="1" applyProtection="1">
      <alignment vertical="center"/>
      <protection locked="0"/>
    </xf>
    <xf numFmtId="0" fontId="16" fillId="0" borderId="0" xfId="0" applyFont="1" applyAlignment="1">
      <alignment vertical="center" wrapText="1"/>
    </xf>
    <xf numFmtId="0" fontId="16" fillId="0" borderId="10" xfId="1" applyFont="1" applyBorder="1" applyAlignment="1">
      <alignment horizontal="center" vertical="center"/>
    </xf>
    <xf numFmtId="0" fontId="16" fillId="0" borderId="71" xfId="0" applyFont="1" applyBorder="1" applyAlignment="1">
      <alignment horizontal="center" vertical="center"/>
    </xf>
    <xf numFmtId="0" fontId="16" fillId="0" borderId="90" xfId="0" applyFont="1" applyBorder="1" applyAlignment="1">
      <alignment horizontal="center" vertical="center"/>
    </xf>
    <xf numFmtId="0" fontId="16" fillId="0" borderId="23" xfId="1" applyFont="1" applyBorder="1" applyAlignment="1" applyProtection="1">
      <alignment horizontal="center" vertical="center" wrapText="1"/>
      <protection locked="0"/>
    </xf>
    <xf numFmtId="0" fontId="16" fillId="0" borderId="12"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21" fillId="0" borderId="24" xfId="1" applyFont="1" applyBorder="1" applyAlignment="1" applyProtection="1">
      <alignment horizontal="center" vertical="center" wrapText="1"/>
      <protection locked="0"/>
    </xf>
    <xf numFmtId="0" fontId="21" fillId="0" borderId="25" xfId="1" applyFont="1" applyBorder="1" applyAlignment="1" applyProtection="1">
      <alignment horizontal="center" vertical="center" wrapText="1"/>
      <protection locked="0"/>
    </xf>
    <xf numFmtId="0" fontId="21" fillId="0" borderId="19" xfId="1" applyFont="1" applyBorder="1" applyAlignment="1" applyProtection="1">
      <alignment horizontal="center" vertical="top" textRotation="255" wrapText="1"/>
      <protection locked="0"/>
    </xf>
    <xf numFmtId="0" fontId="21" fillId="0" borderId="21" xfId="9" applyFont="1" applyBorder="1" applyAlignment="1" applyProtection="1">
      <alignment horizontal="center" vertical="top" textRotation="255" wrapText="1"/>
      <protection locked="0"/>
    </xf>
    <xf numFmtId="0" fontId="21" fillId="0" borderId="9" xfId="1" applyFont="1" applyBorder="1" applyAlignment="1" applyProtection="1">
      <alignment horizontal="center" vertical="center" wrapText="1"/>
      <protection locked="0"/>
    </xf>
    <xf numFmtId="0" fontId="27" fillId="0" borderId="5" xfId="9" applyFont="1" applyBorder="1" applyAlignment="1" applyProtection="1">
      <alignment horizontal="center" vertical="center" wrapText="1"/>
      <protection locked="0"/>
    </xf>
    <xf numFmtId="0" fontId="27" fillId="0" borderId="8" xfId="9" applyFont="1" applyBorder="1" applyAlignment="1" applyProtection="1">
      <alignment horizontal="center" vertical="center" wrapText="1"/>
      <protection locked="0"/>
    </xf>
    <xf numFmtId="0" fontId="27" fillId="0" borderId="4" xfId="9" applyFont="1" applyBorder="1" applyAlignment="1" applyProtection="1">
      <alignment horizontal="center" vertical="center" wrapText="1"/>
      <protection locked="0"/>
    </xf>
    <xf numFmtId="0" fontId="27" fillId="0" borderId="7" xfId="9" applyFont="1" applyBorder="1" applyAlignment="1" applyProtection="1">
      <alignment horizontal="center" vertical="center" wrapText="1"/>
      <protection locked="0"/>
    </xf>
    <xf numFmtId="0" fontId="27" fillId="0" borderId="3" xfId="9" applyFont="1" applyBorder="1" applyAlignment="1" applyProtection="1">
      <alignment horizontal="center" vertical="center" wrapText="1"/>
      <protection locked="0"/>
    </xf>
    <xf numFmtId="0" fontId="14" fillId="0" borderId="19" xfId="1" applyFont="1" applyBorder="1" applyAlignment="1">
      <alignment horizontal="center" vertical="center" textRotation="255" wrapText="1"/>
    </xf>
    <xf numFmtId="0" fontId="14" fillId="0" borderId="21" xfId="1" applyFont="1" applyBorder="1" applyAlignment="1">
      <alignment horizontal="center" vertical="center" textRotation="255" wrapText="1"/>
    </xf>
    <xf numFmtId="0" fontId="14" fillId="0" borderId="9" xfId="1" applyFont="1" applyBorder="1" applyAlignment="1" applyProtection="1">
      <alignment horizontal="center" vertical="center" wrapText="1"/>
      <protection locked="0"/>
    </xf>
    <xf numFmtId="0" fontId="14" fillId="0" borderId="5" xfId="1" applyFont="1" applyBorder="1" applyAlignment="1" applyProtection="1">
      <alignment horizontal="center" vertical="center" wrapText="1"/>
      <protection locked="0"/>
    </xf>
    <xf numFmtId="0" fontId="14" fillId="0" borderId="8" xfId="1" applyFont="1" applyBorder="1" applyAlignment="1" applyProtection="1">
      <alignment horizontal="center" vertical="center" wrapText="1"/>
      <protection locked="0"/>
    </xf>
    <xf numFmtId="0" fontId="14" fillId="0" borderId="4" xfId="1" applyFont="1" applyBorder="1" applyAlignment="1" applyProtection="1">
      <alignment horizontal="center" vertical="center" wrapText="1"/>
      <protection locked="0"/>
    </xf>
    <xf numFmtId="0" fontId="14" fillId="0" borderId="7" xfId="1" applyFont="1" applyBorder="1" applyAlignment="1" applyProtection="1">
      <alignment horizontal="center" vertical="center" wrapText="1"/>
      <protection locked="0"/>
    </xf>
    <xf numFmtId="0" fontId="14" fillId="0" borderId="3" xfId="1" applyFont="1" applyBorder="1" applyAlignment="1" applyProtection="1">
      <alignment horizontal="center" vertical="center" wrapText="1"/>
      <protection locked="0"/>
    </xf>
    <xf numFmtId="0" fontId="16" fillId="0" borderId="53" xfId="1" applyFont="1" applyBorder="1" applyAlignment="1" applyProtection="1">
      <alignment horizontal="center" vertical="center" wrapText="1"/>
      <protection locked="0"/>
    </xf>
    <xf numFmtId="0" fontId="16" fillId="0" borderId="21" xfId="1" applyFont="1" applyBorder="1" applyAlignment="1" applyProtection="1">
      <alignment horizontal="center" vertical="center" wrapText="1"/>
      <protection locked="0"/>
    </xf>
    <xf numFmtId="0" fontId="16" fillId="0" borderId="33" xfId="1" applyFont="1" applyBorder="1" applyAlignment="1" applyProtection="1">
      <alignment horizontal="center" vertical="center" wrapText="1"/>
      <protection locked="0"/>
    </xf>
    <xf numFmtId="0" fontId="21" fillId="0" borderId="1" xfId="1" applyFont="1" applyBorder="1" applyAlignment="1" applyProtection="1">
      <alignment horizontal="center" vertical="center" wrapText="1"/>
      <protection locked="0"/>
    </xf>
    <xf numFmtId="0" fontId="21" fillId="0" borderId="5" xfId="1" applyFont="1" applyBorder="1" applyAlignment="1" applyProtection="1">
      <alignment horizontal="center" vertical="center" wrapText="1"/>
      <protection locked="0"/>
    </xf>
    <xf numFmtId="0" fontId="21" fillId="0" borderId="8" xfId="1" applyFont="1" applyBorder="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21" fillId="0" borderId="4" xfId="1" applyFont="1" applyBorder="1" applyAlignment="1" applyProtection="1">
      <alignment horizontal="center" vertical="center" wrapText="1"/>
      <protection locked="0"/>
    </xf>
    <xf numFmtId="0" fontId="21" fillId="0" borderId="7" xfId="1" applyFont="1" applyBorder="1" applyAlignment="1" applyProtection="1">
      <alignment horizontal="center" vertical="center" wrapText="1"/>
      <protection locked="0"/>
    </xf>
    <xf numFmtId="0" fontId="21" fillId="0" borderId="2" xfId="1" applyFont="1" applyBorder="1" applyAlignment="1" applyProtection="1">
      <alignment horizontal="center" vertical="center" wrapText="1"/>
      <protection locked="0"/>
    </xf>
    <xf numFmtId="0" fontId="21" fillId="0" borderId="3" xfId="1" applyFont="1" applyBorder="1" applyAlignment="1" applyProtection="1">
      <alignment horizontal="center" vertical="center" wrapText="1"/>
      <protection locked="0"/>
    </xf>
    <xf numFmtId="0" fontId="21" fillId="0" borderId="19" xfId="1" applyFont="1" applyBorder="1" applyAlignment="1" applyProtection="1">
      <alignment horizontal="center" vertical="top" wrapText="1"/>
      <protection locked="0"/>
    </xf>
    <xf numFmtId="0" fontId="21" fillId="0" borderId="21" xfId="1" applyFont="1" applyBorder="1" applyAlignment="1" applyProtection="1">
      <alignment horizontal="center" vertical="top" wrapText="1"/>
      <protection locked="0"/>
    </xf>
    <xf numFmtId="0" fontId="21" fillId="0" borderId="33" xfId="1" applyFont="1" applyBorder="1" applyAlignment="1" applyProtection="1">
      <alignment horizontal="center" vertical="top" wrapText="1"/>
      <protection locked="0"/>
    </xf>
    <xf numFmtId="0" fontId="21" fillId="0" borderId="21" xfId="1" applyFont="1" applyBorder="1" applyAlignment="1">
      <alignment horizontal="center" vertical="top" textRotation="255" wrapText="1"/>
    </xf>
    <xf numFmtId="0" fontId="31" fillId="0" borderId="0" xfId="1" applyFont="1" applyAlignment="1" applyProtection="1">
      <alignment horizontal="left" vertical="center" wrapText="1"/>
      <protection locked="0"/>
    </xf>
    <xf numFmtId="0" fontId="21" fillId="0" borderId="19" xfId="1" applyFont="1" applyBorder="1" applyAlignment="1" applyProtection="1">
      <alignment horizontal="center" vertical="center" textRotation="255" wrapText="1"/>
      <protection locked="0"/>
    </xf>
    <xf numFmtId="0" fontId="21" fillId="0" borderId="21" xfId="1" applyFont="1" applyBorder="1" applyAlignment="1" applyProtection="1">
      <alignment horizontal="center" vertical="center" textRotation="255" wrapText="1"/>
      <protection locked="0"/>
    </xf>
    <xf numFmtId="0" fontId="21" fillId="0" borderId="19" xfId="1" applyFont="1" applyBorder="1" applyAlignment="1" applyProtection="1">
      <alignment horizontal="center" vertical="center" wrapText="1"/>
      <protection locked="0"/>
    </xf>
    <xf numFmtId="0" fontId="21" fillId="0" borderId="21" xfId="1" applyFont="1" applyBorder="1" applyAlignment="1" applyProtection="1">
      <alignment horizontal="center" vertical="center" wrapText="1"/>
      <protection locked="0"/>
    </xf>
    <xf numFmtId="0" fontId="29" fillId="0" borderId="21" xfId="1" applyFont="1" applyBorder="1" applyAlignment="1" applyProtection="1">
      <alignment horizontal="left" vertical="top" wrapText="1"/>
      <protection locked="0"/>
    </xf>
    <xf numFmtId="0" fontId="21" fillId="0" borderId="33" xfId="1" applyFont="1" applyBorder="1" applyAlignment="1">
      <alignment horizontal="center" vertical="top" textRotation="255" wrapText="1"/>
    </xf>
    <xf numFmtId="0" fontId="21" fillId="0" borderId="21" xfId="1" applyFont="1" applyBorder="1" applyAlignment="1">
      <alignment horizontal="center" vertical="center" wrapText="1"/>
    </xf>
    <xf numFmtId="0" fontId="21" fillId="0" borderId="21" xfId="1" applyFont="1" applyBorder="1" applyAlignment="1">
      <alignment horizontal="center" vertical="top" wrapText="1"/>
    </xf>
    <xf numFmtId="0" fontId="21" fillId="0" borderId="33" xfId="1" applyFont="1" applyBorder="1" applyAlignment="1">
      <alignment horizontal="center" vertical="top" wrapText="1"/>
    </xf>
    <xf numFmtId="0" fontId="31" fillId="0" borderId="19" xfId="1" applyFont="1" applyBorder="1" applyAlignment="1" applyProtection="1">
      <alignment horizontal="center" vertical="center" textRotation="255" wrapText="1"/>
      <protection locked="0"/>
    </xf>
    <xf numFmtId="0" fontId="31" fillId="0" borderId="21" xfId="1" applyFont="1" applyBorder="1" applyAlignment="1" applyProtection="1">
      <alignment horizontal="center" vertical="center" textRotation="255" wrapText="1"/>
      <protection locked="0"/>
    </xf>
    <xf numFmtId="0" fontId="32" fillId="0" borderId="19" xfId="1" applyFont="1" applyBorder="1" applyAlignment="1" applyProtection="1">
      <alignment horizontal="center" vertical="center" wrapText="1"/>
      <protection locked="0"/>
    </xf>
    <xf numFmtId="0" fontId="32" fillId="0" borderId="21" xfId="1" applyFont="1" applyBorder="1" applyAlignment="1" applyProtection="1">
      <alignment horizontal="center" vertical="center" wrapText="1"/>
      <protection locked="0"/>
    </xf>
    <xf numFmtId="0" fontId="31" fillId="0" borderId="20" xfId="1" applyFont="1" applyBorder="1" applyAlignment="1" applyProtection="1">
      <alignment horizontal="center" vertical="center" wrapText="1"/>
      <protection locked="0"/>
    </xf>
    <xf numFmtId="0" fontId="31" fillId="0" borderId="6" xfId="1" applyFont="1" applyBorder="1" applyAlignment="1" applyProtection="1">
      <alignment horizontal="center" vertical="center" wrapText="1"/>
      <protection locked="0"/>
    </xf>
    <xf numFmtId="0" fontId="31" fillId="0" borderId="10" xfId="1" applyFont="1" applyBorder="1" applyAlignment="1" applyProtection="1">
      <alignment horizontal="center" vertical="center" wrapText="1"/>
      <protection locked="0"/>
    </xf>
    <xf numFmtId="0" fontId="31" fillId="0" borderId="12" xfId="1" applyFont="1" applyBorder="1" applyAlignment="1" applyProtection="1">
      <alignment horizontal="center" vertical="center" wrapText="1"/>
      <protection locked="0"/>
    </xf>
    <xf numFmtId="0" fontId="16" fillId="0" borderId="22" xfId="1" applyFont="1" applyBorder="1" applyAlignment="1" applyProtection="1">
      <alignment horizontal="center" vertical="center" wrapText="1"/>
      <protection locked="0"/>
    </xf>
    <xf numFmtId="0" fontId="16" fillId="0" borderId="27" xfId="1" applyFont="1" applyBorder="1" applyAlignment="1" applyProtection="1">
      <alignment horizontal="center" vertical="center" wrapText="1"/>
      <protection locked="0"/>
    </xf>
    <xf numFmtId="0" fontId="16" fillId="0" borderId="32" xfId="1" applyFont="1" applyBorder="1" applyAlignment="1" applyProtection="1">
      <alignment horizontal="center" vertical="center" wrapText="1"/>
      <protection locked="0"/>
    </xf>
    <xf numFmtId="0" fontId="27" fillId="0" borderId="21" xfId="9" applyFont="1" applyBorder="1" applyAlignment="1" applyProtection="1">
      <alignment horizontal="center" vertical="center" wrapText="1"/>
      <protection locked="0"/>
    </xf>
    <xf numFmtId="0" fontId="21" fillId="0" borderId="20" xfId="1" applyFont="1" applyBorder="1" applyAlignment="1" applyProtection="1">
      <alignment horizontal="center" vertical="center" wrapText="1"/>
      <protection locked="0"/>
    </xf>
    <xf numFmtId="0" fontId="21" fillId="0" borderId="10" xfId="1" applyFont="1" applyBorder="1" applyAlignment="1" applyProtection="1">
      <alignment horizontal="center" vertical="center" wrapText="1"/>
      <protection locked="0"/>
    </xf>
    <xf numFmtId="0" fontId="21" fillId="0" borderId="6" xfId="1" applyFont="1" applyBorder="1" applyAlignment="1" applyProtection="1">
      <alignment horizontal="center" vertical="center" wrapText="1"/>
      <protection locked="0"/>
    </xf>
    <xf numFmtId="0" fontId="21" fillId="0" borderId="33" xfId="1" applyFont="1" applyBorder="1" applyAlignment="1" applyProtection="1">
      <alignment horizontal="center" vertical="center" wrapText="1"/>
      <protection locked="0"/>
    </xf>
    <xf numFmtId="176" fontId="21" fillId="0" borderId="21" xfId="1" applyNumberFormat="1" applyFont="1" applyBorder="1" applyAlignment="1" applyProtection="1">
      <alignment horizontal="center" vertical="center" wrapText="1"/>
      <protection locked="0"/>
    </xf>
    <xf numFmtId="0" fontId="30" fillId="0" borderId="12" xfId="8" applyFont="1" applyBorder="1" applyAlignment="1">
      <alignment horizontal="center" vertical="top" wrapText="1"/>
    </xf>
    <xf numFmtId="0" fontId="30" fillId="0" borderId="19" xfId="8" applyFont="1" applyBorder="1" applyAlignment="1">
      <alignment horizontal="center" vertical="top" wrapText="1"/>
    </xf>
    <xf numFmtId="0" fontId="30" fillId="0" borderId="43" xfId="8" applyFont="1" applyBorder="1" applyAlignment="1">
      <alignment horizontal="center" vertical="top" wrapText="1"/>
    </xf>
    <xf numFmtId="0" fontId="21" fillId="5" borderId="21" xfId="1" applyFont="1" applyFill="1" applyBorder="1" applyAlignment="1" applyProtection="1">
      <alignment horizontal="center" vertical="top" wrapText="1"/>
      <protection locked="0"/>
    </xf>
    <xf numFmtId="10" fontId="21" fillId="0" borderId="21" xfId="1" applyNumberFormat="1" applyFont="1" applyBorder="1" applyAlignment="1" applyProtection="1">
      <alignment horizontal="center" vertical="top" wrapText="1"/>
      <protection locked="0"/>
    </xf>
    <xf numFmtId="10" fontId="21" fillId="0" borderId="8" xfId="1" applyNumberFormat="1" applyFont="1" applyBorder="1" applyAlignment="1" applyProtection="1">
      <alignment horizontal="center" vertical="top" wrapText="1"/>
      <protection locked="0"/>
    </xf>
    <xf numFmtId="0" fontId="21" fillId="0" borderId="26" xfId="1" applyFont="1" applyBorder="1" applyAlignment="1" applyProtection="1">
      <alignment horizontal="center" vertical="center" wrapText="1"/>
      <protection locked="0"/>
    </xf>
    <xf numFmtId="0" fontId="21" fillId="0" borderId="14" xfId="1" applyFont="1" applyBorder="1" applyAlignment="1" applyProtection="1">
      <alignment horizontal="center" vertical="center" wrapText="1"/>
      <protection locked="0"/>
    </xf>
    <xf numFmtId="0" fontId="21" fillId="0" borderId="15" xfId="1" applyFont="1" applyBorder="1" applyAlignment="1" applyProtection="1">
      <alignment horizontal="center" vertical="center" wrapText="1"/>
      <protection locked="0"/>
    </xf>
    <xf numFmtId="0" fontId="21" fillId="0" borderId="28" xfId="1" applyFont="1" applyBorder="1" applyAlignment="1" applyProtection="1">
      <alignment horizontal="center" vertical="center" wrapText="1"/>
      <protection locked="0"/>
    </xf>
    <xf numFmtId="0" fontId="31" fillId="0" borderId="7" xfId="1" applyFont="1" applyBorder="1" applyAlignment="1" applyProtection="1">
      <alignment horizontal="center" vertical="center" wrapText="1"/>
      <protection locked="0"/>
    </xf>
    <xf numFmtId="0" fontId="31" fillId="0" borderId="2" xfId="1" applyFont="1" applyBorder="1" applyAlignment="1" applyProtection="1">
      <alignment horizontal="center" vertical="center" wrapText="1"/>
      <protection locked="0"/>
    </xf>
    <xf numFmtId="0" fontId="31" fillId="0" borderId="3" xfId="1" applyFont="1" applyBorder="1" applyAlignment="1" applyProtection="1">
      <alignment horizontal="center" vertical="center" wrapText="1"/>
      <protection locked="0"/>
    </xf>
    <xf numFmtId="0" fontId="31" fillId="0" borderId="28" xfId="1" applyFont="1" applyBorder="1" applyAlignment="1" applyProtection="1">
      <alignment horizontal="center" vertical="center" wrapText="1"/>
      <protection locked="0"/>
    </xf>
    <xf numFmtId="0" fontId="27" fillId="0" borderId="1" xfId="9" applyFont="1" applyBorder="1" applyAlignment="1" applyProtection="1">
      <alignment horizontal="center" vertical="center" wrapText="1"/>
      <protection locked="0"/>
    </xf>
    <xf numFmtId="0" fontId="28" fillId="0" borderId="7" xfId="8" applyFont="1" applyBorder="1" applyAlignment="1">
      <alignment vertical="center" wrapText="1"/>
    </xf>
    <xf numFmtId="0" fontId="28" fillId="0" borderId="2" xfId="8" applyFont="1" applyBorder="1" applyAlignment="1">
      <alignment vertical="center" wrapText="1"/>
    </xf>
    <xf numFmtId="0" fontId="37" fillId="0" borderId="30" xfId="8" applyFont="1" applyBorder="1" applyAlignment="1">
      <alignment horizontal="center" vertical="top" wrapText="1"/>
    </xf>
    <xf numFmtId="0" fontId="37" fillId="0" borderId="49" xfId="8" applyFont="1" applyBorder="1" applyAlignment="1">
      <alignment horizontal="center" vertical="top" wrapText="1"/>
    </xf>
    <xf numFmtId="0" fontId="21" fillId="0" borderId="4" xfId="1" applyFont="1" applyBorder="1" applyAlignment="1" applyProtection="1">
      <alignment horizontal="center" vertical="top" wrapText="1"/>
      <protection locked="0"/>
    </xf>
    <xf numFmtId="0" fontId="27" fillId="0" borderId="8" xfId="9" applyFont="1" applyBorder="1" applyAlignment="1" applyProtection="1">
      <alignment horizontal="center" vertical="top" wrapText="1"/>
      <protection locked="0"/>
    </xf>
    <xf numFmtId="0" fontId="27" fillId="0" borderId="0" xfId="9" applyFont="1" applyAlignment="1" applyProtection="1">
      <alignment horizontal="center" vertical="top" wrapText="1"/>
      <protection locked="0"/>
    </xf>
    <xf numFmtId="0" fontId="26" fillId="0" borderId="9" xfId="9" applyFont="1" applyBorder="1" applyAlignment="1" applyProtection="1">
      <alignment horizontal="center" vertical="center" wrapText="1"/>
      <protection locked="0"/>
    </xf>
    <xf numFmtId="0" fontId="26" fillId="0" borderId="1" xfId="9" applyFont="1" applyBorder="1" applyAlignment="1" applyProtection="1">
      <alignment horizontal="center" vertical="center" wrapText="1"/>
      <protection locked="0"/>
    </xf>
    <xf numFmtId="0" fontId="26" fillId="0" borderId="8" xfId="9" applyFont="1" applyBorder="1" applyAlignment="1" applyProtection="1">
      <alignment horizontal="center" vertical="center" wrapText="1"/>
      <protection locked="0"/>
    </xf>
    <xf numFmtId="0" fontId="26" fillId="0" borderId="0" xfId="9" applyFont="1" applyAlignment="1" applyProtection="1">
      <alignment horizontal="center" vertical="center" wrapText="1"/>
      <protection locked="0"/>
    </xf>
    <xf numFmtId="0" fontId="16" fillId="0" borderId="22" xfId="8" applyFont="1" applyBorder="1" applyAlignment="1">
      <alignment horizontal="center" vertical="center" wrapText="1"/>
    </xf>
    <xf numFmtId="0" fontId="30" fillId="0" borderId="23" xfId="8" applyFont="1" applyBorder="1" applyAlignment="1">
      <alignment horizontal="center" vertical="center" wrapText="1"/>
    </xf>
    <xf numFmtId="0" fontId="30" fillId="0" borderId="24" xfId="8" applyFont="1" applyBorder="1" applyAlignment="1">
      <alignment horizontal="center" vertical="center" wrapText="1"/>
    </xf>
    <xf numFmtId="0" fontId="30" fillId="0" borderId="14" xfId="8" applyFont="1" applyBorder="1" applyAlignment="1">
      <alignment horizontal="center" vertical="center" wrapText="1"/>
    </xf>
    <xf numFmtId="0" fontId="30" fillId="0" borderId="31" xfId="8" applyFont="1" applyBorder="1" applyAlignment="1">
      <alignment horizontal="center" vertical="center" wrapText="1"/>
    </xf>
    <xf numFmtId="0" fontId="21" fillId="0" borderId="13" xfId="9" applyFont="1" applyBorder="1" applyAlignment="1" applyProtection="1">
      <alignment horizontal="center" vertical="center" wrapText="1"/>
      <protection locked="0"/>
    </xf>
    <xf numFmtId="0" fontId="21" fillId="0" borderId="14" xfId="9" applyFont="1" applyBorder="1" applyAlignment="1" applyProtection="1">
      <alignment horizontal="center" vertical="center" wrapText="1"/>
      <protection locked="0"/>
    </xf>
    <xf numFmtId="0" fontId="21" fillId="0" borderId="16" xfId="9" applyFont="1" applyBorder="1" applyAlignment="1" applyProtection="1">
      <alignment horizontal="center" vertical="center" wrapText="1"/>
      <protection locked="0"/>
    </xf>
    <xf numFmtId="0" fontId="21" fillId="0" borderId="17" xfId="9" applyFont="1" applyBorder="1" applyAlignment="1" applyProtection="1">
      <alignment horizontal="center" vertical="center" wrapText="1"/>
      <protection locked="0"/>
    </xf>
    <xf numFmtId="0" fontId="16" fillId="0" borderId="19" xfId="1" applyFont="1" applyBorder="1" applyAlignment="1" applyProtection="1">
      <alignment vertical="top" wrapText="1"/>
      <protection locked="0"/>
    </xf>
    <xf numFmtId="0" fontId="38" fillId="0" borderId="21" xfId="8" applyFont="1" applyBorder="1" applyAlignment="1">
      <alignment vertical="top" wrapText="1"/>
    </xf>
    <xf numFmtId="0" fontId="16" fillId="0" borderId="19" xfId="1" applyFont="1" applyBorder="1" applyAlignment="1" applyProtection="1">
      <alignment horizontal="left" vertical="top" wrapText="1"/>
      <protection locked="0"/>
    </xf>
    <xf numFmtId="0" fontId="16" fillId="0" borderId="27" xfId="8" applyFont="1" applyBorder="1" applyAlignment="1">
      <alignment horizontal="center" vertical="center" wrapText="1"/>
    </xf>
    <xf numFmtId="0" fontId="30" fillId="0" borderId="12" xfId="8" applyFont="1" applyBorder="1" applyAlignment="1">
      <alignment horizontal="center" vertical="center" wrapText="1"/>
    </xf>
    <xf numFmtId="0" fontId="16" fillId="0" borderId="12" xfId="8" applyFont="1" applyBorder="1" applyAlignment="1">
      <alignment horizontal="center" vertical="center" wrapText="1"/>
    </xf>
    <xf numFmtId="0" fontId="16" fillId="0" borderId="20" xfId="8" applyFont="1" applyBorder="1" applyAlignment="1">
      <alignment horizontal="center" vertical="center" wrapText="1"/>
    </xf>
    <xf numFmtId="0" fontId="16" fillId="0" borderId="12" xfId="8" applyFont="1" applyBorder="1" applyAlignment="1">
      <alignment horizontal="center" vertical="top" wrapText="1"/>
    </xf>
    <xf numFmtId="0" fontId="30" fillId="0" borderId="20" xfId="8" applyFont="1" applyBorder="1" applyAlignment="1">
      <alignment horizontal="center" vertical="center" wrapText="1"/>
    </xf>
    <xf numFmtId="0" fontId="19" fillId="0" borderId="29" xfId="1" applyFont="1" applyBorder="1" applyAlignment="1" applyProtection="1">
      <alignment vertical="top" wrapText="1"/>
      <protection locked="0"/>
    </xf>
    <xf numFmtId="0" fontId="19" fillId="0" borderId="29" xfId="8" applyFont="1" applyBorder="1" applyAlignment="1">
      <alignment vertical="top" wrapText="1"/>
    </xf>
    <xf numFmtId="0" fontId="19" fillId="0" borderId="34" xfId="8" applyFont="1" applyBorder="1" applyAlignment="1">
      <alignment vertical="top" wrapText="1"/>
    </xf>
    <xf numFmtId="0" fontId="16" fillId="0" borderId="26" xfId="1" applyFont="1" applyBorder="1" applyAlignment="1" applyProtection="1">
      <alignment horizontal="center" vertical="center" wrapText="1"/>
      <protection locked="0"/>
    </xf>
    <xf numFmtId="0" fontId="38" fillId="0" borderId="14" xfId="8" applyFont="1" applyBorder="1" applyAlignment="1">
      <alignment horizontal="center" vertical="center" wrapText="1"/>
    </xf>
    <xf numFmtId="0" fontId="38" fillId="0" borderId="31" xfId="8" applyFont="1" applyBorder="1" applyAlignment="1">
      <alignment horizontal="center" vertical="center" wrapText="1"/>
    </xf>
    <xf numFmtId="0" fontId="16" fillId="0" borderId="21" xfId="1" applyFont="1" applyBorder="1" applyAlignment="1" applyProtection="1">
      <alignment vertical="top" wrapText="1"/>
      <protection locked="0"/>
    </xf>
    <xf numFmtId="0" fontId="16" fillId="0" borderId="9" xfId="1" applyFont="1" applyBorder="1" applyAlignment="1" applyProtection="1">
      <alignment vertical="top" wrapText="1"/>
      <protection locked="0"/>
    </xf>
    <xf numFmtId="0" fontId="16" fillId="0" borderId="8" xfId="1" applyFont="1" applyBorder="1" applyAlignment="1" applyProtection="1">
      <alignment vertical="top" wrapText="1"/>
      <protection locked="0"/>
    </xf>
    <xf numFmtId="0" fontId="16" fillId="0" borderId="31" xfId="1" applyFont="1" applyBorder="1" applyAlignment="1" applyProtection="1">
      <alignment horizontal="center" vertical="center" wrapText="1"/>
      <protection locked="0"/>
    </xf>
    <xf numFmtId="0" fontId="40" fillId="0" borderId="26" xfId="8" applyFont="1" applyBorder="1" applyAlignment="1">
      <alignment horizontal="center" vertical="center" wrapText="1"/>
    </xf>
    <xf numFmtId="0" fontId="40" fillId="0" borderId="31" xfId="8" applyFont="1" applyBorder="1" applyAlignment="1">
      <alignment horizontal="center" vertical="center" wrapText="1"/>
    </xf>
    <xf numFmtId="0" fontId="16" fillId="0" borderId="21" xfId="8" applyFont="1" applyBorder="1" applyAlignment="1">
      <alignment vertical="top" wrapText="1"/>
    </xf>
    <xf numFmtId="0" fontId="16" fillId="0" borderId="14" xfId="1" applyFont="1" applyBorder="1" applyAlignment="1" applyProtection="1">
      <alignment horizontal="center" vertical="center" wrapText="1"/>
      <protection locked="0"/>
    </xf>
    <xf numFmtId="0" fontId="16" fillId="0" borderId="19" xfId="1" applyFont="1" applyBorder="1" applyAlignment="1">
      <alignment horizontal="center" vertical="center" wrapText="1"/>
    </xf>
    <xf numFmtId="0" fontId="16" fillId="0" borderId="21" xfId="1" applyFont="1" applyBorder="1" applyAlignment="1">
      <alignment horizontal="center" vertical="center" wrapText="1"/>
    </xf>
    <xf numFmtId="0" fontId="16" fillId="0" borderId="11" xfId="1" applyFont="1" applyBorder="1" applyAlignment="1">
      <alignment horizontal="center" vertical="center" wrapText="1"/>
    </xf>
    <xf numFmtId="0" fontId="19" fillId="0" borderId="19" xfId="1" applyFont="1" applyBorder="1" applyAlignment="1">
      <alignment horizontal="center" vertical="center" wrapText="1"/>
    </xf>
    <xf numFmtId="0" fontId="19" fillId="0" borderId="21" xfId="1" applyFont="1" applyBorder="1" applyAlignment="1">
      <alignment horizontal="center" vertical="center" wrapText="1"/>
    </xf>
    <xf numFmtId="0" fontId="19" fillId="0" borderId="11"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8" xfId="1" applyFont="1" applyBorder="1" applyAlignment="1">
      <alignment horizontal="center" vertical="center" wrapText="1"/>
    </xf>
    <xf numFmtId="0" fontId="19" fillId="0" borderId="7" xfId="1" applyFont="1" applyBorder="1" applyAlignment="1">
      <alignment horizontal="center" vertical="center" wrapText="1"/>
    </xf>
    <xf numFmtId="38" fontId="16" fillId="0" borderId="32" xfId="2" applyFont="1" applyFill="1" applyBorder="1" applyAlignment="1" applyProtection="1">
      <alignment horizontal="center" vertical="center" wrapText="1" readingOrder="1"/>
    </xf>
    <xf numFmtId="38" fontId="16" fillId="0" borderId="77" xfId="2" applyFont="1" applyFill="1" applyBorder="1" applyAlignment="1" applyProtection="1">
      <alignment horizontal="center" vertical="center" wrapText="1" readingOrder="1"/>
    </xf>
    <xf numFmtId="0" fontId="38" fillId="0" borderId="19" xfId="1" applyFont="1" applyBorder="1" applyAlignment="1">
      <alignment horizontal="center" vertical="center" wrapText="1"/>
    </xf>
    <xf numFmtId="0" fontId="38" fillId="0" borderId="21" xfId="1" applyFont="1" applyBorder="1" applyAlignment="1">
      <alignment horizontal="center" vertical="center" wrapText="1"/>
    </xf>
    <xf numFmtId="38" fontId="16" fillId="0" borderId="19" xfId="2" applyFont="1" applyFill="1" applyBorder="1" applyAlignment="1" applyProtection="1">
      <alignment horizontal="center" vertical="center" wrapText="1" readingOrder="1"/>
    </xf>
    <xf numFmtId="38" fontId="16" fillId="0" borderId="21" xfId="2" applyFont="1" applyFill="1" applyBorder="1" applyAlignment="1" applyProtection="1">
      <alignment horizontal="center" vertical="center" wrapText="1" readingOrder="1"/>
    </xf>
    <xf numFmtId="0" fontId="19" fillId="0" borderId="5" xfId="1" applyFont="1" applyBorder="1" applyAlignment="1">
      <alignment horizontal="center" vertical="center" wrapText="1"/>
    </xf>
    <xf numFmtId="0" fontId="19" fillId="0" borderId="4" xfId="1" applyFont="1" applyBorder="1" applyAlignment="1">
      <alignment horizontal="center" vertical="center" wrapText="1"/>
    </xf>
    <xf numFmtId="0" fontId="19" fillId="0" borderId="3" xfId="1" applyFont="1" applyBorder="1" applyAlignment="1">
      <alignment horizontal="center" vertical="center" wrapText="1"/>
    </xf>
    <xf numFmtId="0" fontId="38" fillId="0" borderId="34" xfId="1" applyFont="1" applyBorder="1" applyAlignment="1">
      <alignment horizontal="center" vertical="center" wrapText="1"/>
    </xf>
    <xf numFmtId="0" fontId="38" fillId="0" borderId="54"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10" xfId="1" applyFont="1" applyBorder="1" applyAlignment="1">
      <alignment horizontal="center" vertical="center" wrapText="1"/>
    </xf>
    <xf numFmtId="38" fontId="16" fillId="0" borderId="78" xfId="2" applyFont="1" applyFill="1" applyBorder="1" applyAlignment="1" applyProtection="1">
      <alignment horizontal="center" vertical="center" wrapText="1"/>
    </xf>
    <xf numFmtId="38" fontId="16" fillId="0" borderId="73" xfId="2" applyFont="1" applyFill="1" applyBorder="1" applyAlignment="1" applyProtection="1">
      <alignment horizontal="center" vertical="center" wrapText="1"/>
    </xf>
    <xf numFmtId="0" fontId="16" fillId="0" borderId="0" xfId="1" applyFont="1" applyAlignment="1">
      <alignment horizontal="center" vertical="center" wrapText="1"/>
    </xf>
    <xf numFmtId="0" fontId="16" fillId="0" borderId="9" xfId="1" applyFont="1" applyBorder="1" applyAlignment="1">
      <alignment horizontal="center" vertical="center" wrapText="1"/>
    </xf>
    <xf numFmtId="0" fontId="16" fillId="0" borderId="8" xfId="1" applyFont="1" applyBorder="1" applyAlignment="1">
      <alignment horizontal="center" vertical="center" wrapText="1"/>
    </xf>
    <xf numFmtId="0" fontId="38" fillId="0" borderId="9" xfId="1" applyFont="1" applyBorder="1" applyAlignment="1">
      <alignment horizontal="center" vertical="center" wrapText="1"/>
    </xf>
    <xf numFmtId="0" fontId="38" fillId="0" borderId="8" xfId="1" applyFont="1" applyBorder="1" applyAlignment="1">
      <alignment horizontal="center" vertical="center" wrapText="1"/>
    </xf>
    <xf numFmtId="0" fontId="16" fillId="0" borderId="4" xfId="1" applyFont="1" applyBorder="1" applyAlignment="1">
      <alignment horizontal="center" vertical="center" wrapText="1"/>
    </xf>
    <xf numFmtId="0" fontId="16" fillId="0" borderId="8" xfId="1" applyFont="1" applyBorder="1" applyAlignment="1">
      <alignment horizontal="left" vertical="center" wrapText="1"/>
    </xf>
    <xf numFmtId="0" fontId="16" fillId="0" borderId="7" xfId="1" applyFont="1" applyBorder="1" applyAlignment="1">
      <alignment horizontal="left" vertical="center" wrapText="1"/>
    </xf>
    <xf numFmtId="0" fontId="16" fillId="0" borderId="73" xfId="1" applyFont="1" applyBorder="1" applyAlignment="1">
      <alignment horizontal="center" vertical="center" wrapText="1"/>
    </xf>
    <xf numFmtId="0" fontId="16" fillId="0" borderId="73" xfId="1" applyFont="1" applyBorder="1" applyAlignment="1">
      <alignment vertical="center" wrapText="1"/>
    </xf>
    <xf numFmtId="0" fontId="16" fillId="0" borderId="20" xfId="1" applyFont="1" applyBorder="1" applyAlignment="1">
      <alignment horizontal="center" vertical="center" wrapText="1"/>
    </xf>
    <xf numFmtId="0" fontId="19" fillId="0" borderId="6" xfId="1" applyFont="1" applyBorder="1" applyAlignment="1">
      <alignment horizontal="center" vertical="center" wrapText="1"/>
    </xf>
    <xf numFmtId="0" fontId="19" fillId="0" borderId="10" xfId="1" applyFont="1" applyBorder="1" applyAlignment="1">
      <alignment horizontal="center" vertical="center" wrapText="1"/>
    </xf>
    <xf numFmtId="0" fontId="16" fillId="0" borderId="6" xfId="1" applyFont="1" applyBorder="1" applyAlignment="1">
      <alignment horizontal="center" vertical="center" shrinkToFit="1"/>
    </xf>
    <xf numFmtId="0" fontId="16" fillId="0" borderId="12" xfId="1" applyFont="1" applyBorder="1" applyAlignment="1">
      <alignment horizontal="center" vertical="center" wrapText="1"/>
    </xf>
    <xf numFmtId="0" fontId="16" fillId="0" borderId="20" xfId="1" applyFont="1" applyBorder="1" applyAlignment="1">
      <alignment horizontal="center" vertical="center" shrinkToFit="1"/>
    </xf>
    <xf numFmtId="0" fontId="16" fillId="0" borderId="10" xfId="1" applyFont="1" applyBorder="1" applyAlignment="1">
      <alignment horizontal="center" vertical="center" shrinkToFit="1"/>
    </xf>
    <xf numFmtId="38" fontId="38" fillId="0" borderId="27" xfId="2" applyFont="1" applyFill="1" applyBorder="1" applyAlignment="1" applyProtection="1">
      <alignment horizontal="center" vertical="center" readingOrder="1"/>
    </xf>
    <xf numFmtId="38" fontId="38" fillId="0" borderId="12" xfId="2" applyFont="1" applyFill="1" applyBorder="1" applyAlignment="1" applyProtection="1">
      <alignment horizontal="center" vertical="center" readingOrder="1"/>
    </xf>
    <xf numFmtId="38" fontId="38" fillId="0" borderId="7" xfId="2" applyFont="1" applyFill="1" applyBorder="1" applyAlignment="1" applyProtection="1">
      <alignment horizontal="center" vertical="center" wrapText="1" readingOrder="1"/>
    </xf>
    <xf numFmtId="38" fontId="38" fillId="0" borderId="2" xfId="2" applyFont="1" applyFill="1" applyBorder="1" applyAlignment="1" applyProtection="1">
      <alignment horizontal="center" vertical="center" wrapText="1" readingOrder="1"/>
    </xf>
    <xf numFmtId="38" fontId="38" fillId="0" borderId="28" xfId="2" applyFont="1" applyFill="1" applyBorder="1" applyAlignment="1" applyProtection="1">
      <alignment horizontal="center" vertical="center" wrapText="1" readingOrder="1"/>
    </xf>
    <xf numFmtId="0" fontId="16" fillId="0" borderId="2" xfId="1" applyFont="1" applyBorder="1" applyAlignment="1">
      <alignment horizontal="center" vertical="center" wrapText="1"/>
    </xf>
    <xf numFmtId="0" fontId="16" fillId="0" borderId="25" xfId="1" applyFont="1" applyBorder="1" applyAlignment="1">
      <alignment horizontal="center" vertical="center"/>
    </xf>
    <xf numFmtId="38" fontId="38" fillId="0" borderId="87" xfId="2" applyFont="1" applyFill="1" applyBorder="1" applyAlignment="1" applyProtection="1">
      <alignment horizontal="center" vertical="center" wrapText="1" readingOrder="1"/>
    </xf>
    <xf numFmtId="38" fontId="38" fillId="0" borderId="2" xfId="2" applyFont="1" applyFill="1" applyBorder="1" applyAlignment="1" applyProtection="1">
      <alignment horizontal="center" vertical="center" readingOrder="1"/>
    </xf>
    <xf numFmtId="38" fontId="16" fillId="0" borderId="7" xfId="2" applyFont="1" applyFill="1" applyBorder="1" applyAlignment="1" applyProtection="1">
      <alignment horizontal="center" vertical="center" wrapText="1" readingOrder="1"/>
    </xf>
    <xf numFmtId="38" fontId="16" fillId="0" borderId="2" xfId="2" applyFont="1" applyFill="1" applyBorder="1" applyAlignment="1" applyProtection="1">
      <alignment horizontal="center" vertical="center" wrapText="1" readingOrder="1"/>
    </xf>
    <xf numFmtId="38" fontId="16" fillId="0" borderId="28" xfId="2" applyFont="1" applyFill="1" applyBorder="1" applyAlignment="1" applyProtection="1">
      <alignment horizontal="center" vertical="center" wrapText="1" readingOrder="1"/>
    </xf>
    <xf numFmtId="0" fontId="16" fillId="0" borderId="3" xfId="1" applyFont="1" applyBorder="1" applyAlignment="1">
      <alignment horizontal="center" vertical="center" wrapText="1"/>
    </xf>
    <xf numFmtId="0" fontId="16" fillId="0" borderId="61" xfId="1" applyFont="1" applyBorder="1" applyAlignment="1">
      <alignment horizontal="center" vertical="center"/>
    </xf>
    <xf numFmtId="0" fontId="16" fillId="0" borderId="79" xfId="1" applyFont="1" applyBorder="1" applyAlignment="1">
      <alignment horizontal="center" vertical="center"/>
    </xf>
    <xf numFmtId="0" fontId="16" fillId="0" borderId="61" xfId="1" applyFont="1" applyBorder="1" applyAlignment="1">
      <alignment horizontal="center" vertical="center" wrapText="1"/>
    </xf>
    <xf numFmtId="0" fontId="16" fillId="0" borderId="25" xfId="1" applyFont="1" applyBorder="1" applyAlignment="1">
      <alignment horizontal="center" vertical="center" wrapText="1"/>
    </xf>
    <xf numFmtId="0" fontId="16" fillId="0" borderId="79" xfId="1" applyFont="1" applyBorder="1" applyAlignment="1">
      <alignment horizontal="center" vertical="center" wrapText="1"/>
    </xf>
    <xf numFmtId="0" fontId="16" fillId="0" borderId="7" xfId="1" applyFont="1" applyBorder="1" applyAlignment="1">
      <alignment horizontal="center" vertical="center" wrapText="1"/>
    </xf>
    <xf numFmtId="0" fontId="25" fillId="4" borderId="0" xfId="1" applyFont="1" applyFill="1" applyAlignment="1">
      <alignment horizontal="left" vertical="center"/>
    </xf>
    <xf numFmtId="0" fontId="33" fillId="0" borderId="0" xfId="0" applyFont="1">
      <alignment vertical="center"/>
    </xf>
    <xf numFmtId="0" fontId="16" fillId="0" borderId="80" xfId="1" applyFont="1" applyBorder="1" applyAlignment="1">
      <alignment horizontal="center" vertical="center" wrapText="1"/>
    </xf>
    <xf numFmtId="0" fontId="16" fillId="0" borderId="77" xfId="1" applyFont="1" applyBorder="1" applyAlignment="1">
      <alignment horizontal="center" vertical="center" wrapText="1"/>
    </xf>
    <xf numFmtId="0" fontId="16" fillId="0" borderId="53" xfId="1" applyFont="1" applyBorder="1" applyAlignment="1">
      <alignment horizontal="center" vertical="center" wrapText="1"/>
    </xf>
    <xf numFmtId="180" fontId="16" fillId="0" borderId="53" xfId="1" applyNumberFormat="1" applyFont="1" applyBorder="1" applyAlignment="1">
      <alignment horizontal="center" vertical="center" wrapText="1"/>
    </xf>
    <xf numFmtId="180" fontId="16" fillId="0" borderId="21" xfId="1" applyNumberFormat="1" applyFont="1" applyBorder="1" applyAlignment="1">
      <alignment horizontal="center" vertical="center" wrapText="1"/>
    </xf>
    <xf numFmtId="0" fontId="38" fillId="0" borderId="26" xfId="1" applyFont="1" applyBorder="1" applyAlignment="1">
      <alignment horizontal="center" vertical="center" wrapText="1" shrinkToFit="1"/>
    </xf>
    <xf numFmtId="0" fontId="38" fillId="0" borderId="8" xfId="1" applyFont="1" applyBorder="1" applyAlignment="1">
      <alignment horizontal="center" vertical="center" wrapText="1" shrinkToFit="1"/>
    </xf>
    <xf numFmtId="0" fontId="16" fillId="0" borderId="53" xfId="1" applyFont="1" applyBorder="1" applyAlignment="1">
      <alignment horizontal="center" vertical="center" wrapText="1" shrinkToFit="1"/>
    </xf>
    <xf numFmtId="0" fontId="16" fillId="0" borderId="21" xfId="1" applyFont="1" applyBorder="1" applyAlignment="1">
      <alignment horizontal="center" vertical="center" wrapText="1" shrinkToFit="1"/>
    </xf>
    <xf numFmtId="0" fontId="16" fillId="0" borderId="33" xfId="1" applyFont="1" applyBorder="1" applyAlignment="1">
      <alignment horizontal="center" vertical="center" wrapText="1" shrinkToFit="1"/>
    </xf>
    <xf numFmtId="0" fontId="38" fillId="0" borderId="52" xfId="1" applyFont="1" applyBorder="1" applyAlignment="1">
      <alignment horizontal="center" vertical="center" wrapText="1" shrinkToFit="1"/>
    </xf>
    <xf numFmtId="0" fontId="31" fillId="0" borderId="33" xfId="1" applyFont="1" applyBorder="1" applyAlignment="1" applyProtection="1">
      <alignment horizontal="center" vertical="center" textRotation="255" wrapText="1"/>
      <protection locked="0"/>
    </xf>
    <xf numFmtId="0" fontId="21" fillId="0" borderId="19" xfId="1" applyFont="1" applyBorder="1" applyAlignment="1">
      <alignment horizontal="center" vertical="center" wrapText="1"/>
    </xf>
    <xf numFmtId="0" fontId="21" fillId="0" borderId="33" xfId="1" applyFont="1" applyBorder="1" applyAlignment="1">
      <alignment horizontal="center" vertical="center" wrapText="1"/>
    </xf>
    <xf numFmtId="0" fontId="41" fillId="10" borderId="15" xfId="1" applyFont="1" applyFill="1" applyBorder="1" applyAlignment="1" applyProtection="1">
      <alignment horizontal="center" vertical="center" wrapText="1"/>
      <protection locked="0"/>
    </xf>
    <xf numFmtId="0" fontId="41" fillId="10" borderId="57" xfId="1" applyFont="1" applyFill="1" applyBorder="1" applyAlignment="1" applyProtection="1">
      <alignment horizontal="center" vertical="center" wrapText="1"/>
      <protection locked="0"/>
    </xf>
    <xf numFmtId="0" fontId="41" fillId="10" borderId="18" xfId="1" applyFont="1" applyFill="1" applyBorder="1" applyAlignment="1" applyProtection="1">
      <alignment horizontal="center" vertical="center" wrapText="1"/>
      <protection locked="0"/>
    </xf>
    <xf numFmtId="0" fontId="21" fillId="10" borderId="22" xfId="1" applyFont="1" applyFill="1" applyBorder="1" applyAlignment="1">
      <alignment horizontal="center" vertical="center" wrapText="1"/>
    </xf>
    <xf numFmtId="0" fontId="21" fillId="10" borderId="23" xfId="1" applyFont="1" applyFill="1" applyBorder="1" applyAlignment="1">
      <alignment horizontal="center" vertical="center" wrapText="1"/>
    </xf>
    <xf numFmtId="0" fontId="21" fillId="10" borderId="56" xfId="1" applyFont="1" applyFill="1" applyBorder="1" applyAlignment="1">
      <alignment horizontal="center" vertical="center" wrapText="1"/>
    </xf>
    <xf numFmtId="0" fontId="21" fillId="10" borderId="74" xfId="1" applyFont="1" applyFill="1" applyBorder="1" applyAlignment="1">
      <alignment horizontal="center" vertical="center" wrapText="1"/>
    </xf>
    <xf numFmtId="0" fontId="21" fillId="10" borderId="11" xfId="1" applyFont="1" applyFill="1" applyBorder="1" applyAlignment="1">
      <alignment horizontal="center" vertical="center" wrapText="1"/>
    </xf>
    <xf numFmtId="0" fontId="21" fillId="10" borderId="41" xfId="1" applyFont="1" applyFill="1" applyBorder="1" applyAlignment="1">
      <alignment horizontal="center" vertical="center" wrapText="1"/>
    </xf>
    <xf numFmtId="0" fontId="21" fillId="10" borderId="27" xfId="1" applyFont="1" applyFill="1" applyBorder="1" applyAlignment="1">
      <alignment horizontal="center" vertical="center" wrapText="1"/>
    </xf>
    <xf numFmtId="0" fontId="21" fillId="10" borderId="12" xfId="1" applyFont="1" applyFill="1" applyBorder="1" applyAlignment="1">
      <alignment horizontal="center" vertical="center" wrapText="1"/>
    </xf>
    <xf numFmtId="0" fontId="21" fillId="10" borderId="29" xfId="1" applyFont="1" applyFill="1" applyBorder="1" applyAlignment="1">
      <alignment horizontal="center" vertical="center" wrapText="1"/>
    </xf>
    <xf numFmtId="0" fontId="59" fillId="0" borderId="21" xfId="1" applyFont="1" applyBorder="1" applyAlignment="1" applyProtection="1">
      <alignment horizontal="center" vertical="center" textRotation="255"/>
      <protection locked="0"/>
    </xf>
    <xf numFmtId="0" fontId="59" fillId="0" borderId="33" xfId="1" applyFont="1" applyBorder="1" applyAlignment="1" applyProtection="1">
      <alignment horizontal="center" vertical="center" textRotation="255"/>
      <protection locked="0"/>
    </xf>
    <xf numFmtId="0" fontId="41" fillId="0" borderId="22" xfId="1" applyFont="1" applyBorder="1" applyAlignment="1" applyProtection="1">
      <alignment horizontal="left" vertical="center" wrapText="1"/>
      <protection locked="0"/>
    </xf>
    <xf numFmtId="0" fontId="41" fillId="0" borderId="74" xfId="1" applyFont="1" applyBorder="1" applyAlignment="1" applyProtection="1">
      <alignment horizontal="left" vertical="center" wrapText="1"/>
      <protection locked="0"/>
    </xf>
    <xf numFmtId="0" fontId="41" fillId="0" borderId="27" xfId="1" applyFont="1" applyBorder="1" applyAlignment="1" applyProtection="1">
      <alignment horizontal="left" vertical="center" wrapText="1"/>
      <protection locked="0"/>
    </xf>
    <xf numFmtId="0" fontId="41" fillId="0" borderId="32" xfId="1" applyFont="1" applyBorder="1" applyAlignment="1" applyProtection="1">
      <alignment horizontal="left" vertical="center" wrapText="1"/>
      <protection locked="0"/>
    </xf>
    <xf numFmtId="0" fontId="41" fillId="0" borderId="23" xfId="1" applyFont="1" applyBorder="1" applyAlignment="1" applyProtection="1">
      <alignment horizontal="left" vertical="center" wrapText="1"/>
      <protection locked="0"/>
    </xf>
    <xf numFmtId="0" fontId="41" fillId="0" borderId="11" xfId="1" applyFont="1" applyBorder="1" applyAlignment="1" applyProtection="1">
      <alignment horizontal="left" vertical="center" wrapText="1"/>
      <protection locked="0"/>
    </xf>
    <xf numFmtId="0" fontId="41" fillId="0" borderId="12" xfId="1" applyFont="1" applyBorder="1" applyAlignment="1" applyProtection="1">
      <alignment horizontal="left" vertical="center" wrapText="1"/>
      <protection locked="0"/>
    </xf>
    <xf numFmtId="0" fontId="41" fillId="0" borderId="19" xfId="1" applyFont="1" applyBorder="1" applyAlignment="1" applyProtection="1">
      <alignment horizontal="left" vertical="center" wrapText="1"/>
      <protection locked="0"/>
    </xf>
    <xf numFmtId="0" fontId="59" fillId="0" borderId="23" xfId="1" applyFont="1" applyBorder="1" applyAlignment="1" applyProtection="1">
      <alignment horizontal="left" vertical="center" wrapText="1"/>
      <protection locked="0"/>
    </xf>
    <xf numFmtId="0" fontId="59" fillId="0" borderId="11" xfId="1" applyFont="1" applyBorder="1" applyAlignment="1" applyProtection="1">
      <alignment horizontal="left" vertical="center" wrapText="1"/>
      <protection locked="0"/>
    </xf>
    <xf numFmtId="0" fontId="59" fillId="0" borderId="12" xfId="1" applyFont="1" applyBorder="1" applyAlignment="1" applyProtection="1">
      <alignment horizontal="left" vertical="center" wrapText="1"/>
      <protection locked="0"/>
    </xf>
    <xf numFmtId="0" fontId="59" fillId="0" borderId="19" xfId="1" applyFont="1" applyBorder="1" applyAlignment="1" applyProtection="1">
      <alignment horizontal="left" vertical="center" wrapText="1"/>
      <protection locked="0"/>
    </xf>
    <xf numFmtId="0" fontId="59" fillId="0" borderId="53" xfId="1" applyFont="1" applyBorder="1" applyAlignment="1" applyProtection="1">
      <alignment horizontal="center" vertical="center" textRotation="255" wrapText="1"/>
      <protection locked="0"/>
    </xf>
    <xf numFmtId="0" fontId="59" fillId="0" borderId="21" xfId="1" applyFont="1" applyBorder="1" applyAlignment="1" applyProtection="1">
      <alignment horizontal="center" vertical="center" textRotation="255" wrapText="1"/>
      <protection locked="0"/>
    </xf>
    <xf numFmtId="0" fontId="59" fillId="0" borderId="33" xfId="1" applyFont="1" applyBorder="1" applyAlignment="1" applyProtection="1">
      <alignment horizontal="center" vertical="center" textRotation="255" wrapText="1"/>
      <protection locked="0"/>
    </xf>
    <xf numFmtId="0" fontId="59" fillId="0" borderId="53" xfId="1" applyFont="1" applyBorder="1" applyAlignment="1" applyProtection="1">
      <alignment horizontal="left" vertical="center" wrapText="1"/>
      <protection locked="0"/>
    </xf>
    <xf numFmtId="0" fontId="59" fillId="0" borderId="21" xfId="1" applyFont="1" applyBorder="1" applyAlignment="1" applyProtection="1">
      <alignment horizontal="left" vertical="center" wrapText="1"/>
      <protection locked="0"/>
    </xf>
    <xf numFmtId="0" fontId="59" fillId="0" borderId="33" xfId="1" applyFont="1" applyBorder="1" applyAlignment="1" applyProtection="1">
      <alignment horizontal="left" vertical="center" wrapText="1"/>
      <protection locked="0"/>
    </xf>
    <xf numFmtId="0" fontId="31" fillId="0" borderId="1" xfId="1" applyFont="1" applyBorder="1" applyAlignment="1" applyProtection="1">
      <alignment horizontal="center" vertical="center" wrapText="1"/>
      <protection locked="0"/>
    </xf>
    <xf numFmtId="0" fontId="31" fillId="0" borderId="0" xfId="1" applyFont="1" applyAlignment="1" applyProtection="1">
      <alignment horizontal="center" vertical="center" wrapText="1"/>
      <protection locked="0"/>
    </xf>
    <xf numFmtId="0" fontId="31" fillId="0" borderId="17" xfId="1" applyFont="1" applyBorder="1" applyAlignment="1" applyProtection="1">
      <alignment horizontal="center" vertical="center" wrapText="1"/>
      <protection locked="0"/>
    </xf>
    <xf numFmtId="0" fontId="32" fillId="0" borderId="9" xfId="1" applyFont="1" applyBorder="1" applyAlignment="1" applyProtection="1">
      <alignment horizontal="center" vertical="center" wrapText="1"/>
      <protection locked="0"/>
    </xf>
    <xf numFmtId="0" fontId="32" fillId="0" borderId="5" xfId="1" applyFont="1" applyBorder="1" applyAlignment="1" applyProtection="1">
      <alignment horizontal="center" vertical="center" wrapText="1"/>
      <protection locked="0"/>
    </xf>
    <xf numFmtId="0" fontId="32" fillId="0" borderId="8" xfId="1" applyFont="1" applyBorder="1" applyAlignment="1" applyProtection="1">
      <alignment horizontal="center" vertical="center" wrapText="1"/>
      <protection locked="0"/>
    </xf>
    <xf numFmtId="0" fontId="32" fillId="0" borderId="4" xfId="1" applyFont="1" applyBorder="1" applyAlignment="1" applyProtection="1">
      <alignment horizontal="center" vertical="center" wrapText="1"/>
      <protection locked="0"/>
    </xf>
    <xf numFmtId="0" fontId="32" fillId="0" borderId="7" xfId="1" applyFont="1" applyBorder="1" applyAlignment="1" applyProtection="1">
      <alignment horizontal="center" vertical="center" wrapText="1"/>
      <protection locked="0"/>
    </xf>
    <xf numFmtId="0" fontId="32" fillId="0" borderId="3" xfId="1" applyFont="1" applyBorder="1" applyAlignment="1" applyProtection="1">
      <alignment horizontal="center" vertical="center" wrapText="1"/>
      <protection locked="0"/>
    </xf>
    <xf numFmtId="0" fontId="52" fillId="0" borderId="19" xfId="1" applyFont="1" applyBorder="1" applyAlignment="1" applyProtection="1">
      <alignment horizontal="center" vertical="center" wrapText="1"/>
      <protection locked="0"/>
    </xf>
    <xf numFmtId="0" fontId="52" fillId="0" borderId="21" xfId="1" applyFont="1" applyBorder="1" applyAlignment="1" applyProtection="1">
      <alignment horizontal="center" vertical="center" wrapText="1"/>
      <protection locked="0"/>
    </xf>
    <xf numFmtId="0" fontId="52" fillId="0" borderId="33" xfId="1" applyFont="1" applyBorder="1" applyAlignment="1" applyProtection="1">
      <alignment horizontal="center" vertical="center" wrapText="1"/>
      <protection locked="0"/>
    </xf>
    <xf numFmtId="0" fontId="21" fillId="0" borderId="12" xfId="1" applyFont="1" applyBorder="1" applyAlignment="1" applyProtection="1">
      <alignment horizontal="center" vertical="center" wrapText="1"/>
      <protection locked="0"/>
    </xf>
    <xf numFmtId="0" fontId="21" fillId="0" borderId="33" xfId="1" applyFont="1" applyBorder="1" applyAlignment="1" applyProtection="1">
      <alignment horizontal="center" vertical="center" textRotation="255" wrapText="1"/>
      <protection locked="0"/>
    </xf>
    <xf numFmtId="0" fontId="21" fillId="10" borderId="0" xfId="1" applyFont="1" applyFill="1" applyAlignment="1" applyProtection="1">
      <alignment horizontal="center" vertical="center" wrapText="1"/>
      <protection locked="0"/>
    </xf>
    <xf numFmtId="0" fontId="31" fillId="0" borderId="11" xfId="75" applyFont="1" applyBorder="1" applyAlignment="1" applyProtection="1">
      <alignment horizontal="center" vertical="center" wrapText="1"/>
      <protection locked="0"/>
    </xf>
    <xf numFmtId="0" fontId="31" fillId="0" borderId="12" xfId="75" applyFont="1" applyBorder="1" applyAlignment="1" applyProtection="1">
      <alignment horizontal="center" vertical="center" wrapText="1"/>
      <protection locked="0"/>
    </xf>
    <xf numFmtId="0" fontId="41" fillId="10" borderId="20" xfId="1" applyFont="1" applyFill="1" applyBorder="1" applyAlignment="1" applyProtection="1">
      <alignment horizontal="center" vertical="center" wrapText="1"/>
      <protection locked="0"/>
    </xf>
    <xf numFmtId="0" fontId="41" fillId="10" borderId="6" xfId="1" applyFont="1" applyFill="1" applyBorder="1" applyAlignment="1" applyProtection="1">
      <alignment horizontal="center" vertical="center" wrapText="1"/>
      <protection locked="0"/>
    </xf>
    <xf numFmtId="0" fontId="41" fillId="10" borderId="10" xfId="1" applyFont="1" applyFill="1" applyBorder="1" applyAlignment="1" applyProtection="1">
      <alignment horizontal="center" vertical="center" wrapText="1"/>
      <protection locked="0"/>
    </xf>
    <xf numFmtId="0" fontId="41" fillId="10" borderId="6" xfId="8" applyFont="1" applyFill="1" applyBorder="1" applyAlignment="1">
      <alignment horizontal="center" vertical="center" wrapText="1"/>
    </xf>
    <xf numFmtId="0" fontId="41" fillId="10" borderId="10" xfId="8" applyFont="1" applyFill="1" applyBorder="1" applyAlignment="1">
      <alignment horizontal="center" vertical="center" wrapText="1"/>
    </xf>
    <xf numFmtId="0" fontId="21" fillId="10" borderId="14" xfId="73" applyFont="1" applyFill="1" applyBorder="1" applyAlignment="1" applyProtection="1">
      <alignment horizontal="center" vertical="center" wrapText="1"/>
      <protection locked="0"/>
    </xf>
    <xf numFmtId="0" fontId="21" fillId="10" borderId="0" xfId="73" applyFont="1" applyFill="1" applyAlignment="1" applyProtection="1">
      <alignment horizontal="center" vertical="center" wrapText="1"/>
      <protection locked="0"/>
    </xf>
    <xf numFmtId="0" fontId="41" fillId="10" borderId="20" xfId="8" applyFont="1" applyFill="1" applyBorder="1" applyAlignment="1">
      <alignment horizontal="center" vertical="center" wrapText="1"/>
    </xf>
    <xf numFmtId="0" fontId="41" fillId="10" borderId="19" xfId="1" applyFont="1" applyFill="1" applyBorder="1" applyAlignment="1" applyProtection="1">
      <alignment horizontal="left" vertical="top" wrapText="1"/>
      <protection locked="0"/>
    </xf>
    <xf numFmtId="0" fontId="41" fillId="10" borderId="21" xfId="1" applyFont="1" applyFill="1" applyBorder="1" applyAlignment="1" applyProtection="1">
      <alignment horizontal="left" vertical="top" wrapText="1"/>
      <protection locked="0"/>
    </xf>
    <xf numFmtId="0" fontId="41" fillId="10" borderId="33" xfId="1" applyFont="1" applyFill="1" applyBorder="1" applyAlignment="1" applyProtection="1">
      <alignment horizontal="left" vertical="top" wrapText="1"/>
      <protection locked="0"/>
    </xf>
    <xf numFmtId="0" fontId="59" fillId="10" borderId="19" xfId="1" applyFont="1" applyFill="1" applyBorder="1" applyAlignment="1" applyProtection="1">
      <alignment horizontal="left" vertical="top" wrapText="1"/>
      <protection locked="0"/>
    </xf>
    <xf numFmtId="0" fontId="59" fillId="10" borderId="21" xfId="1" applyFont="1" applyFill="1" applyBorder="1" applyAlignment="1" applyProtection="1">
      <alignment horizontal="left" vertical="top" wrapText="1"/>
      <protection locked="0"/>
    </xf>
    <xf numFmtId="0" fontId="59" fillId="10" borderId="33" xfId="1" applyFont="1" applyFill="1" applyBorder="1" applyAlignment="1" applyProtection="1">
      <alignment horizontal="left" vertical="top" wrapText="1"/>
      <protection locked="0"/>
    </xf>
    <xf numFmtId="0" fontId="59" fillId="10" borderId="9" xfId="1" applyFont="1" applyFill="1" applyBorder="1" applyAlignment="1" applyProtection="1">
      <alignment horizontal="center" vertical="top" wrapText="1"/>
      <protection locked="0"/>
    </xf>
    <xf numFmtId="0" fontId="59" fillId="10" borderId="8" xfId="1" applyFont="1" applyFill="1" applyBorder="1" applyAlignment="1" applyProtection="1">
      <alignment horizontal="center" vertical="top" wrapText="1"/>
      <protection locked="0"/>
    </xf>
    <xf numFmtId="0" fontId="59" fillId="10" borderId="52" xfId="1" applyFont="1" applyFill="1" applyBorder="1" applyAlignment="1" applyProtection="1">
      <alignment horizontal="center" vertical="top" wrapText="1"/>
      <protection locked="0"/>
    </xf>
    <xf numFmtId="0" fontId="59" fillId="10" borderId="1" xfId="1" applyFont="1" applyFill="1" applyBorder="1" applyAlignment="1" applyProtection="1">
      <alignment horizontal="center" vertical="top" wrapText="1"/>
      <protection locked="0"/>
    </xf>
    <xf numFmtId="0" fontId="59" fillId="10" borderId="0" xfId="1" applyFont="1" applyFill="1" applyAlignment="1" applyProtection="1">
      <alignment horizontal="center" vertical="top" wrapText="1"/>
      <protection locked="0"/>
    </xf>
    <xf numFmtId="0" fontId="59" fillId="10" borderId="17" xfId="1" applyFont="1" applyFill="1" applyBorder="1" applyAlignment="1" applyProtection="1">
      <alignment horizontal="center" vertical="top" wrapText="1"/>
      <protection locked="0"/>
    </xf>
    <xf numFmtId="0" fontId="38" fillId="10" borderId="1" xfId="1" applyFont="1" applyFill="1" applyBorder="1" applyAlignment="1" applyProtection="1">
      <alignment horizontal="center" vertical="center" wrapText="1"/>
      <protection locked="0"/>
    </xf>
    <xf numFmtId="0" fontId="38" fillId="10" borderId="0" xfId="1" applyFont="1" applyFill="1" applyAlignment="1" applyProtection="1">
      <alignment horizontal="center" vertical="center" wrapText="1"/>
      <protection locked="0"/>
    </xf>
    <xf numFmtId="0" fontId="41" fillId="10" borderId="20" xfId="1" applyFont="1" applyFill="1" applyBorder="1" applyAlignment="1" applyProtection="1">
      <alignment horizontal="left" vertical="center" wrapText="1"/>
      <protection locked="0"/>
    </xf>
    <xf numFmtId="0" fontId="41" fillId="10" borderId="6" xfId="1" applyFont="1" applyFill="1" applyBorder="1" applyAlignment="1" applyProtection="1">
      <alignment horizontal="left" vertical="center" wrapText="1"/>
      <protection locked="0"/>
    </xf>
    <xf numFmtId="0" fontId="41" fillId="10" borderId="10" xfId="1" applyFont="1" applyFill="1" applyBorder="1" applyAlignment="1" applyProtection="1">
      <alignment horizontal="left" vertical="center" wrapText="1"/>
      <protection locked="0"/>
    </xf>
    <xf numFmtId="0" fontId="59" fillId="10" borderId="1" xfId="1" applyFont="1" applyFill="1" applyBorder="1" applyAlignment="1" applyProtection="1">
      <alignment horizontal="center" vertical="center" wrapText="1"/>
      <protection locked="0"/>
    </xf>
    <xf numFmtId="0" fontId="59" fillId="10" borderId="5" xfId="1" applyFont="1" applyFill="1" applyBorder="1" applyAlignment="1" applyProtection="1">
      <alignment horizontal="center" vertical="center" wrapText="1"/>
      <protection locked="0"/>
    </xf>
    <xf numFmtId="0" fontId="59" fillId="10" borderId="0" xfId="1" applyFont="1" applyFill="1" applyAlignment="1" applyProtection="1">
      <alignment horizontal="center" vertical="center" wrapText="1"/>
      <protection locked="0"/>
    </xf>
    <xf numFmtId="0" fontId="59" fillId="10" borderId="4" xfId="1" applyFont="1" applyFill="1" applyBorder="1" applyAlignment="1" applyProtection="1">
      <alignment horizontal="center" vertical="center" wrapText="1"/>
      <protection locked="0"/>
    </xf>
    <xf numFmtId="0" fontId="21" fillId="0" borderId="9" xfId="1" applyFont="1" applyBorder="1" applyAlignment="1" applyProtection="1">
      <alignment horizontal="center" vertical="center" textRotation="255" wrapText="1"/>
      <protection locked="0"/>
    </xf>
    <xf numFmtId="0" fontId="21" fillId="0" borderId="8" xfId="1" applyFont="1" applyBorder="1" applyAlignment="1" applyProtection="1">
      <alignment horizontal="center" vertical="center" textRotation="255" wrapText="1"/>
      <protection locked="0"/>
    </xf>
    <xf numFmtId="0" fontId="21" fillId="0" borderId="52" xfId="1" applyFont="1" applyBorder="1" applyAlignment="1" applyProtection="1">
      <alignment horizontal="center" vertical="center" textRotation="255" wrapText="1"/>
      <protection locked="0"/>
    </xf>
    <xf numFmtId="0" fontId="41" fillId="10" borderId="12" xfId="8" applyFont="1" applyFill="1" applyBorder="1" applyAlignment="1">
      <alignment horizontal="center" vertical="top" wrapText="1"/>
    </xf>
    <xf numFmtId="0" fontId="41" fillId="10" borderId="43" xfId="8" applyFont="1" applyFill="1" applyBorder="1" applyAlignment="1">
      <alignment horizontal="center" vertical="top" wrapText="1"/>
    </xf>
    <xf numFmtId="0" fontId="41" fillId="10" borderId="19" xfId="8" applyFont="1" applyFill="1" applyBorder="1" applyAlignment="1">
      <alignment horizontal="center" vertical="top" wrapText="1"/>
    </xf>
    <xf numFmtId="0" fontId="41" fillId="10" borderId="21" xfId="8" applyFont="1" applyFill="1" applyBorder="1" applyAlignment="1">
      <alignment horizontal="center" vertical="top" wrapText="1"/>
    </xf>
    <xf numFmtId="0" fontId="41" fillId="10" borderId="33" xfId="8" applyFont="1" applyFill="1" applyBorder="1" applyAlignment="1">
      <alignment horizontal="center" vertical="top" wrapText="1"/>
    </xf>
    <xf numFmtId="0" fontId="60" fillId="10" borderId="0" xfId="73" applyFont="1" applyFill="1" applyAlignment="1" applyProtection="1">
      <alignment horizontal="center" vertical="center" wrapText="1"/>
      <protection locked="0"/>
    </xf>
    <xf numFmtId="0" fontId="60" fillId="10" borderId="4" xfId="73" applyFont="1" applyFill="1" applyBorder="1" applyAlignment="1" applyProtection="1">
      <alignment horizontal="center" vertical="center" wrapText="1"/>
      <protection locked="0"/>
    </xf>
    <xf numFmtId="10" fontId="31" fillId="0" borderId="21" xfId="1" applyNumberFormat="1" applyFont="1" applyBorder="1" applyAlignment="1" applyProtection="1">
      <alignment horizontal="center" vertical="top" wrapText="1"/>
      <protection locked="0"/>
    </xf>
    <xf numFmtId="0" fontId="31" fillId="0" borderId="21" xfId="1" applyFont="1" applyBorder="1" applyAlignment="1" applyProtection="1">
      <alignment horizontal="center" vertical="top" textRotation="255" wrapText="1"/>
      <protection locked="0"/>
    </xf>
    <xf numFmtId="0" fontId="31" fillId="0" borderId="33" xfId="1" applyFont="1" applyBorder="1" applyAlignment="1" applyProtection="1">
      <alignment horizontal="center" vertical="top" textRotation="255" wrapText="1"/>
      <protection locked="0"/>
    </xf>
    <xf numFmtId="0" fontId="31" fillId="0" borderId="19" xfId="1" applyFont="1" applyBorder="1" applyAlignment="1" applyProtection="1">
      <alignment horizontal="center" vertical="center"/>
      <protection locked="0"/>
    </xf>
    <xf numFmtId="0" fontId="31" fillId="0" borderId="21" xfId="1" applyFont="1" applyBorder="1" applyAlignment="1" applyProtection="1">
      <alignment horizontal="center" vertical="center"/>
      <protection locked="0"/>
    </xf>
    <xf numFmtId="0" fontId="56" fillId="10" borderId="0" xfId="135" applyFont="1" applyFill="1" applyAlignment="1" applyProtection="1">
      <alignment horizontal="center" vertical="center" wrapText="1"/>
      <protection locked="0"/>
    </xf>
    <xf numFmtId="0" fontId="56" fillId="10" borderId="4" xfId="135" applyFont="1" applyFill="1" applyBorder="1" applyAlignment="1" applyProtection="1">
      <alignment horizontal="center" vertical="center" wrapText="1"/>
      <protection locked="0"/>
    </xf>
    <xf numFmtId="0" fontId="21" fillId="0" borderId="19" xfId="1" applyFont="1" applyBorder="1" applyAlignment="1" applyProtection="1">
      <alignment horizontal="center" vertical="center"/>
      <protection locked="0"/>
    </xf>
    <xf numFmtId="0" fontId="21" fillId="0" borderId="21" xfId="1" applyFont="1" applyBorder="1" applyAlignment="1" applyProtection="1">
      <alignment horizontal="center" vertical="center"/>
      <protection locked="0"/>
    </xf>
    <xf numFmtId="0" fontId="21" fillId="0" borderId="9" xfId="1" applyFont="1" applyBorder="1" applyAlignment="1" applyProtection="1">
      <alignment horizontal="left" vertical="center" wrapText="1"/>
      <protection locked="0"/>
    </xf>
    <xf numFmtId="0" fontId="21" fillId="0" borderId="1" xfId="1" applyFont="1" applyBorder="1" applyAlignment="1" applyProtection="1">
      <alignment horizontal="left" vertical="center" wrapText="1"/>
      <protection locked="0"/>
    </xf>
    <xf numFmtId="0" fontId="21" fillId="0" borderId="5" xfId="1" applyFont="1" applyBorder="1" applyAlignment="1" applyProtection="1">
      <alignment horizontal="left" vertical="center" wrapText="1"/>
      <protection locked="0"/>
    </xf>
    <xf numFmtId="0" fontId="21" fillId="0" borderId="7" xfId="1" applyFont="1" applyBorder="1" applyAlignment="1" applyProtection="1">
      <alignment horizontal="left" vertical="center" wrapText="1"/>
      <protection locked="0"/>
    </xf>
    <xf numFmtId="0" fontId="21" fillId="0" borderId="3" xfId="1" applyFont="1" applyBorder="1" applyAlignment="1" applyProtection="1">
      <alignment horizontal="left" vertical="center" wrapText="1"/>
      <protection locked="0"/>
    </xf>
    <xf numFmtId="0" fontId="27" fillId="0" borderId="1" xfId="73" applyFont="1" applyBorder="1" applyAlignment="1" applyProtection="1">
      <alignment horizontal="left" vertical="center" wrapText="1"/>
      <protection locked="0"/>
    </xf>
    <xf numFmtId="0" fontId="28" fillId="0" borderId="7" xfId="8" applyFont="1" applyBorder="1" applyAlignment="1">
      <alignment horizontal="left" vertical="center" wrapText="1"/>
    </xf>
    <xf numFmtId="0" fontId="28" fillId="0" borderId="2" xfId="8" applyFont="1" applyBorder="1" applyAlignment="1">
      <alignment horizontal="left" vertical="center" wrapText="1"/>
    </xf>
    <xf numFmtId="0" fontId="41" fillId="10" borderId="26" xfId="1" applyFont="1" applyFill="1" applyBorder="1" applyAlignment="1">
      <alignment horizontal="center" vertical="center" wrapText="1"/>
    </xf>
    <xf numFmtId="0" fontId="41" fillId="10" borderId="14" xfId="8" applyFont="1" applyFill="1" applyBorder="1" applyAlignment="1">
      <alignment horizontal="center" vertical="center" wrapText="1"/>
    </xf>
    <xf numFmtId="0" fontId="41" fillId="10" borderId="31" xfId="8" applyFont="1" applyFill="1" applyBorder="1" applyAlignment="1">
      <alignment horizontal="center" vertical="center" wrapText="1"/>
    </xf>
    <xf numFmtId="0" fontId="41" fillId="10" borderId="26" xfId="8" applyFont="1" applyFill="1" applyBorder="1" applyAlignment="1">
      <alignment horizontal="center" vertical="center" wrapText="1"/>
    </xf>
    <xf numFmtId="0" fontId="41" fillId="10" borderId="24" xfId="1" applyFont="1" applyFill="1" applyBorder="1" applyAlignment="1">
      <alignment horizontal="center" vertical="center" wrapText="1"/>
    </xf>
    <xf numFmtId="0" fontId="41" fillId="10" borderId="25" xfId="1" applyFont="1" applyFill="1" applyBorder="1" applyAlignment="1">
      <alignment horizontal="center" vertical="center" wrapText="1"/>
    </xf>
    <xf numFmtId="0" fontId="41" fillId="10" borderId="48" xfId="1" applyFont="1" applyFill="1" applyBorder="1" applyAlignment="1">
      <alignment horizontal="center" vertical="center" wrapText="1"/>
    </xf>
    <xf numFmtId="0" fontId="41" fillId="10" borderId="14" xfId="1" applyFont="1" applyFill="1" applyBorder="1" applyAlignment="1">
      <alignment horizontal="center" vertical="center" wrapText="1"/>
    </xf>
    <xf numFmtId="0" fontId="41" fillId="10" borderId="31" xfId="1" applyFont="1" applyFill="1" applyBorder="1" applyAlignment="1">
      <alignment horizontal="center" vertical="center" wrapText="1"/>
    </xf>
    <xf numFmtId="0" fontId="41" fillId="10" borderId="20" xfId="8" applyFont="1" applyFill="1" applyBorder="1" applyAlignment="1">
      <alignment horizontal="center" vertical="top" wrapText="1"/>
    </xf>
    <xf numFmtId="0" fontId="41" fillId="10" borderId="9" xfId="8" applyFont="1" applyFill="1" applyBorder="1" applyAlignment="1">
      <alignment horizontal="center" vertical="top" wrapText="1"/>
    </xf>
    <xf numFmtId="0" fontId="41" fillId="10" borderId="20" xfId="8" applyFont="1" applyFill="1" applyBorder="1" applyAlignment="1">
      <alignment horizontal="left" vertical="center" wrapText="1"/>
    </xf>
    <xf numFmtId="0" fontId="41" fillId="10" borderId="6" xfId="8" applyFont="1" applyFill="1" applyBorder="1" applyAlignment="1">
      <alignment horizontal="left" vertical="center" wrapText="1"/>
    </xf>
    <xf numFmtId="0" fontId="41" fillId="10" borderId="10" xfId="8" applyFont="1" applyFill="1" applyBorder="1" applyAlignment="1">
      <alignment horizontal="left" vertical="center" wrapText="1"/>
    </xf>
    <xf numFmtId="0" fontId="60" fillId="10" borderId="1" xfId="1" applyFont="1" applyFill="1" applyBorder="1" applyAlignment="1" applyProtection="1">
      <alignment horizontal="center" vertical="center" wrapText="1"/>
      <protection locked="0"/>
    </xf>
    <xf numFmtId="0" fontId="60" fillId="10" borderId="0" xfId="1" applyFont="1" applyFill="1" applyAlignment="1" applyProtection="1">
      <alignment horizontal="center" vertical="center" wrapText="1"/>
      <protection locked="0"/>
    </xf>
    <xf numFmtId="0" fontId="60" fillId="10" borderId="2" xfId="1" applyFont="1" applyFill="1" applyBorder="1" applyAlignment="1" applyProtection="1">
      <alignment horizontal="center" vertical="center" wrapText="1"/>
      <protection locked="0"/>
    </xf>
    <xf numFmtId="0" fontId="60" fillId="10" borderId="5" xfId="1" applyFont="1" applyFill="1" applyBorder="1" applyAlignment="1" applyProtection="1">
      <alignment horizontal="center" vertical="center" wrapText="1"/>
      <protection locked="0"/>
    </xf>
    <xf numFmtId="0" fontId="60" fillId="10" borderId="4" xfId="1" applyFont="1" applyFill="1" applyBorder="1" applyAlignment="1" applyProtection="1">
      <alignment horizontal="center" vertical="center" wrapText="1"/>
      <protection locked="0"/>
    </xf>
    <xf numFmtId="0" fontId="60" fillId="10" borderId="3" xfId="1" applyFont="1" applyFill="1" applyBorder="1" applyAlignment="1" applyProtection="1">
      <alignment horizontal="center" vertical="center" wrapText="1"/>
      <protection locked="0"/>
    </xf>
    <xf numFmtId="0" fontId="59" fillId="10" borderId="21" xfId="8" applyFont="1" applyFill="1" applyBorder="1" applyAlignment="1">
      <alignment horizontal="left" vertical="top" wrapText="1"/>
    </xf>
    <xf numFmtId="0" fontId="59" fillId="10" borderId="9" xfId="1" applyFont="1" applyFill="1" applyBorder="1" applyAlignment="1" applyProtection="1">
      <alignment horizontal="left" vertical="top" wrapText="1"/>
      <protection locked="0"/>
    </xf>
    <xf numFmtId="0" fontId="59" fillId="10" borderId="8" xfId="1" applyFont="1" applyFill="1" applyBorder="1" applyAlignment="1" applyProtection="1">
      <alignment horizontal="left" vertical="top" wrapText="1"/>
      <protection locked="0"/>
    </xf>
    <xf numFmtId="0" fontId="59" fillId="10" borderId="52" xfId="1" applyFont="1" applyFill="1" applyBorder="1" applyAlignment="1" applyProtection="1">
      <alignment horizontal="left" vertical="top" wrapText="1"/>
      <protection locked="0"/>
    </xf>
    <xf numFmtId="0" fontId="31" fillId="0" borderId="21" xfId="1" applyFont="1" applyBorder="1" applyAlignment="1" applyProtection="1">
      <alignment horizontal="center" vertical="top" wrapText="1"/>
      <protection locked="0"/>
    </xf>
    <xf numFmtId="0" fontId="41" fillId="10" borderId="24" xfId="8" applyFont="1" applyFill="1" applyBorder="1" applyAlignment="1">
      <alignment horizontal="center" vertical="center" wrapText="1"/>
    </xf>
    <xf numFmtId="0" fontId="41" fillId="10" borderId="25" xfId="8" applyFont="1" applyFill="1" applyBorder="1" applyAlignment="1">
      <alignment horizontal="center" vertical="center" wrapText="1"/>
    </xf>
    <xf numFmtId="0" fontId="31" fillId="10" borderId="27" xfId="1" applyFont="1" applyFill="1" applyBorder="1" applyAlignment="1">
      <alignment horizontal="center" vertical="center" wrapText="1"/>
    </xf>
    <xf numFmtId="0" fontId="31" fillId="10" borderId="12" xfId="1" applyFont="1" applyFill="1" applyBorder="1" applyAlignment="1">
      <alignment horizontal="center" vertical="center" wrapText="1"/>
    </xf>
    <xf numFmtId="0" fontId="31" fillId="10" borderId="19" xfId="1" applyFont="1" applyFill="1" applyBorder="1" applyAlignment="1">
      <alignment horizontal="center" vertical="center" wrapText="1"/>
    </xf>
    <xf numFmtId="0" fontId="31" fillId="10" borderId="29" xfId="1" applyFont="1" applyFill="1" applyBorder="1" applyAlignment="1">
      <alignment horizontal="center" vertical="center" wrapText="1"/>
    </xf>
    <xf numFmtId="0" fontId="41" fillId="10" borderId="61" xfId="8" applyFont="1" applyFill="1" applyBorder="1" applyAlignment="1">
      <alignment horizontal="center" vertical="center" wrapText="1"/>
    </xf>
    <xf numFmtId="0" fontId="41" fillId="10" borderId="48" xfId="8" applyFont="1" applyFill="1" applyBorder="1" applyAlignment="1">
      <alignment horizontal="center" vertical="center" wrapText="1"/>
    </xf>
    <xf numFmtId="0" fontId="59" fillId="10" borderId="19" xfId="8" applyFont="1" applyFill="1" applyBorder="1" applyAlignment="1">
      <alignment horizontal="left" vertical="top" wrapText="1"/>
    </xf>
    <xf numFmtId="0" fontId="59" fillId="10" borderId="33" xfId="8" applyFont="1" applyFill="1" applyBorder="1" applyAlignment="1">
      <alignment horizontal="left" vertical="top" wrapText="1"/>
    </xf>
    <xf numFmtId="0" fontId="41" fillId="10" borderId="9" xfId="1" applyFont="1" applyFill="1" applyBorder="1" applyAlignment="1" applyProtection="1">
      <alignment horizontal="left" vertical="top" wrapText="1"/>
      <protection locked="0"/>
    </xf>
    <xf numFmtId="0" fontId="41" fillId="10" borderId="8" xfId="1" applyFont="1" applyFill="1" applyBorder="1" applyAlignment="1" applyProtection="1">
      <alignment horizontal="left" vertical="top" wrapText="1"/>
      <protection locked="0"/>
    </xf>
    <xf numFmtId="0" fontId="21" fillId="10" borderId="9" xfId="1" applyFont="1" applyFill="1" applyBorder="1" applyAlignment="1" applyProtection="1">
      <alignment horizontal="center" vertical="top" wrapText="1"/>
      <protection locked="0"/>
    </xf>
    <xf numFmtId="0" fontId="21" fillId="10" borderId="8" xfId="1" applyFont="1" applyFill="1" applyBorder="1" applyAlignment="1" applyProtection="1">
      <alignment horizontal="center" vertical="top" wrapText="1"/>
      <protection locked="0"/>
    </xf>
    <xf numFmtId="0" fontId="21" fillId="10" borderId="52" xfId="1" applyFont="1" applyFill="1" applyBorder="1" applyAlignment="1" applyProtection="1">
      <alignment horizontal="center" vertical="top" wrapText="1"/>
      <protection locked="0"/>
    </xf>
    <xf numFmtId="0" fontId="41" fillId="10" borderId="5" xfId="1" applyFont="1" applyFill="1" applyBorder="1" applyAlignment="1" applyProtection="1">
      <alignment horizontal="left" vertical="top" wrapText="1"/>
      <protection locked="0"/>
    </xf>
    <xf numFmtId="0" fontId="41" fillId="10" borderId="4" xfId="1" applyFont="1" applyFill="1" applyBorder="1" applyAlignment="1" applyProtection="1">
      <alignment horizontal="left" vertical="top" wrapText="1"/>
      <protection locked="0"/>
    </xf>
    <xf numFmtId="0" fontId="41" fillId="10" borderId="50" xfId="1" applyFont="1" applyFill="1" applyBorder="1" applyAlignment="1" applyProtection="1">
      <alignment horizontal="left" vertical="top" wrapText="1"/>
      <protection locked="0"/>
    </xf>
    <xf numFmtId="0" fontId="47" fillId="10" borderId="9" xfId="1" applyFont="1" applyFill="1" applyBorder="1" applyAlignment="1">
      <alignment horizontal="left" vertical="top" wrapText="1"/>
    </xf>
    <xf numFmtId="0" fontId="47" fillId="10" borderId="8" xfId="1" applyFont="1" applyFill="1" applyBorder="1" applyAlignment="1">
      <alignment horizontal="left" vertical="top" wrapText="1"/>
    </xf>
    <xf numFmtId="0" fontId="47" fillId="10" borderId="52" xfId="1" applyFont="1" applyFill="1" applyBorder="1" applyAlignment="1">
      <alignment horizontal="left" vertical="top" wrapText="1"/>
    </xf>
    <xf numFmtId="0" fontId="41" fillId="10" borderId="20" xfId="1" applyFont="1" applyFill="1" applyBorder="1" applyAlignment="1">
      <alignment horizontal="center" vertical="center" wrapText="1"/>
    </xf>
    <xf numFmtId="0" fontId="41" fillId="10" borderId="6" xfId="1" applyFont="1" applyFill="1" applyBorder="1" applyAlignment="1">
      <alignment horizontal="center" vertical="center" wrapText="1"/>
    </xf>
    <xf numFmtId="0" fontId="41" fillId="10" borderId="10" xfId="1" applyFont="1" applyFill="1" applyBorder="1" applyAlignment="1">
      <alignment horizontal="center" vertical="center" wrapText="1"/>
    </xf>
    <xf numFmtId="0" fontId="41" fillId="10" borderId="9" xfId="1" applyFont="1" applyFill="1" applyBorder="1" applyAlignment="1">
      <alignment horizontal="center" vertical="top" textRotation="255" wrapText="1"/>
    </xf>
    <xf numFmtId="0" fontId="41" fillId="10" borderId="8" xfId="1" applyFont="1" applyFill="1" applyBorder="1" applyAlignment="1">
      <alignment horizontal="center" vertical="top" textRotation="255" wrapText="1"/>
    </xf>
    <xf numFmtId="0" fontId="41" fillId="10" borderId="52" xfId="1" applyFont="1" applyFill="1" applyBorder="1" applyAlignment="1">
      <alignment horizontal="center" vertical="top" textRotation="255" wrapText="1"/>
    </xf>
    <xf numFmtId="0" fontId="59" fillId="10" borderId="5" xfId="1" applyFont="1" applyFill="1" applyBorder="1" applyAlignment="1" applyProtection="1">
      <alignment horizontal="center" vertical="top" wrapText="1"/>
      <protection locked="0"/>
    </xf>
    <xf numFmtId="0" fontId="59" fillId="10" borderId="2" xfId="1" applyFont="1" applyFill="1" applyBorder="1" applyAlignment="1" applyProtection="1">
      <alignment horizontal="center" vertical="top" wrapText="1"/>
      <protection locked="0"/>
    </xf>
    <xf numFmtId="0" fontId="59" fillId="10" borderId="3" xfId="1" applyFont="1" applyFill="1" applyBorder="1" applyAlignment="1" applyProtection="1">
      <alignment horizontal="center" vertical="top" wrapText="1"/>
      <protection locked="0"/>
    </xf>
    <xf numFmtId="0" fontId="59" fillId="10" borderId="1" xfId="1" applyFont="1" applyFill="1" applyBorder="1" applyAlignment="1" applyProtection="1">
      <alignment horizontal="center" vertical="top" textRotation="255" wrapText="1"/>
      <protection locked="0"/>
    </xf>
    <xf numFmtId="0" fontId="59" fillId="10" borderId="0" xfId="1" applyFont="1" applyFill="1" applyAlignment="1" applyProtection="1">
      <alignment horizontal="center" vertical="top" textRotation="255" wrapText="1"/>
      <protection locked="0"/>
    </xf>
    <xf numFmtId="0" fontId="59" fillId="10" borderId="17" xfId="1" applyFont="1" applyFill="1" applyBorder="1" applyAlignment="1" applyProtection="1">
      <alignment horizontal="center" vertical="top" textRotation="255" wrapText="1"/>
      <protection locked="0"/>
    </xf>
    <xf numFmtId="0" fontId="47" fillId="10" borderId="19" xfId="1" applyFont="1" applyFill="1" applyBorder="1" applyAlignment="1">
      <alignment horizontal="left" vertical="top" wrapText="1"/>
    </xf>
    <xf numFmtId="0" fontId="47" fillId="10" borderId="21" xfId="1" applyFont="1" applyFill="1" applyBorder="1" applyAlignment="1">
      <alignment horizontal="left" vertical="top" wrapText="1"/>
    </xf>
    <xf numFmtId="0" fontId="47" fillId="10" borderId="33" xfId="1" applyFont="1" applyFill="1" applyBorder="1" applyAlignment="1">
      <alignment horizontal="left" vertical="top" wrapText="1"/>
    </xf>
    <xf numFmtId="0" fontId="41" fillId="10" borderId="19" xfId="1" applyFont="1" applyFill="1" applyBorder="1" applyAlignment="1">
      <alignment horizontal="left" vertical="top" wrapText="1"/>
    </xf>
    <xf numFmtId="0" fontId="41" fillId="10" borderId="21" xfId="1" applyFont="1" applyFill="1" applyBorder="1" applyAlignment="1">
      <alignment horizontal="left" vertical="top" wrapText="1"/>
    </xf>
    <xf numFmtId="0" fontId="41" fillId="10" borderId="33" xfId="1" applyFont="1" applyFill="1" applyBorder="1" applyAlignment="1">
      <alignment horizontal="left" vertical="top" wrapText="1"/>
    </xf>
    <xf numFmtId="0" fontId="41" fillId="10" borderId="52" xfId="1" applyFont="1" applyFill="1" applyBorder="1" applyAlignment="1" applyProtection="1">
      <alignment horizontal="left" vertical="top" wrapText="1"/>
      <protection locked="0"/>
    </xf>
    <xf numFmtId="0" fontId="41" fillId="10" borderId="12" xfId="1" applyFont="1" applyFill="1" applyBorder="1" applyAlignment="1" applyProtection="1">
      <alignment horizontal="left" vertical="top" wrapText="1"/>
      <protection locked="0"/>
    </xf>
    <xf numFmtId="0" fontId="41" fillId="10" borderId="12" xfId="8" applyFont="1" applyFill="1" applyBorder="1" applyAlignment="1">
      <alignment horizontal="left" vertical="top" wrapText="1"/>
    </xf>
    <xf numFmtId="0" fontId="41" fillId="10" borderId="19" xfId="8" applyFont="1" applyFill="1" applyBorder="1" applyAlignment="1">
      <alignment horizontal="left" vertical="top" wrapText="1"/>
    </xf>
    <xf numFmtId="0" fontId="41" fillId="10" borderId="34" xfId="1" applyFont="1" applyFill="1" applyBorder="1" applyAlignment="1" applyProtection="1">
      <alignment horizontal="left" vertical="top" wrapText="1"/>
      <protection locked="0"/>
    </xf>
    <xf numFmtId="0" fontId="41" fillId="10" borderId="54" xfId="1" applyFont="1" applyFill="1" applyBorder="1" applyAlignment="1" applyProtection="1">
      <alignment horizontal="left" vertical="top" wrapText="1"/>
      <protection locked="0"/>
    </xf>
    <xf numFmtId="0" fontId="41" fillId="10" borderId="55" xfId="1" applyFont="1" applyFill="1" applyBorder="1" applyAlignment="1" applyProtection="1">
      <alignment horizontal="left" vertical="top" wrapText="1"/>
      <protection locked="0"/>
    </xf>
    <xf numFmtId="0" fontId="46" fillId="0" borderId="17" xfId="1" applyFont="1" applyBorder="1" applyAlignment="1">
      <alignment horizontal="left" wrapText="1"/>
    </xf>
    <xf numFmtId="0" fontId="16" fillId="0" borderId="17" xfId="1" applyFont="1" applyBorder="1" applyAlignment="1">
      <alignment wrapText="1"/>
    </xf>
    <xf numFmtId="0" fontId="41" fillId="10" borderId="60" xfId="1" applyFont="1" applyFill="1" applyBorder="1" applyAlignment="1">
      <alignment horizontal="center" vertical="center" wrapText="1"/>
    </xf>
    <xf numFmtId="0" fontId="41" fillId="10" borderId="12" xfId="1" applyFont="1" applyFill="1" applyBorder="1" applyAlignment="1" applyProtection="1">
      <alignment horizontal="center" vertical="center" wrapText="1"/>
      <protection locked="0"/>
    </xf>
    <xf numFmtId="0" fontId="21" fillId="10" borderId="43" xfId="1" applyFont="1" applyFill="1" applyBorder="1" applyAlignment="1">
      <alignment horizontal="center" vertical="center" wrapText="1"/>
    </xf>
    <xf numFmtId="0" fontId="21" fillId="10" borderId="27" xfId="1" applyFont="1" applyFill="1" applyBorder="1" applyAlignment="1">
      <alignment horizontal="center" vertical="center" textRotation="255" wrapText="1"/>
    </xf>
    <xf numFmtId="0" fontId="21" fillId="10" borderId="42" xfId="1" applyFont="1" applyFill="1" applyBorder="1" applyAlignment="1">
      <alignment horizontal="center" vertical="center" textRotation="255" wrapText="1"/>
    </xf>
    <xf numFmtId="0" fontId="31" fillId="0" borderId="21" xfId="1" applyFont="1" applyBorder="1" applyAlignment="1">
      <alignment horizontal="center" vertical="top" wrapText="1"/>
    </xf>
    <xf numFmtId="0" fontId="31" fillId="0" borderId="33" xfId="1" applyFont="1" applyBorder="1" applyAlignment="1">
      <alignment horizontal="center" vertical="top" wrapText="1"/>
    </xf>
    <xf numFmtId="0" fontId="41" fillId="10" borderId="8" xfId="1" applyFont="1" applyFill="1" applyBorder="1" applyAlignment="1">
      <alignment horizontal="center" vertical="top" wrapText="1"/>
    </xf>
    <xf numFmtId="0" fontId="41" fillId="10" borderId="52" xfId="1" applyFont="1" applyFill="1" applyBorder="1" applyAlignment="1">
      <alignment horizontal="center" vertical="top" wrapText="1"/>
    </xf>
    <xf numFmtId="0" fontId="41" fillId="10" borderId="12" xfId="1" applyFont="1" applyFill="1" applyBorder="1" applyAlignment="1">
      <alignment horizontal="left" vertical="top" wrapText="1"/>
    </xf>
    <xf numFmtId="0" fontId="41" fillId="10" borderId="5" xfId="1" applyFont="1" applyFill="1" applyBorder="1" applyAlignment="1">
      <alignment horizontal="left" vertical="top" wrapText="1"/>
    </xf>
    <xf numFmtId="0" fontId="41" fillId="10" borderId="4" xfId="1" applyFont="1" applyFill="1" applyBorder="1" applyAlignment="1">
      <alignment horizontal="left" vertical="top" wrapText="1"/>
    </xf>
    <xf numFmtId="0" fontId="41" fillId="10" borderId="50" xfId="1" applyFont="1" applyFill="1" applyBorder="1" applyAlignment="1">
      <alignment horizontal="left" vertical="top" wrapText="1"/>
    </xf>
    <xf numFmtId="0" fontId="41" fillId="10" borderId="34" xfId="1" applyFont="1" applyFill="1" applyBorder="1" applyAlignment="1">
      <alignment horizontal="left" vertical="top" wrapText="1"/>
    </xf>
    <xf numFmtId="0" fontId="41" fillId="10" borderId="54" xfId="1" applyFont="1" applyFill="1" applyBorder="1" applyAlignment="1">
      <alignment horizontal="left" vertical="top" wrapText="1"/>
    </xf>
    <xf numFmtId="0" fontId="41" fillId="10" borderId="55" xfId="1" applyFont="1" applyFill="1" applyBorder="1" applyAlignment="1">
      <alignment horizontal="left" vertical="top" wrapText="1"/>
    </xf>
    <xf numFmtId="0" fontId="41" fillId="10" borderId="9" xfId="1" applyFont="1" applyFill="1" applyBorder="1" applyAlignment="1">
      <alignment horizontal="left" vertical="top" wrapText="1"/>
    </xf>
    <xf numFmtId="0" fontId="41" fillId="10" borderId="8" xfId="1" applyFont="1" applyFill="1" applyBorder="1" applyAlignment="1">
      <alignment horizontal="left" vertical="top" wrapText="1"/>
    </xf>
    <xf numFmtId="0" fontId="42" fillId="10" borderId="19" xfId="1" applyFont="1" applyFill="1" applyBorder="1" applyAlignment="1">
      <alignment horizontal="left" vertical="top" wrapText="1"/>
    </xf>
    <xf numFmtId="0" fontId="42" fillId="10" borderId="21" xfId="1" applyFont="1" applyFill="1" applyBorder="1" applyAlignment="1">
      <alignment horizontal="left" vertical="top" wrapText="1"/>
    </xf>
    <xf numFmtId="0" fontId="42" fillId="10" borderId="33" xfId="1" applyFont="1" applyFill="1" applyBorder="1" applyAlignment="1">
      <alignment horizontal="left" vertical="top" wrapText="1"/>
    </xf>
    <xf numFmtId="0" fontId="41" fillId="10" borderId="19" xfId="1" applyFont="1" applyFill="1" applyBorder="1" applyAlignment="1">
      <alignment vertical="top" wrapText="1"/>
    </xf>
    <xf numFmtId="0" fontId="41" fillId="10" borderId="21" xfId="1" applyFont="1" applyFill="1" applyBorder="1" applyAlignment="1">
      <alignment vertical="top" wrapText="1"/>
    </xf>
    <xf numFmtId="0" fontId="41" fillId="10" borderId="33" xfId="1" applyFont="1" applyFill="1" applyBorder="1" applyAlignment="1">
      <alignment vertical="top" wrapText="1"/>
    </xf>
    <xf numFmtId="0" fontId="41" fillId="10" borderId="5" xfId="1" applyFont="1" applyFill="1" applyBorder="1" applyAlignment="1">
      <alignment vertical="top" wrapText="1"/>
    </xf>
    <xf numFmtId="0" fontId="41" fillId="10" borderId="4" xfId="1" applyFont="1" applyFill="1" applyBorder="1" applyAlignment="1">
      <alignment vertical="top" wrapText="1"/>
    </xf>
    <xf numFmtId="0" fontId="41" fillId="10" borderId="50" xfId="1" applyFont="1" applyFill="1" applyBorder="1" applyAlignment="1">
      <alignment vertical="top" wrapText="1"/>
    </xf>
    <xf numFmtId="0" fontId="21" fillId="10" borderId="20" xfId="1" applyFont="1" applyFill="1" applyBorder="1" applyAlignment="1">
      <alignment horizontal="center" vertical="center" wrapText="1"/>
    </xf>
    <xf numFmtId="0" fontId="21" fillId="10" borderId="10" xfId="1" applyFont="1" applyFill="1" applyBorder="1" applyAlignment="1">
      <alignment horizontal="center" vertical="center" wrapText="1"/>
    </xf>
    <xf numFmtId="0" fontId="59" fillId="0" borderId="21" xfId="1" applyFont="1" applyBorder="1" applyAlignment="1" applyProtection="1">
      <alignment horizontal="center" vertical="top" textRotation="255" wrapText="1"/>
      <protection locked="0"/>
    </xf>
    <xf numFmtId="0" fontId="59" fillId="0" borderId="33" xfId="1" applyFont="1" applyBorder="1" applyAlignment="1" applyProtection="1">
      <alignment horizontal="center" vertical="top" textRotation="255" wrapText="1"/>
      <protection locked="0"/>
    </xf>
    <xf numFmtId="0" fontId="31" fillId="0" borderId="19" xfId="1" applyFont="1" applyBorder="1" applyAlignment="1" applyProtection="1">
      <alignment horizontal="center" vertical="center" wrapText="1"/>
      <protection locked="0"/>
    </xf>
    <xf numFmtId="0" fontId="31" fillId="0" borderId="21" xfId="1" applyFont="1" applyBorder="1" applyAlignment="1" applyProtection="1">
      <alignment horizontal="center" vertical="center" wrapText="1"/>
      <protection locked="0"/>
    </xf>
    <xf numFmtId="0" fontId="31" fillId="0" borderId="43" xfId="1" applyFont="1" applyBorder="1" applyAlignment="1" applyProtection="1">
      <alignment horizontal="center" vertical="center" wrapText="1"/>
      <protection locked="0"/>
    </xf>
    <xf numFmtId="0" fontId="31" fillId="0" borderId="43" xfId="75" applyFont="1" applyBorder="1" applyAlignment="1" applyProtection="1">
      <alignment horizontal="center" vertical="center" wrapText="1"/>
      <protection locked="0"/>
    </xf>
    <xf numFmtId="176" fontId="21" fillId="0" borderId="21" xfId="1" applyNumberFormat="1" applyFont="1" applyBorder="1" applyAlignment="1" applyProtection="1">
      <alignment horizontal="left" vertical="center" wrapText="1"/>
      <protection locked="0"/>
    </xf>
    <xf numFmtId="0" fontId="31" fillId="0" borderId="9" xfId="1" applyFont="1" applyBorder="1" applyAlignment="1" applyProtection="1">
      <alignment horizontal="left" vertical="center" wrapText="1"/>
      <protection locked="0"/>
    </xf>
    <xf numFmtId="0" fontId="31" fillId="0" borderId="5" xfId="1" applyFont="1" applyBorder="1" applyAlignment="1" applyProtection="1">
      <alignment horizontal="left" vertical="center" wrapText="1"/>
      <protection locked="0"/>
    </xf>
    <xf numFmtId="0" fontId="31" fillId="0" borderId="7" xfId="1" applyFont="1" applyBorder="1" applyAlignment="1" applyProtection="1">
      <alignment horizontal="left" vertical="center" wrapText="1"/>
      <protection locked="0"/>
    </xf>
    <xf numFmtId="0" fontId="31" fillId="0" borderId="3" xfId="1" applyFont="1" applyBorder="1" applyAlignment="1" applyProtection="1">
      <alignment horizontal="left" vertical="center" wrapText="1"/>
      <protection locked="0"/>
    </xf>
    <xf numFmtId="0" fontId="21" fillId="0" borderId="21" xfId="1" applyFont="1" applyBorder="1" applyAlignment="1" applyProtection="1">
      <alignment horizontal="left" vertical="center" wrapText="1"/>
      <protection locked="0"/>
    </xf>
    <xf numFmtId="0" fontId="61" fillId="10" borderId="1" xfId="1" applyFont="1" applyFill="1" applyBorder="1" applyAlignment="1" applyProtection="1">
      <alignment horizontal="center" vertical="top" wrapText="1"/>
      <protection locked="0"/>
    </xf>
    <xf numFmtId="0" fontId="61" fillId="10" borderId="5" xfId="1" applyFont="1" applyFill="1" applyBorder="1" applyAlignment="1" applyProtection="1">
      <alignment horizontal="center" vertical="top" wrapText="1"/>
      <protection locked="0"/>
    </xf>
    <xf numFmtId="0" fontId="61" fillId="10" borderId="2" xfId="1" applyFont="1" applyFill="1" applyBorder="1" applyAlignment="1" applyProtection="1">
      <alignment horizontal="center" vertical="top" wrapText="1"/>
      <protection locked="0"/>
    </xf>
    <xf numFmtId="0" fontId="61" fillId="10" borderId="3" xfId="1" applyFont="1" applyFill="1" applyBorder="1" applyAlignment="1" applyProtection="1">
      <alignment horizontal="center" vertical="top" wrapText="1"/>
      <protection locked="0"/>
    </xf>
    <xf numFmtId="0" fontId="41" fillId="10" borderId="21" xfId="8" applyFont="1" applyFill="1" applyBorder="1" applyAlignment="1">
      <alignment horizontal="left" vertical="top" wrapText="1"/>
    </xf>
    <xf numFmtId="0" fontId="41" fillId="10" borderId="4" xfId="8" applyFont="1" applyFill="1" applyBorder="1" applyAlignment="1">
      <alignment horizontal="left" vertical="top" wrapText="1"/>
    </xf>
    <xf numFmtId="0" fontId="21" fillId="10" borderId="20" xfId="1" applyFont="1" applyFill="1" applyBorder="1" applyAlignment="1">
      <alignment horizontal="center" vertical="center" textRotation="255" wrapText="1"/>
    </xf>
    <xf numFmtId="0" fontId="21" fillId="10" borderId="45" xfId="1" applyFont="1" applyFill="1" applyBorder="1" applyAlignment="1">
      <alignment horizontal="center" vertical="center" textRotation="255" wrapText="1"/>
    </xf>
    <xf numFmtId="0" fontId="21" fillId="10" borderId="19" xfId="1" applyFont="1" applyFill="1" applyBorder="1" applyAlignment="1">
      <alignment horizontal="center" vertical="center" wrapText="1"/>
    </xf>
    <xf numFmtId="0" fontId="21" fillId="10" borderId="21" xfId="1" applyFont="1" applyFill="1" applyBorder="1" applyAlignment="1">
      <alignment horizontal="center" vertical="center" wrapText="1"/>
    </xf>
    <xf numFmtId="0" fontId="21" fillId="10" borderId="33" xfId="1" applyFont="1" applyFill="1" applyBorder="1" applyAlignment="1">
      <alignment horizontal="center" vertical="center" wrapText="1"/>
    </xf>
    <xf numFmtId="0" fontId="21" fillId="10" borderId="20" xfId="1" applyFont="1" applyFill="1" applyBorder="1" applyAlignment="1">
      <alignment horizontal="center" vertical="center"/>
    </xf>
    <xf numFmtId="0" fontId="21" fillId="10" borderId="6" xfId="1" applyFont="1" applyFill="1" applyBorder="1" applyAlignment="1">
      <alignment horizontal="center" vertical="center"/>
    </xf>
    <xf numFmtId="0" fontId="21" fillId="10" borderId="30" xfId="1" applyFont="1" applyFill="1" applyBorder="1" applyAlignment="1">
      <alignment horizontal="center" vertical="center"/>
    </xf>
    <xf numFmtId="0" fontId="41" fillId="10" borderId="60" xfId="8" applyFont="1" applyFill="1" applyBorder="1" applyAlignment="1">
      <alignment horizontal="center" vertical="center" wrapText="1"/>
    </xf>
    <xf numFmtId="0" fontId="16" fillId="10" borderId="20" xfId="1" applyFont="1" applyFill="1" applyBorder="1" applyAlignment="1">
      <alignment horizontal="center" vertical="center" wrapText="1"/>
    </xf>
    <xf numFmtId="0" fontId="16" fillId="10" borderId="6" xfId="1" applyFont="1" applyFill="1" applyBorder="1" applyAlignment="1">
      <alignment horizontal="center" vertical="center" wrapText="1"/>
    </xf>
    <xf numFmtId="0" fontId="16" fillId="10" borderId="10" xfId="1" applyFont="1" applyFill="1" applyBorder="1" applyAlignment="1">
      <alignment horizontal="center" vertical="center" wrapText="1"/>
    </xf>
    <xf numFmtId="0" fontId="47" fillId="10" borderId="19" xfId="8" applyFont="1" applyFill="1" applyBorder="1" applyAlignment="1">
      <alignment horizontal="left" vertical="top" wrapText="1"/>
    </xf>
    <xf numFmtId="0" fontId="47" fillId="10" borderId="21" xfId="8" applyFont="1" applyFill="1" applyBorder="1" applyAlignment="1">
      <alignment horizontal="left" vertical="top" wrapText="1"/>
    </xf>
    <xf numFmtId="0" fontId="47" fillId="10" borderId="33" xfId="8" applyFont="1" applyFill="1" applyBorder="1" applyAlignment="1">
      <alignment horizontal="left" vertical="top" wrapText="1"/>
    </xf>
    <xf numFmtId="0" fontId="16" fillId="0" borderId="0" xfId="1" applyFont="1" applyAlignment="1" applyProtection="1">
      <alignment horizontal="center" vertical="center" wrapText="1"/>
      <protection locked="0"/>
    </xf>
    <xf numFmtId="0" fontId="31" fillId="0" borderId="9" xfId="1" applyFont="1" applyBorder="1" applyAlignment="1" applyProtection="1">
      <alignment horizontal="center" vertical="center"/>
      <protection locked="0"/>
    </xf>
    <xf numFmtId="0" fontId="31" fillId="0" borderId="52" xfId="1" applyFont="1" applyBorder="1" applyAlignment="1" applyProtection="1">
      <alignment horizontal="center" vertical="center"/>
      <protection locked="0"/>
    </xf>
    <xf numFmtId="0" fontId="31" fillId="0" borderId="20" xfId="1" applyFont="1" applyBorder="1" applyAlignment="1" applyProtection="1">
      <alignment horizontal="left" vertical="center" wrapText="1"/>
      <protection locked="0"/>
    </xf>
    <xf numFmtId="0" fontId="31" fillId="0" borderId="6" xfId="1" applyFont="1" applyBorder="1" applyAlignment="1" applyProtection="1">
      <alignment horizontal="left" vertical="center" wrapText="1"/>
      <protection locked="0"/>
    </xf>
    <xf numFmtId="0" fontId="31" fillId="0" borderId="10" xfId="1" applyFont="1" applyBorder="1" applyAlignment="1" applyProtection="1">
      <alignment horizontal="left" vertical="center" wrapText="1"/>
      <protection locked="0"/>
    </xf>
    <xf numFmtId="0" fontId="21" fillId="0" borderId="9" xfId="1" applyFont="1" applyBorder="1" applyAlignment="1" applyProtection="1">
      <alignment horizontal="center" vertical="center"/>
      <protection locked="0"/>
    </xf>
    <xf numFmtId="0" fontId="21" fillId="0" borderId="52" xfId="1" applyFont="1" applyBorder="1" applyAlignment="1" applyProtection="1">
      <alignment horizontal="center" vertical="center"/>
      <protection locked="0"/>
    </xf>
    <xf numFmtId="0" fontId="16" fillId="0" borderId="13" xfId="1" applyFont="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0" borderId="80" xfId="1" applyFont="1" applyBorder="1" applyAlignment="1" applyProtection="1">
      <alignment horizontal="center" vertical="center" textRotation="255" wrapText="1"/>
      <protection locked="0"/>
    </xf>
    <xf numFmtId="0" fontId="16" fillId="0" borderId="83" xfId="1" applyFont="1" applyBorder="1" applyAlignment="1" applyProtection="1">
      <alignment horizontal="center" vertical="center" textRotation="255" wrapText="1"/>
      <protection locked="0"/>
    </xf>
    <xf numFmtId="0" fontId="16" fillId="0" borderId="53" xfId="1" applyFont="1" applyBorder="1" applyAlignment="1" applyProtection="1">
      <alignment horizontal="center" vertical="center" textRotation="255" wrapText="1"/>
      <protection locked="0"/>
    </xf>
    <xf numFmtId="0" fontId="16" fillId="0" borderId="33" xfId="1" applyFont="1" applyBorder="1" applyAlignment="1" applyProtection="1">
      <alignment horizontal="center" vertical="center" textRotation="255" wrapText="1"/>
      <protection locked="0"/>
    </xf>
    <xf numFmtId="0" fontId="16" fillId="0" borderId="51" xfId="1" applyFont="1" applyBorder="1" applyAlignment="1" applyProtection="1">
      <alignment horizontal="center" vertical="center" textRotation="255" wrapText="1"/>
      <protection locked="0"/>
    </xf>
    <xf numFmtId="0" fontId="16" fillId="0" borderId="55" xfId="1" applyFont="1" applyBorder="1" applyAlignment="1" applyProtection="1">
      <alignment horizontal="center" vertical="center" textRotation="255" wrapText="1"/>
      <protection locked="0"/>
    </xf>
    <xf numFmtId="0" fontId="46" fillId="9" borderId="78" xfId="1" applyFont="1" applyFill="1" applyBorder="1" applyAlignment="1">
      <alignment horizontal="center" vertical="center" textRotation="255" wrapText="1"/>
    </xf>
    <xf numFmtId="0" fontId="46" fillId="9" borderId="73" xfId="1" applyFont="1" applyFill="1" applyBorder="1" applyAlignment="1">
      <alignment horizontal="center" vertical="center" textRotation="255" wrapText="1"/>
    </xf>
    <xf numFmtId="0" fontId="46" fillId="9" borderId="81" xfId="1" applyFont="1" applyFill="1" applyBorder="1" applyAlignment="1">
      <alignment horizontal="center" vertical="center" textRotation="255" wrapText="1"/>
    </xf>
    <xf numFmtId="0" fontId="16" fillId="9" borderId="76" xfId="1" applyFont="1" applyFill="1" applyBorder="1" applyAlignment="1">
      <alignment horizontal="center" vertical="center" wrapText="1"/>
    </xf>
    <xf numFmtId="0" fontId="16" fillId="9" borderId="39" xfId="1" applyFont="1" applyFill="1" applyBorder="1" applyAlignment="1">
      <alignment horizontal="center" vertical="center" wrapText="1"/>
    </xf>
    <xf numFmtId="0" fontId="16" fillId="9" borderId="58" xfId="1" applyFont="1" applyFill="1" applyBorder="1" applyAlignment="1">
      <alignment horizontal="center" vertical="center" wrapText="1"/>
    </xf>
    <xf numFmtId="0" fontId="11" fillId="9" borderId="78" xfId="1" applyFill="1" applyBorder="1" applyAlignment="1">
      <alignment horizontal="center" vertical="center" wrapText="1"/>
    </xf>
    <xf numFmtId="0" fontId="11" fillId="9" borderId="73" xfId="1" applyFill="1" applyBorder="1" applyAlignment="1">
      <alignment horizontal="center" vertical="center" wrapText="1"/>
    </xf>
    <xf numFmtId="0" fontId="11" fillId="9" borderId="81" xfId="1" applyFill="1" applyBorder="1" applyAlignment="1">
      <alignment horizontal="center" vertical="center" wrapText="1"/>
    </xf>
    <xf numFmtId="0" fontId="16" fillId="9" borderId="23" xfId="1" applyFont="1" applyFill="1" applyBorder="1" applyAlignment="1">
      <alignment horizontal="center" vertical="center" wrapText="1"/>
    </xf>
    <xf numFmtId="0" fontId="16" fillId="9" borderId="12" xfId="1" applyFont="1" applyFill="1" applyBorder="1" applyAlignment="1">
      <alignment horizontal="center" vertical="center" wrapText="1"/>
    </xf>
    <xf numFmtId="0" fontId="16" fillId="9" borderId="43" xfId="1" applyFont="1" applyFill="1" applyBorder="1" applyAlignment="1">
      <alignment horizontal="center" vertical="center" wrapText="1"/>
    </xf>
    <xf numFmtId="0" fontId="16" fillId="9" borderId="56" xfId="1" applyFont="1" applyFill="1" applyBorder="1" applyAlignment="1">
      <alignment horizontal="center" vertical="center" wrapText="1"/>
    </xf>
    <xf numFmtId="0" fontId="16" fillId="9" borderId="29" xfId="1" applyFont="1" applyFill="1" applyBorder="1" applyAlignment="1">
      <alignment horizontal="center" vertical="center" wrapText="1"/>
    </xf>
    <xf numFmtId="0" fontId="16" fillId="9" borderId="47" xfId="1" applyFont="1" applyFill="1" applyBorder="1" applyAlignment="1">
      <alignment horizontal="center" vertical="center" wrapText="1"/>
    </xf>
    <xf numFmtId="0" fontId="46" fillId="9" borderId="78" xfId="1" applyFont="1" applyFill="1" applyBorder="1" applyAlignment="1">
      <alignment vertical="center" wrapText="1"/>
    </xf>
    <xf numFmtId="0" fontId="46" fillId="9" borderId="73" xfId="1" applyFont="1" applyFill="1" applyBorder="1" applyAlignment="1">
      <alignment vertical="center" wrapText="1"/>
    </xf>
    <xf numFmtId="0" fontId="46" fillId="9" borderId="81" xfId="1" applyFont="1" applyFill="1" applyBorder="1" applyAlignment="1">
      <alignment vertical="center" wrapText="1"/>
    </xf>
    <xf numFmtId="0" fontId="16" fillId="9" borderId="76" xfId="1" applyFont="1" applyFill="1" applyBorder="1" applyAlignment="1">
      <alignment horizontal="center" vertical="center"/>
    </xf>
    <xf numFmtId="0" fontId="16" fillId="9" borderId="39" xfId="1" applyFont="1" applyFill="1" applyBorder="1" applyAlignment="1">
      <alignment horizontal="center" vertical="center"/>
    </xf>
    <xf numFmtId="0" fontId="16" fillId="9" borderId="58" xfId="1" applyFont="1" applyFill="1" applyBorder="1" applyAlignment="1">
      <alignment horizontal="center" vertical="center"/>
    </xf>
    <xf numFmtId="0" fontId="16" fillId="9" borderId="80" xfId="1" applyFont="1" applyFill="1" applyBorder="1" applyAlignment="1">
      <alignment horizontal="center" vertical="center" wrapText="1"/>
    </xf>
    <xf numFmtId="0" fontId="16" fillId="9" borderId="83" xfId="1" applyFont="1" applyFill="1" applyBorder="1" applyAlignment="1">
      <alignment horizontal="center" vertical="center" wrapText="1"/>
    </xf>
    <xf numFmtId="0" fontId="16" fillId="9" borderId="53" xfId="1" applyFont="1" applyFill="1" applyBorder="1" applyAlignment="1">
      <alignment horizontal="center" vertical="center" wrapText="1"/>
    </xf>
    <xf numFmtId="0" fontId="16" fillId="9" borderId="33" xfId="1" applyFont="1" applyFill="1" applyBorder="1" applyAlignment="1">
      <alignment horizontal="center" vertical="center" wrapText="1"/>
    </xf>
    <xf numFmtId="0" fontId="16" fillId="9" borderId="15" xfId="1" applyFont="1" applyFill="1" applyBorder="1" applyAlignment="1">
      <alignment horizontal="center" vertical="center" wrapText="1"/>
    </xf>
    <xf numFmtId="0" fontId="16" fillId="9" borderId="18" xfId="1" applyFont="1" applyFill="1" applyBorder="1" applyAlignment="1">
      <alignment horizontal="center" vertical="center" wrapText="1"/>
    </xf>
    <xf numFmtId="0" fontId="16" fillId="9" borderId="22" xfId="1" applyFont="1" applyFill="1" applyBorder="1" applyAlignment="1">
      <alignment horizontal="center" vertical="center" wrapText="1"/>
    </xf>
    <xf numFmtId="0" fontId="16" fillId="9" borderId="42" xfId="1" applyFont="1" applyFill="1" applyBorder="1" applyAlignment="1">
      <alignment horizontal="center" vertical="center" wrapText="1"/>
    </xf>
    <xf numFmtId="0" fontId="16" fillId="9" borderId="25" xfId="1" applyFont="1" applyFill="1" applyBorder="1" applyAlignment="1">
      <alignment horizontal="center" vertical="center" wrapText="1"/>
    </xf>
    <xf numFmtId="0" fontId="16" fillId="9" borderId="46" xfId="1" applyFont="1" applyFill="1" applyBorder="1" applyAlignment="1">
      <alignment horizontal="center" vertical="center" wrapText="1"/>
    </xf>
    <xf numFmtId="0" fontId="16" fillId="9" borderId="24" xfId="1" applyFont="1" applyFill="1" applyBorder="1" applyAlignment="1">
      <alignment horizontal="center" vertical="center" wrapText="1"/>
    </xf>
    <xf numFmtId="0" fontId="16" fillId="9" borderId="48" xfId="1" applyFont="1" applyFill="1" applyBorder="1" applyAlignment="1">
      <alignment horizontal="center" vertical="center" wrapText="1"/>
    </xf>
    <xf numFmtId="0" fontId="16" fillId="9" borderId="27" xfId="1" applyFont="1" applyFill="1" applyBorder="1" applyAlignment="1">
      <alignment horizontal="center" vertical="center" wrapText="1"/>
    </xf>
    <xf numFmtId="0" fontId="64" fillId="0" borderId="21" xfId="1" applyFont="1" applyBorder="1" applyAlignment="1" applyProtection="1">
      <alignment horizontal="center" vertical="center" textRotation="255" wrapText="1"/>
      <protection locked="0"/>
    </xf>
    <xf numFmtId="0" fontId="64" fillId="0" borderId="33" xfId="1" applyFont="1" applyBorder="1" applyAlignment="1" applyProtection="1">
      <alignment horizontal="center" vertical="center" textRotation="255" wrapText="1"/>
      <protection locked="0"/>
    </xf>
    <xf numFmtId="0" fontId="60" fillId="10" borderId="20" xfId="1" applyFont="1" applyFill="1" applyBorder="1" applyAlignment="1" applyProtection="1">
      <alignment horizontal="center" vertical="center" wrapText="1"/>
      <protection locked="0"/>
    </xf>
    <xf numFmtId="0" fontId="60" fillId="10" borderId="6" xfId="1" applyFont="1" applyFill="1" applyBorder="1" applyAlignment="1" applyProtection="1">
      <alignment horizontal="center" vertical="center" wrapText="1"/>
      <protection locked="0"/>
    </xf>
    <xf numFmtId="0" fontId="60" fillId="10" borderId="10" xfId="1" applyFont="1" applyFill="1" applyBorder="1" applyAlignment="1" applyProtection="1">
      <alignment horizontal="center" vertical="center" wrapText="1"/>
      <protection locked="0"/>
    </xf>
    <xf numFmtId="0" fontId="41" fillId="0" borderId="0" xfId="1" applyFont="1" applyAlignment="1" applyProtection="1">
      <alignment vertical="center" wrapText="1"/>
      <protection locked="0"/>
    </xf>
    <xf numFmtId="0" fontId="14" fillId="10" borderId="12" xfId="1" applyFont="1" applyFill="1" applyBorder="1" applyAlignment="1">
      <alignment horizontal="center" vertical="center" wrapText="1"/>
    </xf>
    <xf numFmtId="0" fontId="14" fillId="10" borderId="43" xfId="1" applyFont="1" applyFill="1" applyBorder="1" applyAlignment="1">
      <alignment horizontal="center" vertical="center" wrapText="1"/>
    </xf>
    <xf numFmtId="0" fontId="21" fillId="10" borderId="6" xfId="1" applyFont="1" applyFill="1" applyBorder="1" applyAlignment="1">
      <alignment horizontal="center" vertical="center" wrapText="1"/>
    </xf>
    <xf numFmtId="0" fontId="16" fillId="10" borderId="34" xfId="1" applyFont="1" applyFill="1" applyBorder="1" applyAlignment="1">
      <alignment horizontal="center" vertical="center" textRotation="255" wrapText="1"/>
    </xf>
    <xf numFmtId="0" fontId="16" fillId="10" borderId="55" xfId="1" applyFont="1" applyFill="1" applyBorder="1" applyAlignment="1">
      <alignment horizontal="center" vertical="center" textRotation="255" wrapText="1"/>
    </xf>
    <xf numFmtId="0" fontId="16" fillId="0" borderId="76" xfId="1" applyFont="1" applyBorder="1" applyAlignment="1">
      <alignment horizontal="center" vertical="center" wrapText="1"/>
    </xf>
    <xf numFmtId="0" fontId="16" fillId="0" borderId="39" xfId="1" applyFont="1" applyBorder="1" applyAlignment="1">
      <alignment horizontal="center" vertical="center" wrapText="1"/>
    </xf>
    <xf numFmtId="0" fontId="62" fillId="10" borderId="20" xfId="1" applyFont="1" applyFill="1" applyBorder="1" applyAlignment="1" applyProtection="1">
      <alignment horizontal="center" vertical="center" wrapText="1"/>
      <protection locked="0"/>
    </xf>
    <xf numFmtId="0" fontId="62" fillId="10" borderId="10" xfId="1" applyFont="1" applyFill="1" applyBorder="1" applyAlignment="1" applyProtection="1">
      <alignment horizontal="center" vertical="center" wrapText="1"/>
      <protection locked="0"/>
    </xf>
    <xf numFmtId="0" fontId="16" fillId="0" borderId="17" xfId="0" applyFont="1" applyBorder="1" applyAlignment="1">
      <alignment horizontal="center" vertical="center" shrinkToFit="1"/>
    </xf>
    <xf numFmtId="0" fontId="53" fillId="0" borderId="0" xfId="0" applyFont="1" applyAlignment="1">
      <alignment horizontal="center" vertical="center" wrapText="1"/>
    </xf>
    <xf numFmtId="0" fontId="16" fillId="0" borderId="0" xfId="0" applyFont="1" applyAlignment="1">
      <alignment horizontal="left" vertical="center" wrapText="1"/>
    </xf>
    <xf numFmtId="0" fontId="16" fillId="0" borderId="61"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82"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76" xfId="0" applyFont="1" applyBorder="1" applyAlignment="1">
      <alignment horizontal="center" vertical="center" wrapText="1"/>
    </xf>
    <xf numFmtId="0" fontId="16" fillId="0" borderId="58" xfId="0" applyFont="1" applyBorder="1" applyAlignment="1">
      <alignment horizontal="center" vertical="center" wrapText="1"/>
    </xf>
    <xf numFmtId="0" fontId="0" fillId="0" borderId="0" xfId="0" applyAlignment="1">
      <alignment vertical="top" wrapText="1"/>
    </xf>
    <xf numFmtId="0" fontId="58" fillId="0" borderId="0" xfId="0" applyFont="1" applyAlignment="1">
      <alignment vertical="center" wrapText="1"/>
    </xf>
    <xf numFmtId="0" fontId="0" fillId="0" borderId="0" xfId="0" applyAlignment="1">
      <alignment horizontal="left" vertical="top" wrapText="1"/>
    </xf>
    <xf numFmtId="0" fontId="0" fillId="0" borderId="0" xfId="0" applyAlignment="1">
      <alignment horizontal="left" vertical="center" wrapText="1"/>
    </xf>
    <xf numFmtId="0" fontId="21" fillId="0" borderId="19" xfId="1" applyFont="1" applyBorder="1" applyAlignment="1">
      <alignment horizontal="center" vertical="center"/>
    </xf>
    <xf numFmtId="0" fontId="21" fillId="0" borderId="11" xfId="1" applyFont="1" applyBorder="1" applyAlignment="1">
      <alignment horizontal="center" vertical="center"/>
    </xf>
    <xf numFmtId="0" fontId="21" fillId="0" borderId="9" xfId="1" applyFont="1" applyBorder="1" applyAlignment="1">
      <alignment horizontal="center" vertical="center" wrapText="1"/>
    </xf>
    <xf numFmtId="0" fontId="21" fillId="0" borderId="1"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2" xfId="1" applyFont="1" applyBorder="1" applyAlignment="1">
      <alignment horizontal="center" vertical="center" wrapText="1"/>
    </xf>
    <xf numFmtId="0" fontId="21" fillId="0" borderId="3" xfId="1" applyFont="1" applyBorder="1" applyAlignment="1">
      <alignment horizontal="center" vertical="center" wrapText="1"/>
    </xf>
    <xf numFmtId="0" fontId="51" fillId="0" borderId="9" xfId="1" applyFont="1" applyBorder="1" applyAlignment="1">
      <alignment horizontal="left" vertical="center" wrapText="1"/>
    </xf>
    <xf numFmtId="0" fontId="51" fillId="0" borderId="1" xfId="1" applyFont="1" applyBorder="1" applyAlignment="1">
      <alignment horizontal="left" vertical="center" wrapText="1"/>
    </xf>
    <xf numFmtId="0" fontId="51" fillId="0" borderId="5" xfId="1" applyFont="1" applyBorder="1" applyAlignment="1">
      <alignment horizontal="left" vertical="center" wrapText="1"/>
    </xf>
    <xf numFmtId="0" fontId="51" fillId="0" borderId="7" xfId="1" applyFont="1" applyBorder="1" applyAlignment="1">
      <alignment horizontal="left" vertical="center" wrapText="1"/>
    </xf>
    <xf numFmtId="0" fontId="51" fillId="0" borderId="2" xfId="1" applyFont="1" applyBorder="1" applyAlignment="1">
      <alignment horizontal="left" vertical="center" wrapText="1"/>
    </xf>
    <xf numFmtId="0" fontId="51" fillId="0" borderId="3" xfId="1" applyFont="1" applyBorder="1" applyAlignment="1">
      <alignment horizontal="left" vertical="center" wrapText="1"/>
    </xf>
    <xf numFmtId="0" fontId="21" fillId="0" borderId="21" xfId="1" applyFont="1" applyBorder="1" applyAlignment="1" applyProtection="1">
      <alignment horizontal="center" vertical="center" textRotation="255"/>
      <protection locked="0"/>
    </xf>
    <xf numFmtId="0" fontId="21" fillId="0" borderId="11" xfId="1" applyFont="1" applyBorder="1" applyAlignment="1" applyProtection="1">
      <alignment horizontal="center" vertical="center" textRotation="255" wrapText="1"/>
      <protection locked="0"/>
    </xf>
    <xf numFmtId="0" fontId="21" fillId="0" borderId="20" xfId="1" applyFont="1" applyBorder="1" applyAlignment="1">
      <alignment horizontal="center" vertical="center"/>
    </xf>
    <xf numFmtId="0" fontId="21" fillId="0" borderId="6" xfId="1" applyFont="1" applyBorder="1" applyAlignment="1">
      <alignment horizontal="center" vertical="center"/>
    </xf>
    <xf numFmtId="0" fontId="21" fillId="0" borderId="10" xfId="1" applyFont="1" applyBorder="1" applyAlignment="1">
      <alignment horizontal="center" vertical="center"/>
    </xf>
    <xf numFmtId="0" fontId="51" fillId="0" borderId="20" xfId="1" applyFont="1" applyBorder="1" applyAlignment="1">
      <alignment horizontal="center" vertical="center" wrapText="1"/>
    </xf>
    <xf numFmtId="0" fontId="51" fillId="0" borderId="6" xfId="1" applyFont="1" applyBorder="1" applyAlignment="1">
      <alignment horizontal="center" vertical="center" wrapText="1"/>
    </xf>
    <xf numFmtId="0" fontId="51" fillId="0" borderId="10" xfId="1" applyFont="1" applyBorder="1" applyAlignment="1">
      <alignment horizontal="center" vertical="center" wrapText="1"/>
    </xf>
    <xf numFmtId="0" fontId="21" fillId="0" borderId="9" xfId="1" applyFont="1" applyBorder="1" applyAlignment="1">
      <alignment horizontal="center" vertical="center"/>
    </xf>
    <xf numFmtId="0" fontId="21" fillId="0" borderId="1" xfId="1" applyFont="1" applyBorder="1" applyAlignment="1">
      <alignment horizontal="center" vertical="center"/>
    </xf>
    <xf numFmtId="0" fontId="21" fillId="0" borderId="5" xfId="1" applyFont="1" applyBorder="1" applyAlignment="1">
      <alignment horizontal="center" vertical="center"/>
    </xf>
    <xf numFmtId="0" fontId="21" fillId="0" borderId="7" xfId="1" applyFont="1" applyBorder="1" applyAlignment="1">
      <alignment horizontal="center" vertical="center"/>
    </xf>
    <xf numFmtId="0" fontId="21" fillId="0" borderId="2" xfId="1" applyFont="1" applyBorder="1" applyAlignment="1">
      <alignment horizontal="center" vertical="center"/>
    </xf>
    <xf numFmtId="0" fontId="21" fillId="0" borderId="3" xfId="1" applyFont="1" applyBorder="1" applyAlignment="1">
      <alignment horizontal="center" vertical="center"/>
    </xf>
    <xf numFmtId="0" fontId="44" fillId="0" borderId="2" xfId="1" applyFont="1" applyBorder="1" applyAlignment="1">
      <alignment horizontal="center" vertical="center"/>
    </xf>
    <xf numFmtId="0" fontId="44" fillId="0" borderId="0" xfId="1" applyFont="1" applyAlignment="1">
      <alignment horizontal="center" vertical="center"/>
    </xf>
    <xf numFmtId="0" fontId="21" fillId="0" borderId="12" xfId="1" applyFont="1" applyBorder="1" applyAlignment="1" applyProtection="1">
      <alignment horizontal="center" vertical="center"/>
      <protection locked="0"/>
    </xf>
    <xf numFmtId="0" fontId="21" fillId="0" borderId="11" xfId="1" applyFont="1" applyBorder="1" applyAlignment="1" applyProtection="1">
      <alignment horizontal="center" vertical="center"/>
      <protection locked="0"/>
    </xf>
    <xf numFmtId="0" fontId="21" fillId="0" borderId="2" xfId="1" applyFont="1" applyBorder="1" applyAlignment="1" applyProtection="1">
      <alignment horizontal="left" vertical="center" wrapText="1"/>
      <protection locked="0"/>
    </xf>
    <xf numFmtId="0" fontId="21" fillId="0" borderId="11" xfId="1" applyFont="1" applyBorder="1" applyAlignment="1" applyProtection="1">
      <alignment horizontal="center" vertical="center" wrapText="1"/>
      <protection locked="0"/>
    </xf>
  </cellXfs>
  <cellStyles count="386">
    <cellStyle name="パーセント" xfId="27" builtinId="5"/>
    <cellStyle name="パーセント 2" xfId="4" xr:uid="{00000000-0005-0000-0000-000001000000}"/>
    <cellStyle name="パーセント 2 2" xfId="10" xr:uid="{00000000-0005-0000-0000-000002000000}"/>
    <cellStyle name="パーセント 3" xfId="11" xr:uid="{00000000-0005-0000-0000-000003000000}"/>
    <cellStyle name="パーセント 4" xfId="12" xr:uid="{00000000-0005-0000-0000-000004000000}"/>
    <cellStyle name="パーセント 4 2" xfId="13" xr:uid="{00000000-0005-0000-0000-000005000000}"/>
    <cellStyle name="パーセント 4 2 2" xfId="32" xr:uid="{20875C0D-0881-4608-B0AD-BDF3529009D2}"/>
    <cellStyle name="パーセント 4 2 2 2" xfId="60" xr:uid="{F6C91EE6-6CF9-49A3-AF97-18E184BBC70C}"/>
    <cellStyle name="パーセント 4 2 2 2 2" xfId="122" xr:uid="{8E8C8E60-5789-4574-A834-1A21DDFD4D7A}"/>
    <cellStyle name="パーセント 4 2 2 2 2 2" xfId="246" xr:uid="{071B5F69-19E4-47C8-AD5B-4AA50F0DFDEA}"/>
    <cellStyle name="パーセント 4 2 2 2 2 3" xfId="370" xr:uid="{00780532-BDDD-4D82-A7FD-14AB9CAF03A1}"/>
    <cellStyle name="パーセント 4 2 2 2 3" xfId="184" xr:uid="{3BEF5D0B-3914-40B6-9E37-195475CFBC72}"/>
    <cellStyle name="パーセント 4 2 2 2 4" xfId="308" xr:uid="{2F390B1E-7FD2-4834-A8E3-D213DD41E62B}"/>
    <cellStyle name="パーセント 4 2 2 3" xfId="94" xr:uid="{D7FB664C-56D7-4D63-9EAD-6C94EE4A1249}"/>
    <cellStyle name="パーセント 4 2 2 3 2" xfId="218" xr:uid="{BD83C045-E0FA-431C-B917-4A92DE966850}"/>
    <cellStyle name="パーセント 4 2 2 3 3" xfId="342" xr:uid="{D10571AE-A705-45A5-A999-4ED2D9220A9A}"/>
    <cellStyle name="パーセント 4 2 2 4" xfId="156" xr:uid="{F9DECA8E-9E72-4336-A84D-CFBF5B4DE580}"/>
    <cellStyle name="パーセント 4 2 2 5" xfId="280" xr:uid="{DC3EAB54-4FB0-4B7C-B80F-44C82497CCB2}"/>
    <cellStyle name="パーセント 4 2 3" xfId="46" xr:uid="{A4BE28A2-7252-4423-A71A-94B5DB9936A7}"/>
    <cellStyle name="パーセント 4 2 3 2" xfId="108" xr:uid="{6B63DB41-A01D-45BC-BD08-4B0726365EE8}"/>
    <cellStyle name="パーセント 4 2 3 2 2" xfId="232" xr:uid="{1157BAA3-474E-497F-9029-54CAD5F30AAF}"/>
    <cellStyle name="パーセント 4 2 3 2 3" xfId="356" xr:uid="{636FE1A5-9459-48DA-803E-FA6FE2027FA7}"/>
    <cellStyle name="パーセント 4 2 3 3" xfId="170" xr:uid="{4A9DC9DF-1C89-4CDD-96E6-3AFA640F7397}"/>
    <cellStyle name="パーセント 4 2 3 4" xfId="294" xr:uid="{7D522074-8E0D-43EB-996B-DFB09051A62B}"/>
    <cellStyle name="パーセント 4 2 4" xfId="80" xr:uid="{80B74870-7D6F-45ED-B711-DF3D0D791098}"/>
    <cellStyle name="パーセント 4 2 4 2" xfId="204" xr:uid="{3005B7B8-B90C-4884-B127-788C3BA2894B}"/>
    <cellStyle name="パーセント 4 2 4 3" xfId="328" xr:uid="{FB139708-B950-4665-A052-B3284FA98561}"/>
    <cellStyle name="パーセント 4 2 5" xfId="142" xr:uid="{2EE2782D-4B3E-4F5C-9477-0AFBCD52355A}"/>
    <cellStyle name="パーセント 4 2 6" xfId="266" xr:uid="{684845D1-754B-4E54-BC00-61DD24E5D4AE}"/>
    <cellStyle name="パーセント 4 3" xfId="31" xr:uid="{87F1E1DB-3528-4B10-B15A-D8A70327BBD9}"/>
    <cellStyle name="パーセント 4 3 2" xfId="59" xr:uid="{19FA0A5B-F7DC-4E60-85D9-D49A69FA0193}"/>
    <cellStyle name="パーセント 4 3 2 2" xfId="121" xr:uid="{24931E9E-8F72-480F-B6DD-582A37301355}"/>
    <cellStyle name="パーセント 4 3 2 2 2" xfId="245" xr:uid="{115B42D0-E86B-4F11-B8FA-B0304A7C4EED}"/>
    <cellStyle name="パーセント 4 3 2 2 3" xfId="369" xr:uid="{713B40AC-1EB2-45AD-A2A9-5B256E5D57F7}"/>
    <cellStyle name="パーセント 4 3 2 3" xfId="183" xr:uid="{588A4467-3B73-4252-BA21-43132C3FD401}"/>
    <cellStyle name="パーセント 4 3 2 4" xfId="307" xr:uid="{55A5DF6D-5B51-49A0-B756-7B0291011E37}"/>
    <cellStyle name="パーセント 4 3 3" xfId="93" xr:uid="{6FBF16E2-2537-496E-82BA-B72C9710F741}"/>
    <cellStyle name="パーセント 4 3 3 2" xfId="217" xr:uid="{31E5FC42-E5A8-4035-AF17-5484FDDF42E0}"/>
    <cellStyle name="パーセント 4 3 3 3" xfId="341" xr:uid="{14BFEDD3-B745-4FB3-8C9A-EC1F0C88AB46}"/>
    <cellStyle name="パーセント 4 3 4" xfId="155" xr:uid="{4BAEAAF3-139F-4634-BF69-B753D4B4C4F3}"/>
    <cellStyle name="パーセント 4 3 5" xfId="279" xr:uid="{DFB80942-1BBA-499F-8BDC-CE971017E98B}"/>
    <cellStyle name="パーセント 4 4" xfId="45" xr:uid="{A289D0BB-6FC7-4CE6-8990-577D542834D4}"/>
    <cellStyle name="パーセント 4 4 2" xfId="107" xr:uid="{615F9EF6-FA78-4EB6-A587-EA9106D27D04}"/>
    <cellStyle name="パーセント 4 4 2 2" xfId="231" xr:uid="{A2F9D242-2EA1-4D0D-9613-D6C072E38E5B}"/>
    <cellStyle name="パーセント 4 4 2 3" xfId="355" xr:uid="{CFF7F05D-874A-4D37-B68D-B650475B1C1D}"/>
    <cellStyle name="パーセント 4 4 3" xfId="169" xr:uid="{E26CBAA7-F74C-4040-82E8-67F68F80B1BA}"/>
    <cellStyle name="パーセント 4 4 4" xfId="293" xr:uid="{2153A308-C139-4FA1-9C64-FBB0373F0276}"/>
    <cellStyle name="パーセント 4 5" xfId="79" xr:uid="{1995960E-63FF-4121-8D99-B0A2D39178E3}"/>
    <cellStyle name="パーセント 4 5 2" xfId="203" xr:uid="{25AC301E-5426-4987-8E7F-8C493258E63C}"/>
    <cellStyle name="パーセント 4 5 3" xfId="327" xr:uid="{8A3FA297-D430-4F79-81EA-516172DAE5B6}"/>
    <cellStyle name="パーセント 4 6" xfId="141" xr:uid="{9F1B433C-0258-4914-AF97-6A893CE5FCA7}"/>
    <cellStyle name="パーセント 4 7" xfId="265" xr:uid="{76C56D8F-FF9F-4661-869C-BDCC6FDB6BAC}"/>
    <cellStyle name="桁区切り" xfId="26" builtinId="6"/>
    <cellStyle name="桁区切り 2" xfId="2" xr:uid="{00000000-0005-0000-0000-000007000000}"/>
    <cellStyle name="桁区切り 3" xfId="14" xr:uid="{00000000-0005-0000-0000-000008000000}"/>
    <cellStyle name="桁区切り 4" xfId="15" xr:uid="{00000000-0005-0000-0000-000009000000}"/>
    <cellStyle name="桁区切り 4 2" xfId="16" xr:uid="{00000000-0005-0000-0000-00000A000000}"/>
    <cellStyle name="桁区切り 4 2 2" xfId="34" xr:uid="{4DD5D347-B4CC-423D-A448-8A79033DD334}"/>
    <cellStyle name="桁区切り 4 2 2 2" xfId="62" xr:uid="{63C3C72E-CA65-4893-BA7A-EAFF9365CDCB}"/>
    <cellStyle name="桁区切り 4 2 2 2 2" xfId="124" xr:uid="{4995D181-59CC-43A7-8F9C-8E37F8AB30AD}"/>
    <cellStyle name="桁区切り 4 2 2 2 2 2" xfId="248" xr:uid="{EC92CE04-64CD-4CE1-8971-51A86FE243B6}"/>
    <cellStyle name="桁区切り 4 2 2 2 2 3" xfId="372" xr:uid="{5867C885-4692-4921-9C4A-C1129F1047F9}"/>
    <cellStyle name="桁区切り 4 2 2 2 3" xfId="186" xr:uid="{F7738962-ABE6-4A61-83A7-F6000F9B3BC6}"/>
    <cellStyle name="桁区切り 4 2 2 2 4" xfId="310" xr:uid="{F4A6EBC2-3576-4C30-923C-FC3BC6361F1C}"/>
    <cellStyle name="桁区切り 4 2 2 3" xfId="96" xr:uid="{E449035B-EFCB-4B7E-AB2D-CACAA76C70C2}"/>
    <cellStyle name="桁区切り 4 2 2 3 2" xfId="220" xr:uid="{CA804443-0AAB-495F-8780-A34E55A4E986}"/>
    <cellStyle name="桁区切り 4 2 2 3 3" xfId="344" xr:uid="{12BA60E8-C4A2-4B60-8937-5DB4120E1EC6}"/>
    <cellStyle name="桁区切り 4 2 2 4" xfId="158" xr:uid="{F0626D97-8890-48A9-A7AA-70FF56054088}"/>
    <cellStyle name="桁区切り 4 2 2 5" xfId="282" xr:uid="{437F2B4F-846A-447F-87B3-BA59C13A5736}"/>
    <cellStyle name="桁区切り 4 2 3" xfId="48" xr:uid="{BC9B42A8-DA42-47BF-9AFF-45F1CA780140}"/>
    <cellStyle name="桁区切り 4 2 3 2" xfId="110" xr:uid="{3EB4370B-B495-480B-9127-38A2F5E68E79}"/>
    <cellStyle name="桁区切り 4 2 3 2 2" xfId="234" xr:uid="{5ECCF81F-5028-41F8-90C7-6414801E48ED}"/>
    <cellStyle name="桁区切り 4 2 3 2 3" xfId="358" xr:uid="{D644A522-4407-4E51-9314-633608325539}"/>
    <cellStyle name="桁区切り 4 2 3 3" xfId="172" xr:uid="{94FF3415-11D9-424D-ABCB-0E82DD48794B}"/>
    <cellStyle name="桁区切り 4 2 3 4" xfId="296" xr:uid="{751AB6A4-4D7F-48C4-B06C-7CE5AB0B8A56}"/>
    <cellStyle name="桁区切り 4 2 4" xfId="82" xr:uid="{FAF98D9B-7046-48BE-B34E-89FADEDF6EED}"/>
    <cellStyle name="桁区切り 4 2 4 2" xfId="206" xr:uid="{AE3B5362-F1F0-430C-94DB-66DD07C6AC99}"/>
    <cellStyle name="桁区切り 4 2 4 3" xfId="330" xr:uid="{05E34262-E291-40B1-9CA5-89EABBAA732E}"/>
    <cellStyle name="桁区切り 4 2 5" xfId="144" xr:uid="{022C46FF-4F02-410C-9A48-2E4B619CF858}"/>
    <cellStyle name="桁区切り 4 2 6" xfId="268" xr:uid="{2249B156-8363-4AC5-ACA5-DD0CFF4F9C86}"/>
    <cellStyle name="桁区切り 4 3" xfId="33" xr:uid="{D5E7AFE2-11F9-4C71-9E39-FE713CF42879}"/>
    <cellStyle name="桁区切り 4 3 2" xfId="61" xr:uid="{03381015-455D-40C7-BB8D-C10982E42C35}"/>
    <cellStyle name="桁区切り 4 3 2 2" xfId="123" xr:uid="{FEC89063-B3B2-476F-9B7E-9F4562DC21FC}"/>
    <cellStyle name="桁区切り 4 3 2 2 2" xfId="247" xr:uid="{B4CF0D80-EAFA-4BED-A8F8-77B4F2DD9781}"/>
    <cellStyle name="桁区切り 4 3 2 2 3" xfId="371" xr:uid="{4F6D06DC-F2BD-4BA7-8D23-68950EE729DB}"/>
    <cellStyle name="桁区切り 4 3 2 3" xfId="185" xr:uid="{DA4F7A34-81D4-45E3-8D7C-C268BFF8B55A}"/>
    <cellStyle name="桁区切り 4 3 2 4" xfId="309" xr:uid="{D047A268-3D2C-4EE9-8591-3098E88457FA}"/>
    <cellStyle name="桁区切り 4 3 3" xfId="95" xr:uid="{7009BCDF-FEB0-4BC9-9264-E15631A4A658}"/>
    <cellStyle name="桁区切り 4 3 3 2" xfId="219" xr:uid="{5991F5FB-2426-4B03-9657-5A7CDAAD8053}"/>
    <cellStyle name="桁区切り 4 3 3 3" xfId="343" xr:uid="{B27E328F-5021-4948-A929-C86E064AB371}"/>
    <cellStyle name="桁区切り 4 3 4" xfId="157" xr:uid="{DBA27AD4-B552-46E9-A2A7-88DD42F028B2}"/>
    <cellStyle name="桁区切り 4 3 5" xfId="281" xr:uid="{417DAD9B-6F90-4851-8C7B-10B65DE2CA81}"/>
    <cellStyle name="桁区切り 4 4" xfId="47" xr:uid="{FC1F2FD6-7D84-4ADA-881F-7B56921FBC94}"/>
    <cellStyle name="桁区切り 4 4 2" xfId="109" xr:uid="{E4FD676B-DEAB-4655-B5B5-6807D488E5C9}"/>
    <cellStyle name="桁区切り 4 4 2 2" xfId="233" xr:uid="{0262A823-29DF-4E71-BFDF-C2ABFA5805B9}"/>
    <cellStyle name="桁区切り 4 4 2 3" xfId="357" xr:uid="{1FE2A8E1-2F6F-44D3-9907-25238A71B398}"/>
    <cellStyle name="桁区切り 4 4 3" xfId="171" xr:uid="{32C36325-64F0-4AB0-A24C-759E748E72E5}"/>
    <cellStyle name="桁区切り 4 4 4" xfId="295" xr:uid="{2FF2FBBA-4DE5-4E48-97F7-C6367DB129ED}"/>
    <cellStyle name="桁区切り 4 5" xfId="81" xr:uid="{5D4A0A53-99B5-419B-B6D3-93FCF311D073}"/>
    <cellStyle name="桁区切り 4 5 2" xfId="205" xr:uid="{9A21DA89-83CC-4144-9F6C-02F63307982E}"/>
    <cellStyle name="桁区切り 4 5 3" xfId="329" xr:uid="{B332CCC0-A1A1-40EB-BA7C-DCF62E470BC5}"/>
    <cellStyle name="桁区切り 4 6" xfId="143" xr:uid="{5041EE86-07A8-4E51-9551-7D0780BC77BB}"/>
    <cellStyle name="桁区切り 4 7" xfId="267" xr:uid="{98CC038E-EE3D-413E-BBAF-BBFE27413166}"/>
    <cellStyle name="通貨 2" xfId="5" xr:uid="{00000000-0005-0000-0000-00000B000000}"/>
    <cellStyle name="通貨 2 2" xfId="25" xr:uid="{C1945367-F387-4338-9C49-A1E1335AE09E}"/>
    <cellStyle name="通貨 2 2 2" xfId="41" xr:uid="{B4656986-A28C-40DE-BC4E-5FD1A287D7AB}"/>
    <cellStyle name="通貨 2 2 2 2" xfId="69" xr:uid="{BA89F5EB-89BA-4E95-8BA6-206C62879247}"/>
    <cellStyle name="通貨 2 2 2 2 2" xfId="131" xr:uid="{A663E3F4-DC90-4D6D-825A-47CCDD8A4F31}"/>
    <cellStyle name="通貨 2 2 2 2 2 2" xfId="255" xr:uid="{BE6BA609-9AB5-42F8-95FA-4108E27FDD1D}"/>
    <cellStyle name="通貨 2 2 2 2 2 3" xfId="379" xr:uid="{9E4A84BD-234E-41C9-BC30-3F60F1D26445}"/>
    <cellStyle name="通貨 2 2 2 2 3" xfId="193" xr:uid="{2D6ABC64-CBD9-4319-B071-9B5B9824A464}"/>
    <cellStyle name="通貨 2 2 2 2 4" xfId="317" xr:uid="{4635F7C0-F897-472E-8C73-14AFEA9F0546}"/>
    <cellStyle name="通貨 2 2 2 3" xfId="103" xr:uid="{2E462E92-C5E4-4092-A3EA-B5224F5F9D35}"/>
    <cellStyle name="通貨 2 2 2 3 2" xfId="227" xr:uid="{A609B4BB-F787-4675-9132-93E2F8E8354B}"/>
    <cellStyle name="通貨 2 2 2 3 3" xfId="351" xr:uid="{584D21D4-458F-4000-A780-F7DDA76313E5}"/>
    <cellStyle name="通貨 2 2 2 4" xfId="165" xr:uid="{0E08B8D5-57C1-415B-BAAE-1519D4F8CCF1}"/>
    <cellStyle name="通貨 2 2 2 5" xfId="289" xr:uid="{E549269C-5D28-46C4-9487-EA12DD5A4ED3}"/>
    <cellStyle name="通貨 2 2 3" xfId="55" xr:uid="{AB9BA8B3-FD06-4A44-8597-EF7BE4BB29D5}"/>
    <cellStyle name="通貨 2 2 3 2" xfId="117" xr:uid="{A4B4A6D9-C765-4F6A-9B04-6ABE5EF3E813}"/>
    <cellStyle name="通貨 2 2 3 2 2" xfId="241" xr:uid="{C51841C9-F5DD-48FF-9930-B62E8AF2C819}"/>
    <cellStyle name="通貨 2 2 3 2 3" xfId="365" xr:uid="{759BAE7A-E4C7-48C7-9B25-DD271068EEAA}"/>
    <cellStyle name="通貨 2 2 3 3" xfId="179" xr:uid="{446CA8D8-A8D3-4856-B496-9E4B559ED815}"/>
    <cellStyle name="通貨 2 2 3 4" xfId="303" xr:uid="{63E01201-53FE-48AF-8233-B4A10F162E0D}"/>
    <cellStyle name="通貨 2 2 4" xfId="89" xr:uid="{A3150015-67A9-4AEE-A1FA-CF77D78766BC}"/>
    <cellStyle name="通貨 2 2 4 2" xfId="213" xr:uid="{B6E680CE-A773-4ECB-9941-30F5CF68522F}"/>
    <cellStyle name="通貨 2 2 4 3" xfId="337" xr:uid="{1C7C6F42-7BEF-4C6A-AD3D-6A2BCD32B951}"/>
    <cellStyle name="通貨 2 2 5" xfId="151" xr:uid="{8EE89A09-2903-45C5-9614-A62112DA32C3}"/>
    <cellStyle name="通貨 2 2 6" xfId="275" xr:uid="{BFE13190-4523-45A7-82D4-DCB3D65BAC59}"/>
    <cellStyle name="通貨 2 3" xfId="29" xr:uid="{82B7B769-0FF4-467F-84CE-028FC8C3CC0B}"/>
    <cellStyle name="通貨 2 3 2" xfId="57" xr:uid="{09661CDF-A061-418E-8134-AC4083C7AA79}"/>
    <cellStyle name="通貨 2 3 2 2" xfId="119" xr:uid="{B530B682-B5CC-424E-AD35-6AB7909D7FF3}"/>
    <cellStyle name="通貨 2 3 2 2 2" xfId="243" xr:uid="{5A41D778-851E-4BF0-BD33-89520B10BB5E}"/>
    <cellStyle name="通貨 2 3 2 2 3" xfId="367" xr:uid="{459C3767-A1CD-4359-8CB5-03296A9118BA}"/>
    <cellStyle name="通貨 2 3 2 3" xfId="181" xr:uid="{FD5C972F-EEDB-41FE-85F1-69E4E9D51559}"/>
    <cellStyle name="通貨 2 3 2 4" xfId="305" xr:uid="{3A8AF95D-6741-4D30-ABC1-EED1DF7EE816}"/>
    <cellStyle name="通貨 2 3 3" xfId="91" xr:uid="{AC2E7A92-4B40-45A1-98E7-BAB8C1E9A6C2}"/>
    <cellStyle name="通貨 2 3 3 2" xfId="215" xr:uid="{70F965E8-1F93-4AAE-BC12-4D04A2FF03F4}"/>
    <cellStyle name="通貨 2 3 3 3" xfId="339" xr:uid="{B2D93ADA-2EFF-49CE-9B9F-4A98488B55C3}"/>
    <cellStyle name="通貨 2 3 4" xfId="153" xr:uid="{6CFEF3ED-4BAF-42AD-B8D0-A489AB2E1C27}"/>
    <cellStyle name="通貨 2 3 5" xfId="277" xr:uid="{ECC99958-5B62-4290-992C-0214C0584A46}"/>
    <cellStyle name="通貨 2 4" xfId="43" xr:uid="{5656D29A-37E7-4B39-B4E9-797187CFBB79}"/>
    <cellStyle name="通貨 2 4 2" xfId="105" xr:uid="{169FA6A6-64BC-484F-BDEA-4E944CA887FF}"/>
    <cellStyle name="通貨 2 4 2 2" xfId="229" xr:uid="{8F3DEF8D-1B4F-4C64-895E-C0C1C119FB5A}"/>
    <cellStyle name="通貨 2 4 2 3" xfId="353" xr:uid="{AB612130-90FB-4CFA-8FD4-6EBC061C609E}"/>
    <cellStyle name="通貨 2 4 3" xfId="167" xr:uid="{17617A72-93C3-44C3-8105-D01A32FCDDFB}"/>
    <cellStyle name="通貨 2 4 4" xfId="291" xr:uid="{A78B1231-96C0-40F0-97FE-A7B10A945C7A}"/>
    <cellStyle name="通貨 2 5" xfId="77" xr:uid="{92E04322-A6F5-4E05-8BFF-F1BC569E766A}"/>
    <cellStyle name="通貨 2 5 2" xfId="201" xr:uid="{B7ADA6F7-5FBE-48B5-ACA9-6BF3F3E75779}"/>
    <cellStyle name="通貨 2 5 3" xfId="325" xr:uid="{BE3EB848-C4BB-449A-970C-4D7EFE1499E5}"/>
    <cellStyle name="通貨 2 6" xfId="139" xr:uid="{E7C43AC6-D743-48E8-89B4-13EB47B2E422}"/>
    <cellStyle name="通貨 2 7" xfId="263" xr:uid="{8DC302D3-C226-4EA0-A1B4-B4A3B1B7EC9F}"/>
    <cellStyle name="標準" xfId="0" builtinId="0"/>
    <cellStyle name="標準 2" xfId="1" xr:uid="{00000000-0005-0000-0000-00000D000000}"/>
    <cellStyle name="標準 2 2" xfId="17" xr:uid="{00000000-0005-0000-0000-00000E000000}"/>
    <cellStyle name="標準 2 2 2" xfId="7" xr:uid="{00000000-0005-0000-0000-00000F000000}"/>
    <cellStyle name="標準 3" xfId="3" xr:uid="{00000000-0005-0000-0000-000010000000}"/>
    <cellStyle name="標準 3 2" xfId="9" xr:uid="{00000000-0005-0000-0000-000011000000}"/>
    <cellStyle name="標準 3 2 2" xfId="18" xr:uid="{00000000-0005-0000-0000-000012000000}"/>
    <cellStyle name="標準 3 2 2 2" xfId="19" xr:uid="{00000000-0005-0000-0000-000013000000}"/>
    <cellStyle name="標準 3 2 2 2 2" xfId="36" xr:uid="{77C4E3BB-2424-4AC8-AE2B-64173C5AD111}"/>
    <cellStyle name="標準 3 2 2 2 2 2" xfId="64" xr:uid="{3A6AA8FF-CC38-40EA-8159-86D119E6EDA7}"/>
    <cellStyle name="標準 3 2 2 2 2 2 2" xfId="126" xr:uid="{53DF149C-7CFB-47F9-BC61-95E24A4C93B6}"/>
    <cellStyle name="標準 3 2 2 2 2 2 2 2" xfId="250" xr:uid="{97E00318-FBD8-4A62-B572-76D6A1471DE5}"/>
    <cellStyle name="標準 3 2 2 2 2 2 2 3" xfId="374" xr:uid="{F15BEBB2-533D-4D39-AC85-65519BAE2499}"/>
    <cellStyle name="標準 3 2 2 2 2 2 3" xfId="188" xr:uid="{F3B18BBD-C932-4288-86CB-6E4A4D532111}"/>
    <cellStyle name="標準 3 2 2 2 2 2 4" xfId="312" xr:uid="{DE8FAFCC-BDC2-4E82-9C4D-D3C33A985D77}"/>
    <cellStyle name="標準 3 2 2 2 2 3" xfId="98" xr:uid="{9FC00F2D-18D1-4FFC-8F0D-81340102BE91}"/>
    <cellStyle name="標準 3 2 2 2 2 3 2" xfId="222" xr:uid="{CC17A7EB-A731-4532-8CF0-F408D560A692}"/>
    <cellStyle name="標準 3 2 2 2 2 3 3" xfId="346" xr:uid="{1FDB1ADC-4C12-44E7-ACF1-5AF17378FE49}"/>
    <cellStyle name="標準 3 2 2 2 2 4" xfId="160" xr:uid="{86340E50-320B-4C78-AD4C-CC46D2ADD6AD}"/>
    <cellStyle name="標準 3 2 2 2 2 5" xfId="284" xr:uid="{957FCF4D-C2F3-48AE-B011-6EC5F4DBBCAD}"/>
    <cellStyle name="標準 3 2 2 2 3" xfId="50" xr:uid="{D77BEF3A-A89D-452C-ADC1-D3255A990EDD}"/>
    <cellStyle name="標準 3 2 2 2 3 2" xfId="112" xr:uid="{95ECC989-B29F-48B0-AFC2-6D263F39DE52}"/>
    <cellStyle name="標準 3 2 2 2 3 2 2" xfId="236" xr:uid="{7C67541A-24A9-4C7F-87C9-59632BE3FFEF}"/>
    <cellStyle name="標準 3 2 2 2 3 2 3" xfId="360" xr:uid="{9AC1270D-58EF-4D6E-827C-ACCABB9880B7}"/>
    <cellStyle name="標準 3 2 2 2 3 3" xfId="174" xr:uid="{38EFD8E9-517B-4F34-9F32-0C9B93683545}"/>
    <cellStyle name="標準 3 2 2 2 3 4" xfId="298" xr:uid="{6CDDD281-222A-4A41-BA11-EE947C4F3D66}"/>
    <cellStyle name="標準 3 2 2 2 4" xfId="71" xr:uid="{A31901F9-D178-46EE-8478-3D8D549FC489}"/>
    <cellStyle name="標準 3 2 2 2 4 2" xfId="75" xr:uid="{58301C1D-DF65-4D7F-8001-916E36549CF2}"/>
    <cellStyle name="標準 3 2 2 2 4 2 2" xfId="137" xr:uid="{D8FC9274-CDB9-4E51-B900-3AD1063B6455}"/>
    <cellStyle name="標準 3 2 2 2 4 2 2 2" xfId="261" xr:uid="{B7104625-29DF-46C7-A403-A060FCC0C546}"/>
    <cellStyle name="標準 3 2 2 2 4 2 2 3" xfId="385" xr:uid="{FC62D590-6F1E-43D2-B378-99598059913B}"/>
    <cellStyle name="標準 3 2 2 2 4 2 3" xfId="199" xr:uid="{87D59B12-E5F3-4993-A263-3ABD3BCA1D0C}"/>
    <cellStyle name="標準 3 2 2 2 4 2 4" xfId="323" xr:uid="{A45C8082-8D5C-4B25-9938-86101BCD2449}"/>
    <cellStyle name="標準 3 2 2 2 4 3" xfId="133" xr:uid="{AB454462-12CC-48FE-A3A7-2175050ECB10}"/>
    <cellStyle name="標準 3 2 2 2 4 3 2" xfId="257" xr:uid="{6A1D3AE0-B030-4536-BF04-DCFA029C586F}"/>
    <cellStyle name="標準 3 2 2 2 4 3 3" xfId="381" xr:uid="{20F25D2A-60DE-40C4-B312-8D61A281E327}"/>
    <cellStyle name="標準 3 2 2 2 4 4" xfId="195" xr:uid="{BAF04E5C-7CA9-4C8A-87C4-81871AD588E7}"/>
    <cellStyle name="標準 3 2 2 2 4 5" xfId="319" xr:uid="{640AA02E-C61E-45B9-A686-2CDD84622AC1}"/>
    <cellStyle name="標準 3 2 2 2 5" xfId="84" xr:uid="{DB13318F-DB11-4E18-8A23-A7EEF74C75D6}"/>
    <cellStyle name="標準 3 2 2 2 5 2" xfId="208" xr:uid="{7F003D62-CE6A-4BEE-A58B-F7DCD4A8594D}"/>
    <cellStyle name="標準 3 2 2 2 5 3" xfId="332" xr:uid="{7F8AE8E7-2F2E-40C8-B0AB-ED58CF52F9D4}"/>
    <cellStyle name="標準 3 2 2 2 6" xfId="146" xr:uid="{5C411B56-9098-44B1-8677-8B1FFF94E257}"/>
    <cellStyle name="標準 3 2 2 2 7" xfId="270" xr:uid="{D34E5B9E-61EB-4B1D-85D0-CF46135B4F84}"/>
    <cellStyle name="標準 3 2 2 3" xfId="35" xr:uid="{0DA8956B-8A7C-49C4-A81C-24D2D58A9F08}"/>
    <cellStyle name="標準 3 2 2 3 2" xfId="63" xr:uid="{E335C355-DFCE-47AC-A559-40875E230337}"/>
    <cellStyle name="標準 3 2 2 3 2 2" xfId="125" xr:uid="{0FF0F345-5C12-4C08-942A-A27BEDEC52F7}"/>
    <cellStyle name="標準 3 2 2 3 2 2 2" xfId="249" xr:uid="{C710BEA0-6B44-4AF2-BD10-D58073A33E02}"/>
    <cellStyle name="標準 3 2 2 3 2 2 3" xfId="373" xr:uid="{7B06F546-652F-453A-B457-ED3F99229A3F}"/>
    <cellStyle name="標準 3 2 2 3 2 3" xfId="187" xr:uid="{4CE37C01-504A-453B-97AE-B4CB18BE82B6}"/>
    <cellStyle name="標準 3 2 2 3 2 4" xfId="311" xr:uid="{24013051-6620-4D4B-BB60-C410B1E50145}"/>
    <cellStyle name="標準 3 2 2 3 3" xfId="97" xr:uid="{33E42B00-301F-48B7-B3BA-452979B2415B}"/>
    <cellStyle name="標準 3 2 2 3 3 2" xfId="221" xr:uid="{59146AB9-22D9-4859-8839-1EADFA91CDFD}"/>
    <cellStyle name="標準 3 2 2 3 3 3" xfId="345" xr:uid="{4ACF318D-0EA9-472D-AA47-A50D5CB82565}"/>
    <cellStyle name="標準 3 2 2 3 4" xfId="159" xr:uid="{E0E923E7-F8CA-41C9-9BD4-4429E340BF38}"/>
    <cellStyle name="標準 3 2 2 3 5" xfId="283" xr:uid="{11A548E8-3EB8-48F0-BA5E-86486E084042}"/>
    <cellStyle name="標準 3 2 2 4" xfId="49" xr:uid="{4932A731-0394-4757-8701-519A94FD8AB8}"/>
    <cellStyle name="標準 3 2 2 4 2" xfId="111" xr:uid="{68A38C86-9D5D-41AD-B05F-C88FA109F288}"/>
    <cellStyle name="標準 3 2 2 4 2 2" xfId="235" xr:uid="{C36D0B61-8A6B-4681-99A2-62526C54028F}"/>
    <cellStyle name="標準 3 2 2 4 2 3" xfId="359" xr:uid="{DFBA8996-912B-4CB5-A9AB-412368D40832}"/>
    <cellStyle name="標準 3 2 2 4 3" xfId="173" xr:uid="{D0C16BD8-8C55-497E-86E3-DDC214FE6017}"/>
    <cellStyle name="標準 3 2 2 4 4" xfId="297" xr:uid="{93C945D2-817D-4156-B39A-E7907DF61865}"/>
    <cellStyle name="標準 3 2 2 5" xfId="83" xr:uid="{14636B55-89FB-4BDB-B749-26EE34DF9ED6}"/>
    <cellStyle name="標準 3 2 2 5 2" xfId="207" xr:uid="{C0EB9FC7-381E-4D6F-ADE6-FBD9B7E6ABC6}"/>
    <cellStyle name="標準 3 2 2 5 3" xfId="331" xr:uid="{BDB61D7B-48CB-4FB5-886F-61AB857B555D}"/>
    <cellStyle name="標準 3 2 2 6" xfId="145" xr:uid="{3C5F502E-6624-4E20-99AC-AC3238642EE7}"/>
    <cellStyle name="標準 3 2 2 7" xfId="269" xr:uid="{9746B7F5-8FA6-4094-A8D5-C75B4FFAF77C}"/>
    <cellStyle name="標準 3 2 3" xfId="30" xr:uid="{66D1DAEF-2291-44CB-852E-E8CF7448AD66}"/>
    <cellStyle name="標準 3 2 3 2" xfId="58" xr:uid="{CCE08D7F-89DD-40EA-B2AD-49E1DA850FB2}"/>
    <cellStyle name="標準 3 2 3 2 2" xfId="120" xr:uid="{2B838BE0-C5CF-4EA4-8B7E-5D238DC74683}"/>
    <cellStyle name="標準 3 2 3 2 2 2" xfId="244" xr:uid="{F3F92C9D-C18D-42F6-B7F0-365944625E81}"/>
    <cellStyle name="標準 3 2 3 2 2 3" xfId="368" xr:uid="{303A99AF-FA6A-47B6-BE21-9F512A6D68A1}"/>
    <cellStyle name="標準 3 2 3 2 3" xfId="182" xr:uid="{ADBBB96F-8EFE-4574-807A-564F77D417CE}"/>
    <cellStyle name="標準 3 2 3 2 4" xfId="306" xr:uid="{46A921CA-34AF-4FAB-A263-AD47B0D1FB51}"/>
    <cellStyle name="標準 3 2 3 3" xfId="70" xr:uid="{9873E0EE-A5C8-40DD-97D4-6AFBF7A795DC}"/>
    <cellStyle name="標準 3 2 3 3 2" xfId="74" xr:uid="{4C4C87A3-0F8C-4977-8924-E298EBBE10E0}"/>
    <cellStyle name="標準 3 2 3 3 2 2" xfId="136" xr:uid="{3470CFD5-7C0B-4119-8377-D178F877E040}"/>
    <cellStyle name="標準 3 2 3 3 2 2 2" xfId="260" xr:uid="{D94C28EA-B9C0-4249-A141-6FB0B2103AB3}"/>
    <cellStyle name="標準 3 2 3 3 2 2 3" xfId="384" xr:uid="{C75C4C75-59FA-4B35-9A2B-ADA03DD15B87}"/>
    <cellStyle name="標準 3 2 3 3 2 3" xfId="198" xr:uid="{8DA434BA-6A6C-4C8E-AA0C-D4EE37427893}"/>
    <cellStyle name="標準 3 2 3 3 2 4" xfId="322" xr:uid="{4D28B863-0A26-4DBE-B820-EC35A231CF7C}"/>
    <cellStyle name="標準 3 2 3 3 3" xfId="132" xr:uid="{94599D28-7994-4F07-B137-8F79B60818E9}"/>
    <cellStyle name="標準 3 2 3 3 3 2" xfId="256" xr:uid="{78155EA9-1138-4E80-9D00-147C2FEECCF8}"/>
    <cellStyle name="標準 3 2 3 3 3 3" xfId="380" xr:uid="{0E226689-6544-4532-9F33-36F1B5C203E2}"/>
    <cellStyle name="標準 3 2 3 3 4" xfId="194" xr:uid="{CBB65E2E-FBB0-4C3A-ACBC-E0FC775AEECE}"/>
    <cellStyle name="標準 3 2 3 3 5" xfId="318" xr:uid="{7535A169-9CFF-49A2-9AD3-F0649870EFBC}"/>
    <cellStyle name="標準 3 2 3 4" xfId="92" xr:uid="{9BFFC281-711E-4AF2-B9A5-4A7A2ABC0AB5}"/>
    <cellStyle name="標準 3 2 3 4 2" xfId="216" xr:uid="{D37C710C-691C-4175-99D2-54AB2175B8E7}"/>
    <cellStyle name="標準 3 2 3 4 3" xfId="340" xr:uid="{15C9B772-9AEB-42DC-A7B7-67798D5BE9EF}"/>
    <cellStyle name="標準 3 2 3 5" xfId="154" xr:uid="{DDE02DB8-0E25-458F-83B8-B0CE6A722CE9}"/>
    <cellStyle name="標準 3 2 3 6" xfId="278" xr:uid="{06D30FAA-A5C5-419F-8F06-76843A6342FD}"/>
    <cellStyle name="標準 3 2 4" xfId="44" xr:uid="{3CA5DCC6-9E07-45D8-BC63-761FA2C785CC}"/>
    <cellStyle name="標準 3 2 4 2" xfId="106" xr:uid="{7883DAB8-AF29-420E-A845-D532C8B87A0E}"/>
    <cellStyle name="標準 3 2 4 2 2" xfId="230" xr:uid="{ED1C8974-EF53-466D-AEDD-268345008FDE}"/>
    <cellStyle name="標準 3 2 4 2 3" xfId="354" xr:uid="{4B293153-2EDA-4773-BEF8-88816F0D1009}"/>
    <cellStyle name="標準 3 2 4 3" xfId="168" xr:uid="{3D96F4CF-22BC-42CE-A39F-B50BB0996319}"/>
    <cellStyle name="標準 3 2 4 4" xfId="292" xr:uid="{9B6FFFD5-2E55-43C3-8902-F3A83ADA20BB}"/>
    <cellStyle name="標準 3 2 5" xfId="73" xr:uid="{A5B901A5-1FDD-40DA-B270-FD9E5D1A3E01}"/>
    <cellStyle name="標準 3 2 5 2" xfId="135" xr:uid="{23E89363-77FE-4041-AAA5-337901C1EC29}"/>
    <cellStyle name="標準 3 2 5 2 2" xfId="259" xr:uid="{2CFE4F53-44BB-43D3-8054-EB2936911EC0}"/>
    <cellStyle name="標準 3 2 5 2 3" xfId="383" xr:uid="{D6676667-530B-46D1-9437-2F86388D837D}"/>
    <cellStyle name="標準 3 2 5 3" xfId="197" xr:uid="{C5CC7F19-5743-43BB-A604-EB4D4260C6A4}"/>
    <cellStyle name="標準 3 2 5 4" xfId="321" xr:uid="{95F91C1D-B4ED-4A69-BE3D-85F93917B305}"/>
    <cellStyle name="標準 3 2 6" xfId="78" xr:uid="{8B337C10-280C-4F40-81CC-6F8931E772A1}"/>
    <cellStyle name="標準 3 2 6 2" xfId="202" xr:uid="{28B97423-0ECE-4A11-88DD-724011EE9269}"/>
    <cellStyle name="標準 3 2 6 3" xfId="326" xr:uid="{64DBCF69-53B8-4BAE-B552-A2B1A1B6F6D3}"/>
    <cellStyle name="標準 3 2 7" xfId="140" xr:uid="{491C7302-8A6B-4858-9218-2123D4A7E5B4}"/>
    <cellStyle name="標準 3 2 8" xfId="264" xr:uid="{782F6A2C-9F9C-4787-B4D3-783F2063B601}"/>
    <cellStyle name="標準 3 3" xfId="28" xr:uid="{299F75EB-46C8-4219-AE06-6EF879D2129B}"/>
    <cellStyle name="標準 3 3 2" xfId="56" xr:uid="{66420E43-1F2F-4A6F-A2EC-8662246F48DE}"/>
    <cellStyle name="標準 3 3 2 2" xfId="118" xr:uid="{FD20207E-96D5-432F-8358-A17E0492383C}"/>
    <cellStyle name="標準 3 3 2 2 2" xfId="242" xr:uid="{F16A13D8-C6E2-44DA-B7A6-ECB19638F558}"/>
    <cellStyle name="標準 3 3 2 2 3" xfId="366" xr:uid="{235709BF-6585-4455-B553-007DB1325045}"/>
    <cellStyle name="標準 3 3 2 3" xfId="180" xr:uid="{1CC5E380-101E-4493-833D-644EF9194F02}"/>
    <cellStyle name="標準 3 3 2 4" xfId="304" xr:uid="{88810493-E128-4AB3-AE63-353A22711339}"/>
    <cellStyle name="標準 3 3 3" xfId="90" xr:uid="{1B9EFE92-8AA8-4564-85D1-80F67FAC439A}"/>
    <cellStyle name="標準 3 3 3 2" xfId="214" xr:uid="{07D807E7-6ECB-4FF5-9A77-7DC2169AD498}"/>
    <cellStyle name="標準 3 3 3 3" xfId="338" xr:uid="{6A261D75-BA10-4A82-A560-4A852908B0EC}"/>
    <cellStyle name="標準 3 3 4" xfId="152" xr:uid="{35FE43DA-C815-442D-BA14-62C9D09961B9}"/>
    <cellStyle name="標準 3 3 5" xfId="276" xr:uid="{13FCF293-AD85-4ABA-9E62-02D81AF9DA06}"/>
    <cellStyle name="標準 3 4" xfId="42" xr:uid="{C01DCC35-85D6-4DF7-9D19-7D0CA6A89478}"/>
    <cellStyle name="標準 3 4 2" xfId="104" xr:uid="{BAF9BDC6-EF47-463F-92D8-E0DE16A3310B}"/>
    <cellStyle name="標準 3 4 2 2" xfId="228" xr:uid="{ED4BCD3F-3AE8-441E-BB8C-CF00E9AF5411}"/>
    <cellStyle name="標準 3 4 2 3" xfId="352" xr:uid="{DF382547-982D-404C-96FA-FEA7ED97E91E}"/>
    <cellStyle name="標準 3 4 3" xfId="166" xr:uid="{3EF0A12B-65EC-42A3-9D16-B589F69A3BA5}"/>
    <cellStyle name="標準 3 4 4" xfId="290" xr:uid="{7C907E10-B70D-4495-B059-B2F57B14180F}"/>
    <cellStyle name="標準 3 5" xfId="76" xr:uid="{4A905224-83FA-4C87-B9E0-2A1AB30EBA1E}"/>
    <cellStyle name="標準 3 5 2" xfId="200" xr:uid="{3B02262B-BF7B-40E8-B75D-98690C282B68}"/>
    <cellStyle name="標準 3 5 3" xfId="324" xr:uid="{628110B6-133C-4806-A6CD-59500BE50124}"/>
    <cellStyle name="標準 3 6" xfId="138" xr:uid="{ACB59779-8FC2-4BBC-A1E1-E641E9698DC7}"/>
    <cellStyle name="標準 3 7" xfId="262" xr:uid="{44A1BD3D-E6AF-40E9-B4AE-5ED1F600AA91}"/>
    <cellStyle name="標準 4" xfId="8" xr:uid="{00000000-0005-0000-0000-000014000000}"/>
    <cellStyle name="標準 4 2" xfId="20" xr:uid="{00000000-0005-0000-0000-000015000000}"/>
    <cellStyle name="標準 5" xfId="21" xr:uid="{00000000-0005-0000-0000-000016000000}"/>
    <cellStyle name="標準 5 2" xfId="22" xr:uid="{00000000-0005-0000-0000-000017000000}"/>
    <cellStyle name="標準 5 2 2" xfId="38" xr:uid="{65580F13-28FE-4EFC-8F1F-A00A776E8360}"/>
    <cellStyle name="標準 5 2 2 2" xfId="66" xr:uid="{8270639B-4D80-4D73-8113-BE264511186E}"/>
    <cellStyle name="標準 5 2 2 2 2" xfId="128" xr:uid="{1A8B58F3-E194-4C2C-A2FC-83581BBE40D2}"/>
    <cellStyle name="標準 5 2 2 2 2 2" xfId="252" xr:uid="{1FB35CA8-BEE2-47BD-ABAC-88EE058D793E}"/>
    <cellStyle name="標準 5 2 2 2 2 3" xfId="376" xr:uid="{22A82AF6-A4BC-4BD5-9976-83AEB5497427}"/>
    <cellStyle name="標準 5 2 2 2 3" xfId="190" xr:uid="{3DFD9CD2-BD71-49C9-B6A8-5B11F14F5BB8}"/>
    <cellStyle name="標準 5 2 2 2 4" xfId="314" xr:uid="{045EBF86-31AE-4800-9A5B-31A3F415C9A1}"/>
    <cellStyle name="標準 5 2 2 3" xfId="100" xr:uid="{6E50D92F-2373-4F4D-88A4-A738093E985E}"/>
    <cellStyle name="標準 5 2 2 3 2" xfId="224" xr:uid="{3144D241-7C21-4397-A504-438DFA32A49E}"/>
    <cellStyle name="標準 5 2 2 3 3" xfId="348" xr:uid="{0B4E1598-5E66-4B37-ABF3-FBB7DFBFA7A0}"/>
    <cellStyle name="標準 5 2 2 4" xfId="162" xr:uid="{BE697A0C-B3C0-4D9D-AAE2-712C7CB533EC}"/>
    <cellStyle name="標準 5 2 2 5" xfId="286" xr:uid="{5B77EFDD-546D-49F8-81F7-68691AABDA82}"/>
    <cellStyle name="標準 5 2 3" xfId="52" xr:uid="{6D08D1A4-A4BD-4029-BBEC-9C2AAF876041}"/>
    <cellStyle name="標準 5 2 3 2" xfId="114" xr:uid="{AB5195A8-F835-45EB-A710-6285CA57076A}"/>
    <cellStyle name="標準 5 2 3 2 2" xfId="238" xr:uid="{80AF7CFB-C7EE-4EF7-8E7B-25B3B851B22C}"/>
    <cellStyle name="標準 5 2 3 2 3" xfId="362" xr:uid="{D77BF81D-C873-4063-AD36-3012D2EE9E0D}"/>
    <cellStyle name="標準 5 2 3 3" xfId="176" xr:uid="{A97735C3-03CD-4F78-9B07-71DAE4F3ED29}"/>
    <cellStyle name="標準 5 2 3 4" xfId="300" xr:uid="{87609163-CF7F-4D87-9FB8-2AC884333A3F}"/>
    <cellStyle name="標準 5 2 4" xfId="86" xr:uid="{0EDF053F-BCEF-45C1-A0EA-427BB85A513A}"/>
    <cellStyle name="標準 5 2 4 2" xfId="210" xr:uid="{F6112E34-C92A-4E24-8A8B-8E1F7CE201AF}"/>
    <cellStyle name="標準 5 2 4 3" xfId="334" xr:uid="{4E54EDF3-BB50-4714-BAC7-5107268B2B71}"/>
    <cellStyle name="標準 5 2 5" xfId="148" xr:uid="{490CB103-E9D9-4CEC-805D-4396363F4B53}"/>
    <cellStyle name="標準 5 2 6" xfId="272" xr:uid="{D5B780AC-B306-499B-AA9E-927CF70EAE7E}"/>
    <cellStyle name="標準 5 3" xfId="37" xr:uid="{68439A3C-2E83-4F62-86F8-F9B6FCB1DC31}"/>
    <cellStyle name="標準 5 3 2" xfId="65" xr:uid="{281AB708-00C9-4C1E-9DB8-6463728819CF}"/>
    <cellStyle name="標準 5 3 2 2" xfId="127" xr:uid="{2D78F1EA-B463-4D70-A0BB-56F872660B51}"/>
    <cellStyle name="標準 5 3 2 2 2" xfId="251" xr:uid="{B8BED153-DEC9-41CB-AE1D-28EAFA22F1C1}"/>
    <cellStyle name="標準 5 3 2 2 3" xfId="375" xr:uid="{AEA74C5F-01CD-4AC1-9A7E-5CB51953C27E}"/>
    <cellStyle name="標準 5 3 2 3" xfId="189" xr:uid="{D5AEC59C-387D-41BE-9C12-BE06048B003C}"/>
    <cellStyle name="標準 5 3 2 4" xfId="313" xr:uid="{5C62A665-BF4F-4DDE-9DEA-81EDD5FB0A45}"/>
    <cellStyle name="標準 5 3 3" xfId="99" xr:uid="{ED23D033-F358-4CC8-80A1-67D5DE2D5A7A}"/>
    <cellStyle name="標準 5 3 3 2" xfId="223" xr:uid="{FDC5935E-32E3-495F-BFC0-C6AC49287915}"/>
    <cellStyle name="標準 5 3 3 3" xfId="347" xr:uid="{897D3426-0754-48DD-B261-01E8CD05026F}"/>
    <cellStyle name="標準 5 3 4" xfId="161" xr:uid="{3AF28878-56CB-430E-BBF1-EE907FCA0E14}"/>
    <cellStyle name="標準 5 3 5" xfId="285" xr:uid="{F8AD62E4-946C-4CD9-A814-C177A30BAB59}"/>
    <cellStyle name="標準 5 4" xfId="51" xr:uid="{3F7A908B-8C3D-4DF7-B8A7-9417F40D5E34}"/>
    <cellStyle name="標準 5 4 2" xfId="113" xr:uid="{5BBF085D-C369-45EC-ACE8-7E9333C4CB3E}"/>
    <cellStyle name="標準 5 4 2 2" xfId="237" xr:uid="{5C449743-790D-4930-A26D-23FF1D21147F}"/>
    <cellStyle name="標準 5 4 2 3" xfId="361" xr:uid="{FDC34230-1768-4335-B6DD-CDDFDBE926A7}"/>
    <cellStyle name="標準 5 4 3" xfId="175" xr:uid="{3907FCED-DF3D-4FE0-A058-5C939BB614D6}"/>
    <cellStyle name="標準 5 4 4" xfId="299" xr:uid="{6503FA92-B078-4C66-B233-F8C5961750D7}"/>
    <cellStyle name="標準 5 5" xfId="85" xr:uid="{687085FF-46B6-45E3-9E30-AAA67DA674DD}"/>
    <cellStyle name="標準 5 5 2" xfId="209" xr:uid="{D6697516-5BB8-4ADD-876C-1428565565F2}"/>
    <cellStyle name="標準 5 5 3" xfId="333" xr:uid="{6D71A5EF-ECF7-4CC1-B8F3-CFF3BDC46F67}"/>
    <cellStyle name="標準 5 6" xfId="147" xr:uid="{8936ECED-55C9-44E6-8673-50CFE4D2E9E5}"/>
    <cellStyle name="標準 5 7" xfId="271" xr:uid="{BF32DA60-D3CA-4F15-9BC1-C74773BB18BA}"/>
    <cellStyle name="標準 6" xfId="23" xr:uid="{00000000-0005-0000-0000-000018000000}"/>
    <cellStyle name="標準 6 2" xfId="24" xr:uid="{00000000-0005-0000-0000-000019000000}"/>
    <cellStyle name="標準 6 2 2" xfId="40" xr:uid="{24DEE8A9-6752-4258-97A1-EDA6586B1C09}"/>
    <cellStyle name="標準 6 2 2 2" xfId="68" xr:uid="{24BC23D5-9BB0-496A-9881-EF63C6E40052}"/>
    <cellStyle name="標準 6 2 2 2 2" xfId="130" xr:uid="{70911009-F84B-472D-B9E4-F19C0CF8BD66}"/>
    <cellStyle name="標準 6 2 2 2 2 2" xfId="254" xr:uid="{AD194D41-4755-4B00-99CF-3EDEB020C415}"/>
    <cellStyle name="標準 6 2 2 2 2 3" xfId="378" xr:uid="{6830702C-157C-43DF-BBD8-07DD7D04B68C}"/>
    <cellStyle name="標準 6 2 2 2 3" xfId="192" xr:uid="{F3111A6F-4F65-41B1-8C64-9A195EB0C033}"/>
    <cellStyle name="標準 6 2 2 2 4" xfId="316" xr:uid="{99D213F6-52A5-4A2A-9EFD-E975D111A57E}"/>
    <cellStyle name="標準 6 2 2 3" xfId="102" xr:uid="{82E6319A-56FF-4972-B7C2-4121D2995CED}"/>
    <cellStyle name="標準 6 2 2 3 2" xfId="226" xr:uid="{BEAB0E19-ABA1-4CD4-A17E-BFD3F9CF65BE}"/>
    <cellStyle name="標準 6 2 2 3 3" xfId="350" xr:uid="{BEF64094-71B7-4544-99E5-7541BA695A09}"/>
    <cellStyle name="標準 6 2 2 4" xfId="164" xr:uid="{A4AD29ED-7F4D-4BB4-9CB6-45629FC7C163}"/>
    <cellStyle name="標準 6 2 2 5" xfId="288" xr:uid="{0357688C-F88E-422F-B52E-DB998405C4D1}"/>
    <cellStyle name="標準 6 2 3" xfId="54" xr:uid="{2278BB34-BA16-4C15-871C-BF0888FDD0BA}"/>
    <cellStyle name="標準 6 2 3 2" xfId="116" xr:uid="{DD44CF9F-5762-4E51-A721-38381AF4D157}"/>
    <cellStyle name="標準 6 2 3 2 2" xfId="240" xr:uid="{7968F7FE-ED35-4B1A-9A34-4AD0768C7C1E}"/>
    <cellStyle name="標準 6 2 3 2 3" xfId="364" xr:uid="{86045F7C-1A2B-4568-B172-03E30BF64B66}"/>
    <cellStyle name="標準 6 2 3 3" xfId="178" xr:uid="{5448747B-9D78-494E-9DB3-30FA2BD8795F}"/>
    <cellStyle name="標準 6 2 3 4" xfId="302" xr:uid="{5F078756-6B36-48BE-B0C2-347F715AF3B8}"/>
    <cellStyle name="標準 6 2 4" xfId="88" xr:uid="{52E4AEA8-5572-47B6-9091-0D79C29FDB9F}"/>
    <cellStyle name="標準 6 2 4 2" xfId="212" xr:uid="{9B7D6C77-C886-4271-9B81-71F6E946982F}"/>
    <cellStyle name="標準 6 2 4 3" xfId="336" xr:uid="{B6F7CE3D-0A5C-4F6C-BC07-2CC85BD9F9B6}"/>
    <cellStyle name="標準 6 2 5" xfId="150" xr:uid="{AAB35006-CA8E-4657-A4E6-03F4BA81E404}"/>
    <cellStyle name="標準 6 2 6" xfId="274" xr:uid="{BFD64004-57BD-4AC9-A866-C9957CC8BFD6}"/>
    <cellStyle name="標準 6 3" xfId="39" xr:uid="{2BBFD595-7A1D-4465-AE08-B8A714120916}"/>
    <cellStyle name="標準 6 3 2" xfId="67" xr:uid="{50494063-EBDB-472D-A803-2278FF7BE956}"/>
    <cellStyle name="標準 6 3 2 2" xfId="129" xr:uid="{FA1C7089-54D6-41F6-825C-F1D055FCAC5E}"/>
    <cellStyle name="標準 6 3 2 2 2" xfId="253" xr:uid="{280856D6-765E-4D0A-8635-CB7C941CA8DF}"/>
    <cellStyle name="標準 6 3 2 2 3" xfId="377" xr:uid="{8AAB53A7-01EA-47EA-96DF-6376EFB7C7D8}"/>
    <cellStyle name="標準 6 3 2 3" xfId="191" xr:uid="{AAC3B476-2DB2-491D-B17F-DAB9AF8AAF35}"/>
    <cellStyle name="標準 6 3 2 4" xfId="315" xr:uid="{6FF300DE-614B-40FA-80F2-2CF57A35485D}"/>
    <cellStyle name="標準 6 3 3" xfId="101" xr:uid="{02CB1436-6A55-4BD4-BD5B-4D5B134D3328}"/>
    <cellStyle name="標準 6 3 3 2" xfId="225" xr:uid="{A7A49C8B-962F-4640-B3B1-615CF2BFB504}"/>
    <cellStyle name="標準 6 3 3 3" xfId="349" xr:uid="{270EECBC-E1FE-4771-B2B1-0A1DD86F3A7D}"/>
    <cellStyle name="標準 6 3 4" xfId="163" xr:uid="{2CCA6691-2BC0-4B5F-A1AC-30AB0F57AF3E}"/>
    <cellStyle name="標準 6 3 5" xfId="287" xr:uid="{FAF21F5D-1C2A-4AA9-B8E0-CB0836491CF0}"/>
    <cellStyle name="標準 6 4" xfId="53" xr:uid="{E0481B44-4B3F-48F6-85BB-CF876E50DE63}"/>
    <cellStyle name="標準 6 4 2" xfId="115" xr:uid="{0D2B58AF-A803-4BB7-A057-D47EC32E1EDD}"/>
    <cellStyle name="標準 6 4 2 2" xfId="239" xr:uid="{20D62C29-ACC3-4CB5-9B1C-901088C80EC2}"/>
    <cellStyle name="標準 6 4 2 3" xfId="363" xr:uid="{E87B21EC-A2AC-4147-A8A7-9EF5D3413B73}"/>
    <cellStyle name="標準 6 4 3" xfId="177" xr:uid="{4E9773F6-8361-41CC-A51C-56972437C23A}"/>
    <cellStyle name="標準 6 4 4" xfId="301" xr:uid="{FAAA01D5-49FF-4C35-8859-A2C16D5AAB68}"/>
    <cellStyle name="標準 6 5" xfId="87" xr:uid="{436A7213-B259-4BFD-81D0-48DB6DC1B07C}"/>
    <cellStyle name="標準 6 5 2" xfId="211" xr:uid="{01D5D08E-8226-41A3-BD14-E912E60D23D3}"/>
    <cellStyle name="標準 6 5 3" xfId="335" xr:uid="{96B992EF-5A3A-4397-8E3C-60FBA3D8177A}"/>
    <cellStyle name="標準 6 6" xfId="149" xr:uid="{F56F4591-FF76-4A80-B77F-E57C8E2FA258}"/>
    <cellStyle name="標準 6 7" xfId="273" xr:uid="{C7C60F0C-346F-49D6-9F96-BA68916386E5}"/>
    <cellStyle name="標準 7" xfId="72" xr:uid="{AD7C807E-8DC7-4397-8558-67B555FF24A5}"/>
    <cellStyle name="標準 7 2" xfId="134" xr:uid="{0FC838B8-35D0-4B2B-A79B-5CAD33AF2B5C}"/>
    <cellStyle name="標準 7 2 2" xfId="258" xr:uid="{5E450BD2-BF94-4A55-B0A5-692EEC56F20F}"/>
    <cellStyle name="標準 7 2 3" xfId="382" xr:uid="{8FF44DA0-43C2-4583-9994-810D2CD0C422}"/>
    <cellStyle name="標準 7 3" xfId="196" xr:uid="{EE6C4E5A-0BEB-4AEE-88D9-0C59D11E1C8C}"/>
    <cellStyle name="標準 7 4" xfId="320" xr:uid="{26B81F01-B60C-47E9-AB8E-0FA4246281B1}"/>
    <cellStyle name="未定義" xfId="6" xr:uid="{00000000-0005-0000-0000-00001A000000}"/>
  </cellStyles>
  <dxfs count="61">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rgb="FFFFFF99"/>
        </patternFill>
      </fill>
    </dxf>
    <dxf>
      <fill>
        <patternFill patternType="solid">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FFFF99"/>
      <color rgb="FFCCFFFF"/>
      <color rgb="FFFFFF66"/>
      <color rgb="FF0000FF"/>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theme" Target="theme/theme1.xml" /><Relationship Id="rId18" Type="http://schemas.openxmlformats.org/officeDocument/2006/relationships/customXml" Target="../customXml/item1.xml" /><Relationship Id="rId3" Type="http://schemas.openxmlformats.org/officeDocument/2006/relationships/worksheet" Target="worksheets/sheet3.xml" /><Relationship Id="rId7" Type="http://schemas.openxmlformats.org/officeDocument/2006/relationships/worksheet" Target="worksheets/sheet7.xml" /><Relationship Id="rId17"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sheetMetadata" Target="metadata.xml" /><Relationship Id="rId20" Type="http://schemas.openxmlformats.org/officeDocument/2006/relationships/customXml" Target="../customXml/item3.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5" Type="http://schemas.openxmlformats.org/officeDocument/2006/relationships/sharedStrings" Target="sharedStrings.xml" /><Relationship Id="rId10" Type="http://schemas.openxmlformats.org/officeDocument/2006/relationships/worksheet" Target="worksheets/sheet10.xml" /><Relationship Id="rId19" Type="http://schemas.openxmlformats.org/officeDocument/2006/relationships/customXml" Target="../customXml/item2.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9B5BB-E071-4029-9CE5-949DF1C572ED}">
  <sheetPr>
    <pageSetUpPr fitToPage="1"/>
  </sheetPr>
  <dimension ref="A1:AB44"/>
  <sheetViews>
    <sheetView showGridLines="0" showZeros="0" zoomScaleNormal="100" zoomScaleSheetLayoutView="100" workbookViewId="0">
      <selection activeCell="DG7" sqref="DG7:DG10"/>
    </sheetView>
  </sheetViews>
  <sheetFormatPr defaultColWidth="9" defaultRowHeight="12"/>
  <cols>
    <col min="1" max="1" width="2.375" style="1" customWidth="1"/>
    <col min="2" max="2" width="1.125" style="1" customWidth="1"/>
    <col min="3" max="3" width="6.375" style="7" customWidth="1"/>
    <col min="4" max="4" width="7.375" style="7" bestFit="1" customWidth="1"/>
    <col min="5" max="5" width="6.125" style="7" bestFit="1" customWidth="1"/>
    <col min="6" max="6" width="6.125" style="7" customWidth="1"/>
    <col min="7" max="7" width="5.125" style="7" customWidth="1"/>
    <col min="8" max="8" width="7.375" style="7" customWidth="1"/>
    <col min="9" max="9" width="3.375" style="7" customWidth="1"/>
    <col min="10" max="10" width="7.375" style="7" bestFit="1" customWidth="1"/>
    <col min="11" max="11" width="6.125" style="7" customWidth="1"/>
    <col min="12" max="12" width="3.875" style="70" customWidth="1"/>
    <col min="13" max="13" width="9" style="70" bestFit="1" customWidth="1"/>
    <col min="14" max="14" width="3" style="70" bestFit="1" customWidth="1"/>
    <col min="15" max="15" width="9" style="70" bestFit="1" customWidth="1"/>
    <col min="16" max="16" width="5.125" style="70" customWidth="1"/>
    <col min="17" max="17" width="3" style="70" bestFit="1" customWidth="1"/>
    <col min="18" max="18" width="9" style="70" bestFit="1" customWidth="1"/>
    <col min="19" max="19" width="3.375" style="1" customWidth="1"/>
    <col min="20" max="20" width="9.125" style="7" bestFit="1" customWidth="1"/>
    <col min="21" max="21" width="5.125" style="7" customWidth="1"/>
    <col min="22" max="22" width="23.125" style="7" customWidth="1"/>
    <col min="23" max="23" width="7.875" style="75" customWidth="1"/>
    <col min="24" max="24" width="3" style="75" customWidth="1"/>
    <col min="25" max="25" width="11.375" style="75" customWidth="1"/>
    <col min="26" max="27" width="1.125" style="7" customWidth="1"/>
    <col min="28" max="28" width="9" style="7" hidden="1" customWidth="1"/>
    <col min="29" max="16384" width="9" style="7"/>
  </cols>
  <sheetData>
    <row r="1" spans="1:27" s="1" customFormat="1">
      <c r="L1" s="3"/>
      <c r="M1" s="3"/>
      <c r="N1" s="3"/>
      <c r="O1" s="3"/>
      <c r="P1" s="3"/>
      <c r="Q1" s="3"/>
      <c r="R1" s="3"/>
    </row>
    <row r="2" spans="1:27" s="1" customFormat="1" ht="17.850000000000001" customHeight="1">
      <c r="C2" s="2" t="s">
        <v>0</v>
      </c>
      <c r="L2" s="3"/>
      <c r="M2" s="3"/>
      <c r="N2" s="3"/>
      <c r="O2" s="3"/>
      <c r="P2" s="3"/>
      <c r="Q2" s="3"/>
      <c r="R2" s="3"/>
    </row>
    <row r="3" spans="1:27" ht="14.25" thickBot="1">
      <c r="C3" s="5" t="s">
        <v>1</v>
      </c>
      <c r="D3" s="6"/>
      <c r="L3" s="8"/>
      <c r="M3" s="8"/>
      <c r="N3" s="8"/>
      <c r="O3" s="8"/>
      <c r="P3" s="8"/>
      <c r="Q3" s="8"/>
      <c r="R3" s="8"/>
      <c r="S3" s="9"/>
      <c r="T3" s="6"/>
      <c r="U3" s="6"/>
      <c r="V3" s="6"/>
      <c r="Z3" s="6"/>
    </row>
    <row r="4" spans="1:27" ht="18" customHeight="1">
      <c r="C4" s="824" t="s">
        <v>2</v>
      </c>
      <c r="D4" s="770" t="s">
        <v>3</v>
      </c>
      <c r="E4" s="770" t="s">
        <v>4</v>
      </c>
      <c r="F4" s="791" t="s">
        <v>5</v>
      </c>
      <c r="G4" s="773" t="s">
        <v>6</v>
      </c>
      <c r="H4" s="774"/>
      <c r="I4" s="774"/>
      <c r="J4" s="774"/>
      <c r="K4" s="774"/>
      <c r="L4" s="154"/>
      <c r="M4" s="154"/>
      <c r="N4" s="154"/>
      <c r="O4" s="154"/>
      <c r="P4" s="154"/>
      <c r="Q4" s="154"/>
      <c r="R4" s="154"/>
      <c r="S4" s="155"/>
      <c r="T4" s="154"/>
      <c r="U4" s="154"/>
      <c r="V4" s="154"/>
      <c r="W4" s="156"/>
      <c r="X4" s="156"/>
      <c r="Y4" s="157"/>
      <c r="Z4" s="96"/>
      <c r="AA4" s="96"/>
    </row>
    <row r="5" spans="1:27" s="15" customFormat="1" ht="33.75" customHeight="1">
      <c r="A5" s="16"/>
      <c r="B5" s="16"/>
      <c r="C5" s="825"/>
      <c r="D5" s="771"/>
      <c r="E5" s="771"/>
      <c r="F5" s="792"/>
      <c r="G5" s="775" t="s">
        <v>7</v>
      </c>
      <c r="H5" s="809" t="s">
        <v>8</v>
      </c>
      <c r="I5" s="783" t="s">
        <v>9</v>
      </c>
      <c r="J5" s="158"/>
      <c r="K5" s="158"/>
      <c r="L5" s="785" t="s">
        <v>10</v>
      </c>
      <c r="M5" s="786"/>
      <c r="N5" s="777" t="s">
        <v>11</v>
      </c>
      <c r="O5" s="794"/>
      <c r="P5" s="794"/>
      <c r="Q5" s="794"/>
      <c r="R5" s="795"/>
      <c r="S5" s="777" t="s">
        <v>12</v>
      </c>
      <c r="T5" s="778"/>
      <c r="U5" s="159"/>
      <c r="V5" s="18"/>
      <c r="W5" s="802" t="s">
        <v>13</v>
      </c>
      <c r="X5" s="777" t="s">
        <v>14</v>
      </c>
      <c r="Y5" s="795"/>
      <c r="Z5" s="96"/>
      <c r="AA5" s="96"/>
    </row>
    <row r="6" spans="1:27" s="15" customFormat="1" ht="32.1" customHeight="1">
      <c r="A6" s="16"/>
      <c r="B6" s="16"/>
      <c r="C6" s="825"/>
      <c r="D6" s="771"/>
      <c r="E6" s="771"/>
      <c r="F6" s="792"/>
      <c r="G6" s="776"/>
      <c r="H6" s="827"/>
      <c r="I6" s="784"/>
      <c r="J6" s="160"/>
      <c r="K6" s="160"/>
      <c r="L6" s="787"/>
      <c r="M6" s="788"/>
      <c r="N6" s="796"/>
      <c r="O6" s="797"/>
      <c r="P6" s="797"/>
      <c r="Q6" s="797"/>
      <c r="R6" s="798"/>
      <c r="S6" s="779"/>
      <c r="T6" s="780"/>
      <c r="U6" s="805" t="s">
        <v>15</v>
      </c>
      <c r="V6" s="74" t="s">
        <v>16</v>
      </c>
      <c r="W6" s="803"/>
      <c r="X6" s="796"/>
      <c r="Y6" s="798"/>
      <c r="Z6" s="16"/>
      <c r="AA6" s="16"/>
    </row>
    <row r="7" spans="1:27" s="15" customFormat="1" ht="83.85" customHeight="1">
      <c r="A7" s="16"/>
      <c r="B7" s="16"/>
      <c r="C7" s="825"/>
      <c r="D7" s="771"/>
      <c r="E7" s="771"/>
      <c r="F7" s="792"/>
      <c r="G7" s="776"/>
      <c r="H7" s="827"/>
      <c r="I7" s="784"/>
      <c r="J7" s="161"/>
      <c r="K7" s="161"/>
      <c r="L7" s="789"/>
      <c r="M7" s="790"/>
      <c r="N7" s="799"/>
      <c r="O7" s="800"/>
      <c r="P7" s="800"/>
      <c r="Q7" s="800"/>
      <c r="R7" s="801"/>
      <c r="S7" s="781"/>
      <c r="T7" s="782"/>
      <c r="U7" s="805"/>
      <c r="V7" s="144" t="s">
        <v>17</v>
      </c>
      <c r="W7" s="803"/>
      <c r="X7" s="796"/>
      <c r="Y7" s="798"/>
      <c r="Z7" s="97"/>
      <c r="AA7" s="97"/>
    </row>
    <row r="8" spans="1:27" s="15" customFormat="1" ht="38.450000000000003" customHeight="1">
      <c r="A8" s="16"/>
      <c r="B8" s="16"/>
      <c r="C8" s="825"/>
      <c r="D8" s="771"/>
      <c r="E8" s="771"/>
      <c r="F8" s="792"/>
      <c r="G8" s="776"/>
      <c r="H8" s="827"/>
      <c r="I8" s="805" t="s">
        <v>18</v>
      </c>
      <c r="J8" s="813" t="s">
        <v>19</v>
      </c>
      <c r="K8" s="814" t="s">
        <v>20</v>
      </c>
      <c r="L8" s="816" t="s">
        <v>21</v>
      </c>
      <c r="M8" s="818" t="s">
        <v>22</v>
      </c>
      <c r="N8" s="820" t="s">
        <v>23</v>
      </c>
      <c r="O8" s="821"/>
      <c r="P8" s="822"/>
      <c r="Q8" s="823" t="s">
        <v>24</v>
      </c>
      <c r="R8" s="823"/>
      <c r="S8" s="807" t="s">
        <v>21</v>
      </c>
      <c r="T8" s="809" t="s">
        <v>22</v>
      </c>
      <c r="U8" s="805"/>
      <c r="V8" s="811"/>
      <c r="W8" s="803"/>
      <c r="X8" s="796"/>
      <c r="Y8" s="798"/>
      <c r="Z8" s="98"/>
      <c r="AA8" s="98"/>
    </row>
    <row r="9" spans="1:27" s="15" customFormat="1" ht="30.75" customHeight="1">
      <c r="A9" s="16"/>
      <c r="B9" s="16"/>
      <c r="C9" s="826"/>
      <c r="D9" s="772"/>
      <c r="E9" s="772"/>
      <c r="F9" s="792"/>
      <c r="G9" s="776"/>
      <c r="H9" s="827"/>
      <c r="I9" s="805"/>
      <c r="J9" s="813"/>
      <c r="K9" s="814"/>
      <c r="L9" s="817"/>
      <c r="M9" s="819"/>
      <c r="N9" s="76"/>
      <c r="O9" s="77"/>
      <c r="P9" s="78"/>
      <c r="Q9" s="137"/>
      <c r="R9" s="137"/>
      <c r="S9" s="808"/>
      <c r="T9" s="810"/>
      <c r="U9" s="805"/>
      <c r="V9" s="811"/>
      <c r="W9" s="803"/>
      <c r="X9" s="799"/>
      <c r="Y9" s="801"/>
      <c r="Z9" s="98"/>
      <c r="AA9" s="98"/>
    </row>
    <row r="10" spans="1:27" s="15" customFormat="1" ht="146.85" customHeight="1" thickBot="1">
      <c r="A10" s="43"/>
      <c r="B10" s="43"/>
      <c r="C10" s="826"/>
      <c r="D10" s="772"/>
      <c r="E10" s="772"/>
      <c r="F10" s="793"/>
      <c r="G10" s="776"/>
      <c r="H10" s="827"/>
      <c r="I10" s="812"/>
      <c r="J10" s="162"/>
      <c r="K10" s="815"/>
      <c r="L10" s="817"/>
      <c r="M10" s="819"/>
      <c r="N10" s="79" t="s">
        <v>21</v>
      </c>
      <c r="O10" s="80" t="s">
        <v>22</v>
      </c>
      <c r="P10" s="80" t="s">
        <v>25</v>
      </c>
      <c r="Q10" s="79" t="s">
        <v>21</v>
      </c>
      <c r="R10" s="80" t="s">
        <v>22</v>
      </c>
      <c r="S10" s="808"/>
      <c r="T10" s="810"/>
      <c r="U10" s="805"/>
      <c r="V10" s="811"/>
      <c r="W10" s="804"/>
      <c r="X10" s="81" t="s">
        <v>21</v>
      </c>
      <c r="Y10" s="82" t="s">
        <v>22</v>
      </c>
      <c r="Z10" s="98"/>
      <c r="AA10" s="98"/>
    </row>
    <row r="11" spans="1:27" s="2" customFormat="1" ht="20.25" customHeight="1" thickBot="1">
      <c r="C11" s="163"/>
      <c r="D11" s="164"/>
      <c r="E11" s="164"/>
      <c r="F11" s="165"/>
      <c r="G11" s="165"/>
      <c r="H11" s="164"/>
      <c r="I11" s="164"/>
      <c r="J11" s="164"/>
      <c r="K11" s="164"/>
      <c r="L11" s="166"/>
      <c r="M11" s="166"/>
      <c r="N11" s="166"/>
      <c r="O11" s="166"/>
      <c r="P11" s="166"/>
      <c r="Q11" s="166"/>
      <c r="R11" s="166"/>
      <c r="S11" s="164"/>
      <c r="T11" s="164"/>
      <c r="U11" s="167">
        <f>SUBTOTAL(3,V12:V21)</f>
        <v>0</v>
      </c>
      <c r="V11" s="167"/>
      <c r="W11" s="168"/>
      <c r="X11" s="169"/>
      <c r="Y11" s="170"/>
      <c r="Z11" s="99"/>
      <c r="AA11" s="99"/>
    </row>
    <row r="12" spans="1:27" ht="20.25" customHeight="1">
      <c r="A12" s="1">
        <f>IF(E12&lt;&gt;"",IF(E12&lt;&gt;#REF!,#REF!+1,#REF!),0)</f>
        <v>0</v>
      </c>
      <c r="C12" s="101"/>
      <c r="D12" s="102"/>
      <c r="E12" s="102"/>
      <c r="F12" s="102"/>
      <c r="G12" s="45">
        <f>IF(H12&lt;&gt;"",IF(E12&lt;&gt;#REF!,1,IF(H12&lt;&gt;#REF!,#REF!+1,#REF!)),0)</f>
        <v>0</v>
      </c>
      <c r="H12" s="45"/>
      <c r="I12" s="103"/>
      <c r="J12" s="103"/>
      <c r="K12" s="103"/>
      <c r="L12" s="46"/>
      <c r="M12" s="46" t="s">
        <v>26</v>
      </c>
      <c r="N12" s="50"/>
      <c r="O12" s="50" t="s">
        <v>26</v>
      </c>
      <c r="P12" s="50"/>
      <c r="Q12" s="50"/>
      <c r="R12" s="50" t="s">
        <v>26</v>
      </c>
      <c r="S12" s="104"/>
      <c r="T12" s="45" t="s">
        <v>26</v>
      </c>
      <c r="U12" s="105">
        <f>IF(V12&lt;&gt;"",IF(OR(H12&lt;&gt;#REF!,E12&lt;&gt;#REF!),1,#REF!+1),0)</f>
        <v>0</v>
      </c>
      <c r="V12" s="89"/>
      <c r="W12" s="106"/>
      <c r="X12" s="106"/>
      <c r="Y12" s="107" t="s">
        <v>26</v>
      </c>
      <c r="Z12" s="100"/>
      <c r="AA12" s="100"/>
    </row>
    <row r="13" spans="1:27" ht="20.25" customHeight="1">
      <c r="A13" s="1">
        <f>IF(E13&lt;&gt;"",IF(E13&lt;&gt;E12,A12+1,A12),0)</f>
        <v>0</v>
      </c>
      <c r="C13" s="101"/>
      <c r="D13" s="102"/>
      <c r="E13" s="102"/>
      <c r="F13" s="102"/>
      <c r="G13" s="45">
        <f>IF(H13&lt;&gt;"",IF(E13&lt;&gt;E12,1,IF(H13&lt;&gt;H12,G12+1,G12)),0)</f>
        <v>0</v>
      </c>
      <c r="H13" s="45"/>
      <c r="I13" s="103"/>
      <c r="J13" s="103"/>
      <c r="K13" s="103"/>
      <c r="L13" s="46"/>
      <c r="M13" s="46" t="s">
        <v>26</v>
      </c>
      <c r="N13" s="50"/>
      <c r="O13" s="50" t="s">
        <v>26</v>
      </c>
      <c r="P13" s="50"/>
      <c r="Q13" s="50"/>
      <c r="R13" s="50" t="s">
        <v>26</v>
      </c>
      <c r="S13" s="104"/>
      <c r="T13" s="45" t="s">
        <v>26</v>
      </c>
      <c r="U13" s="105">
        <f>IF(V13&lt;&gt;"",IF(OR(H13&lt;&gt;H12,E13&lt;&gt;E12),1,U12+1),0)</f>
        <v>0</v>
      </c>
      <c r="V13" s="89"/>
      <c r="W13" s="106"/>
      <c r="X13" s="106"/>
      <c r="Y13" s="107" t="s">
        <v>26</v>
      </c>
      <c r="Z13" s="100"/>
      <c r="AA13" s="100"/>
    </row>
    <row r="14" spans="1:27" ht="20.25" customHeight="1">
      <c r="A14" s="1">
        <f>IF(E14&lt;&gt;"",IF(E14&lt;&gt;E13,A13+1,A13),0)</f>
        <v>0</v>
      </c>
      <c r="C14" s="101"/>
      <c r="D14" s="102"/>
      <c r="E14" s="102"/>
      <c r="F14" s="102"/>
      <c r="G14" s="45">
        <f>IF(H14&lt;&gt;"",IF(E14&lt;&gt;E13,1,IF(H14&lt;&gt;H13,G13+1,G13)),0)</f>
        <v>0</v>
      </c>
      <c r="H14" s="45"/>
      <c r="I14" s="103"/>
      <c r="J14" s="103"/>
      <c r="K14" s="103"/>
      <c r="L14" s="46"/>
      <c r="M14" s="46" t="s">
        <v>26</v>
      </c>
      <c r="N14" s="50"/>
      <c r="O14" s="50" t="s">
        <v>26</v>
      </c>
      <c r="P14" s="50"/>
      <c r="Q14" s="50"/>
      <c r="R14" s="50" t="s">
        <v>26</v>
      </c>
      <c r="S14" s="104"/>
      <c r="T14" s="45" t="s">
        <v>26</v>
      </c>
      <c r="U14" s="105">
        <f>IF(V14&lt;&gt;"",IF(OR(H14&lt;&gt;H13,E14&lt;&gt;E13),1,U13+1),0)</f>
        <v>0</v>
      </c>
      <c r="V14" s="89"/>
      <c r="W14" s="106"/>
      <c r="X14" s="106"/>
      <c r="Y14" s="107" t="s">
        <v>26</v>
      </c>
      <c r="Z14" s="100"/>
      <c r="AA14" s="100"/>
    </row>
    <row r="15" spans="1:27" ht="20.25" customHeight="1">
      <c r="A15" s="1">
        <f>IF(E15&lt;&gt;"",IF(E15&lt;&gt;E14,A14+1,A14),0)</f>
        <v>0</v>
      </c>
      <c r="C15" s="101"/>
      <c r="D15" s="102"/>
      <c r="E15" s="102"/>
      <c r="F15" s="102"/>
      <c r="G15" s="45">
        <f>IF(H15&lt;&gt;"",IF(E15&lt;&gt;E14,1,IF(H15&lt;&gt;H14,G14+1,G14)),0)</f>
        <v>0</v>
      </c>
      <c r="H15" s="45"/>
      <c r="I15" s="103"/>
      <c r="J15" s="103"/>
      <c r="K15" s="103"/>
      <c r="L15" s="46"/>
      <c r="M15" s="46" t="s">
        <v>26</v>
      </c>
      <c r="N15" s="50"/>
      <c r="O15" s="50" t="s">
        <v>26</v>
      </c>
      <c r="P15" s="50"/>
      <c r="Q15" s="50"/>
      <c r="R15" s="50" t="s">
        <v>26</v>
      </c>
      <c r="S15" s="104"/>
      <c r="T15" s="45" t="s">
        <v>26</v>
      </c>
      <c r="U15" s="105">
        <f>IF(V15&lt;&gt;"",IF(OR(H15&lt;&gt;H14,E15&lt;&gt;E14),1,U14+1),0)</f>
        <v>0</v>
      </c>
      <c r="V15" s="89"/>
      <c r="W15" s="106"/>
      <c r="X15" s="106"/>
      <c r="Y15" s="107" t="s">
        <v>26</v>
      </c>
      <c r="Z15" s="100"/>
      <c r="AA15" s="100"/>
    </row>
    <row r="16" spans="1:27" ht="20.25" customHeight="1">
      <c r="A16" s="1">
        <f>IF(E16&lt;&gt;"",IF(E16&lt;&gt;E15,A15+1,A15),0)</f>
        <v>0</v>
      </c>
      <c r="C16" s="101"/>
      <c r="D16" s="102"/>
      <c r="E16" s="102"/>
      <c r="F16" s="102"/>
      <c r="G16" s="45">
        <f>IF(H16&lt;&gt;"",IF(E16&lt;&gt;E15,1,IF(H16&lt;&gt;H15,G15+1,G15)),0)</f>
        <v>0</v>
      </c>
      <c r="H16" s="45"/>
      <c r="I16" s="103"/>
      <c r="J16" s="103"/>
      <c r="K16" s="103"/>
      <c r="L16" s="46"/>
      <c r="M16" s="46" t="s">
        <v>26</v>
      </c>
      <c r="N16" s="50"/>
      <c r="O16" s="50" t="s">
        <v>26</v>
      </c>
      <c r="P16" s="50"/>
      <c r="Q16" s="50"/>
      <c r="R16" s="50" t="s">
        <v>26</v>
      </c>
      <c r="S16" s="45"/>
      <c r="T16" s="45" t="s">
        <v>26</v>
      </c>
      <c r="U16" s="105">
        <f>IF(V16&lt;&gt;"",IF(OR(H16&lt;&gt;H15,E16&lt;&gt;E15),1,U15+1),0)</f>
        <v>0</v>
      </c>
      <c r="V16" s="117"/>
      <c r="W16" s="106"/>
      <c r="X16" s="106"/>
      <c r="Y16" s="107" t="s">
        <v>26</v>
      </c>
      <c r="Z16" s="100"/>
      <c r="AA16" s="100"/>
    </row>
    <row r="17" spans="1:27" ht="20.25" customHeight="1">
      <c r="A17" s="1">
        <f>IF(E17&lt;&gt;"",IF(E17&lt;&gt;E16,A16+1,A16),0)</f>
        <v>0</v>
      </c>
      <c r="C17" s="101"/>
      <c r="D17" s="102"/>
      <c r="E17" s="102"/>
      <c r="F17" s="102"/>
      <c r="G17" s="45">
        <f>IF(H17&lt;&gt;"",IF(E17&lt;&gt;E16,1,IF(H17&lt;&gt;H16,G16+1,G16)),0)</f>
        <v>0</v>
      </c>
      <c r="H17" s="45"/>
      <c r="I17" s="103"/>
      <c r="J17" s="103"/>
      <c r="K17" s="103"/>
      <c r="L17" s="46"/>
      <c r="M17" s="46" t="s">
        <v>26</v>
      </c>
      <c r="N17" s="50"/>
      <c r="O17" s="50" t="s">
        <v>26</v>
      </c>
      <c r="P17" s="50"/>
      <c r="Q17" s="50"/>
      <c r="R17" s="50" t="s">
        <v>26</v>
      </c>
      <c r="S17" s="45"/>
      <c r="T17" s="45" t="s">
        <v>26</v>
      </c>
      <c r="U17" s="105">
        <f>IF(V17&lt;&gt;"",IF(OR(H17&lt;&gt;H16,E17&lt;&gt;E16),1,U16+1),0)</f>
        <v>0</v>
      </c>
      <c r="V17" s="117"/>
      <c r="W17" s="106"/>
      <c r="X17" s="106"/>
      <c r="Y17" s="107" t="s">
        <v>26</v>
      </c>
      <c r="Z17" s="100"/>
      <c r="AA17" s="100"/>
    </row>
    <row r="18" spans="1:27" ht="20.25" customHeight="1">
      <c r="C18" s="101"/>
      <c r="D18" s="102"/>
      <c r="E18" s="102"/>
      <c r="F18" s="102"/>
      <c r="G18" s="45"/>
      <c r="H18" s="45"/>
      <c r="I18" s="103"/>
      <c r="J18" s="103"/>
      <c r="K18" s="103"/>
      <c r="L18" s="46"/>
      <c r="M18" s="46"/>
      <c r="N18" s="50"/>
      <c r="O18" s="50"/>
      <c r="P18" s="50"/>
      <c r="Q18" s="50"/>
      <c r="R18" s="50"/>
      <c r="S18" s="45"/>
      <c r="T18" s="45"/>
      <c r="U18" s="105"/>
      <c r="V18" s="117"/>
      <c r="W18" s="106"/>
      <c r="X18" s="106"/>
      <c r="Y18" s="107"/>
      <c r="Z18" s="100"/>
      <c r="AA18" s="100"/>
    </row>
    <row r="19" spans="1:27" ht="20.25" customHeight="1">
      <c r="A19" s="1">
        <f>IF(E19&lt;&gt;"",IF(E19&lt;&gt;E17,A17+1,A17),0)</f>
        <v>0</v>
      </c>
      <c r="C19" s="101"/>
      <c r="D19" s="102"/>
      <c r="E19" s="102"/>
      <c r="F19" s="102"/>
      <c r="G19" s="45">
        <f>IF(H19&lt;&gt;"",IF(E19&lt;&gt;E17,1,IF(H19&lt;&gt;H17,G17+1,G17)),0)</f>
        <v>0</v>
      </c>
      <c r="H19" s="45"/>
      <c r="I19" s="103"/>
      <c r="J19" s="103"/>
      <c r="K19" s="103"/>
      <c r="L19" s="46"/>
      <c r="M19" s="46" t="s">
        <v>26</v>
      </c>
      <c r="N19" s="50"/>
      <c r="O19" s="50" t="s">
        <v>26</v>
      </c>
      <c r="P19" s="50"/>
      <c r="Q19" s="50"/>
      <c r="R19" s="50" t="s">
        <v>26</v>
      </c>
      <c r="S19" s="45"/>
      <c r="T19" s="45" t="s">
        <v>26</v>
      </c>
      <c r="U19" s="105">
        <f>IF(V19&lt;&gt;"",IF(OR(H19&lt;&gt;H17,E19&lt;&gt;E17),1,U17+1),0)</f>
        <v>0</v>
      </c>
      <c r="V19" s="118"/>
      <c r="W19" s="106"/>
      <c r="X19" s="106"/>
      <c r="Y19" s="107" t="s">
        <v>26</v>
      </c>
      <c r="Z19" s="100"/>
      <c r="AA19" s="100"/>
    </row>
    <row r="20" spans="1:27" ht="20.25" customHeight="1">
      <c r="A20" s="1">
        <f>IF(E20&lt;&gt;"",IF(E20&lt;&gt;#REF!,#REF!+1,#REF!),0)</f>
        <v>0</v>
      </c>
      <c r="C20" s="101"/>
      <c r="D20" s="102"/>
      <c r="E20" s="102"/>
      <c r="F20" s="102"/>
      <c r="G20" s="45">
        <f>IF(H20&lt;&gt;"",IF(E20&lt;&gt;#REF!,1,IF(H20&lt;&gt;#REF!,#REF!+1,#REF!)),0)</f>
        <v>0</v>
      </c>
      <c r="H20" s="45"/>
      <c r="I20" s="103"/>
      <c r="J20" s="103"/>
      <c r="K20" s="103"/>
      <c r="L20" s="46"/>
      <c r="M20" s="46" t="s">
        <v>26</v>
      </c>
      <c r="N20" s="50"/>
      <c r="O20" s="50" t="s">
        <v>26</v>
      </c>
      <c r="P20" s="50"/>
      <c r="Q20" s="50"/>
      <c r="R20" s="50" t="s">
        <v>26</v>
      </c>
      <c r="S20" s="45"/>
      <c r="T20" s="45" t="s">
        <v>26</v>
      </c>
      <c r="U20" s="105">
        <f>IF(V20&lt;&gt;"",IF(OR(H20&lt;&gt;#REF!,E20&lt;&gt;#REF!),1,#REF!+1),0)</f>
        <v>0</v>
      </c>
      <c r="V20" s="118"/>
      <c r="W20" s="106"/>
      <c r="X20" s="106"/>
      <c r="Y20" s="107" t="s">
        <v>26</v>
      </c>
      <c r="Z20" s="100"/>
      <c r="AA20" s="100"/>
    </row>
    <row r="21" spans="1:27" ht="20.25" customHeight="1" thickBot="1">
      <c r="A21" s="1">
        <f>IF(E21&lt;&gt;"",IF(E21&lt;&gt;#REF!,#REF!+1,#REF!),0)</f>
        <v>0</v>
      </c>
      <c r="C21" s="119"/>
      <c r="D21" s="120"/>
      <c r="E21" s="120"/>
      <c r="F21" s="120"/>
      <c r="G21" s="121">
        <f>IF(H21&lt;&gt;"",IF(E21&lt;&gt;#REF!,1,IF(H21&lt;&gt;#REF!,#REF!+1,#REF!)),0)</f>
        <v>0</v>
      </c>
      <c r="H21" s="121"/>
      <c r="I21" s="121"/>
      <c r="J21" s="121"/>
      <c r="K21" s="121"/>
      <c r="L21" s="57"/>
      <c r="M21" s="57" t="s">
        <v>26</v>
      </c>
      <c r="N21" s="57"/>
      <c r="O21" s="57" t="s">
        <v>26</v>
      </c>
      <c r="P21" s="57"/>
      <c r="Q21" s="57"/>
      <c r="R21" s="57" t="s">
        <v>26</v>
      </c>
      <c r="S21" s="121"/>
      <c r="T21" s="121" t="s">
        <v>26</v>
      </c>
      <c r="U21" s="122">
        <f>IF(V21&lt;&gt;"",IF(OR(H21&lt;&gt;#REF!,E21&lt;&gt;#REF!),1,#REF!+1),0)</f>
        <v>0</v>
      </c>
      <c r="V21" s="123"/>
      <c r="W21" s="124"/>
      <c r="X21" s="124"/>
      <c r="Y21" s="125" t="s">
        <v>26</v>
      </c>
      <c r="Z21" s="100"/>
      <c r="AA21" s="100"/>
    </row>
    <row r="22" spans="1:27" ht="7.5" customHeight="1">
      <c r="G22" s="1"/>
      <c r="H22" s="1"/>
      <c r="I22" s="1"/>
      <c r="J22" s="1"/>
      <c r="K22" s="1"/>
      <c r="L22" s="3"/>
      <c r="M22" s="3"/>
      <c r="N22" s="3"/>
      <c r="O22" s="3"/>
      <c r="P22" s="3"/>
      <c r="Q22" s="3"/>
      <c r="R22" s="3"/>
      <c r="T22" s="1"/>
      <c r="U22" s="1"/>
      <c r="Z22" s="90"/>
      <c r="AA22" s="90"/>
    </row>
    <row r="23" spans="1:27" ht="15" customHeight="1">
      <c r="C23" s="133" t="s">
        <v>27</v>
      </c>
      <c r="L23" s="133"/>
      <c r="M23" s="133"/>
    </row>
    <row r="24" spans="1:27" ht="17.850000000000001" customHeight="1">
      <c r="C24" s="133" t="s">
        <v>28</v>
      </c>
      <c r="L24" s="133"/>
      <c r="M24" s="133"/>
    </row>
    <row r="25" spans="1:27" ht="32.1" customHeight="1">
      <c r="C25" s="806" t="s">
        <v>29</v>
      </c>
      <c r="D25" s="806"/>
      <c r="E25" s="806"/>
      <c r="F25" s="806"/>
      <c r="G25" s="806"/>
      <c r="H25" s="806"/>
      <c r="I25" s="806"/>
      <c r="J25" s="806"/>
      <c r="K25" s="806"/>
      <c r="L25" s="806"/>
      <c r="M25" s="806"/>
      <c r="N25" s="806"/>
      <c r="O25" s="806"/>
      <c r="P25" s="806"/>
      <c r="Q25" s="806"/>
      <c r="R25" s="806"/>
      <c r="S25" s="806"/>
      <c r="T25" s="68"/>
      <c r="U25" s="68"/>
      <c r="V25" s="68"/>
      <c r="Z25" s="68"/>
      <c r="AA25" s="68"/>
    </row>
    <row r="41" spans="12:18">
      <c r="L41" s="7"/>
      <c r="M41" s="7"/>
      <c r="N41" s="7"/>
      <c r="O41" s="7"/>
      <c r="P41" s="7"/>
      <c r="Q41" s="7"/>
      <c r="R41" s="7"/>
    </row>
    <row r="42" spans="12:18">
      <c r="L42" s="7"/>
      <c r="M42" s="7"/>
      <c r="N42" s="7"/>
      <c r="O42" s="7"/>
      <c r="P42" s="7"/>
      <c r="Q42" s="7"/>
      <c r="R42" s="7"/>
    </row>
    <row r="44" spans="12:18">
      <c r="L44" s="7"/>
      <c r="M44" s="7"/>
      <c r="N44" s="7"/>
      <c r="O44" s="7"/>
      <c r="P44" s="7"/>
      <c r="Q44" s="7"/>
      <c r="R44" s="7"/>
    </row>
  </sheetData>
  <mergeCells count="25">
    <mergeCell ref="W5:W10"/>
    <mergeCell ref="X5:Y9"/>
    <mergeCell ref="U6:U10"/>
    <mergeCell ref="C25:S25"/>
    <mergeCell ref="S8:S10"/>
    <mergeCell ref="T8:T10"/>
    <mergeCell ref="V8:V10"/>
    <mergeCell ref="I8:I10"/>
    <mergeCell ref="J8:J9"/>
    <mergeCell ref="K8:K10"/>
    <mergeCell ref="L8:L10"/>
    <mergeCell ref="M8:M10"/>
    <mergeCell ref="N8:P8"/>
    <mergeCell ref="Q8:R8"/>
    <mergeCell ref="C4:C10"/>
    <mergeCell ref="H5:H10"/>
    <mergeCell ref="D4:D10"/>
    <mergeCell ref="E4:E10"/>
    <mergeCell ref="G4:K4"/>
    <mergeCell ref="G5:G10"/>
    <mergeCell ref="S5:T7"/>
    <mergeCell ref="I5:I7"/>
    <mergeCell ref="L5:M7"/>
    <mergeCell ref="F4:F10"/>
    <mergeCell ref="N5:R7"/>
  </mergeCells>
  <phoneticPr fontId="12"/>
  <conditionalFormatting sqref="Z12:AA21">
    <cfRule type="expression" dxfId="60" priority="3">
      <formula>#REF!=0</formula>
    </cfRule>
  </conditionalFormatting>
  <dataValidations disablePrompts="1" count="3">
    <dataValidation type="list" allowBlank="1" showInputMessage="1" showErrorMessage="1" sqref="I12:I21" xr:uid="{F748CB6B-EBE1-4A5C-871B-7DBEC4FD461D}">
      <formula1>"10代,20代,30代,40代,50代,60代,70代,80代,90代"</formula1>
    </dataValidation>
    <dataValidation type="list" allowBlank="1" showInputMessage="1" showErrorMessage="1" sqref="P12:P21" xr:uid="{7287C7A6-0D29-48BB-B0D1-7AD1D511789F}">
      <formula1>"　,法人,法人以外"</formula1>
    </dataValidation>
    <dataValidation type="list" allowBlank="1" showInputMessage="1" showErrorMessage="1" sqref="Z12:AA21" xr:uid="{6B913E95-0F73-47ED-9BB3-B8B851AF4CD3}">
      <formula1>"ア,イ,ウ"</formula1>
    </dataValidation>
  </dataValidations>
  <pageMargins left="0.62992125984251968" right="0.55118110236220474" top="0.74803149606299213" bottom="0.74803149606299213" header="0.31496062992125984" footer="0.3149606299212598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7FFC3-5A9C-43B4-B853-E0D9FB0C5F5D}">
  <sheetPr>
    <pageSetUpPr fitToPage="1"/>
  </sheetPr>
  <dimension ref="A1:BA102"/>
  <sheetViews>
    <sheetView showGridLines="0" view="pageBreakPreview" topLeftCell="A2" zoomScaleNormal="100" zoomScaleSheetLayoutView="100" workbookViewId="0">
      <selection activeCell="B2" sqref="B2"/>
    </sheetView>
  </sheetViews>
  <sheetFormatPr defaultColWidth="9" defaultRowHeight="11.25"/>
  <cols>
    <col min="1" max="1" width="1" style="75" customWidth="1"/>
    <col min="2" max="2" width="5.375" style="75" customWidth="1"/>
    <col min="3" max="6" width="5.125" style="75" customWidth="1"/>
    <col min="7" max="7" width="9.75" style="75" customWidth="1"/>
    <col min="8" max="9" width="13.375" style="75" customWidth="1"/>
    <col min="10" max="14" width="10.875" style="75" customWidth="1"/>
    <col min="15" max="15" width="3.375" style="75" customWidth="1"/>
    <col min="16" max="16" width="4.75" style="75" customWidth="1"/>
    <col min="17" max="17" width="25.375" style="75" customWidth="1"/>
    <col min="18" max="18" width="9" style="75" customWidth="1"/>
    <col min="19" max="19" width="3.375" style="75" customWidth="1"/>
    <col min="20" max="20" width="4.75" style="75" customWidth="1"/>
    <col min="21" max="21" width="20.375" style="75" customWidth="1"/>
    <col min="22" max="22" width="4.875" style="75" customWidth="1"/>
    <col min="23" max="23" width="1.25" style="75" customWidth="1"/>
    <col min="24" max="24" width="2" style="214" customWidth="1"/>
    <col min="25" max="25" width="4.875" style="309" customWidth="1"/>
    <col min="26" max="26" width="24.125" style="309" customWidth="1"/>
    <col min="27" max="37" width="4.75" style="75" customWidth="1"/>
    <col min="38" max="16384" width="9" style="75"/>
  </cols>
  <sheetData>
    <row r="1" spans="1:53" s="241" customFormat="1" ht="23.25" hidden="1" customHeight="1">
      <c r="A1" s="1316" t="s">
        <v>491</v>
      </c>
      <c r="B1" s="1316"/>
      <c r="C1" s="1316"/>
      <c r="D1" s="1316"/>
      <c r="E1" s="1316"/>
      <c r="F1" s="1316"/>
      <c r="G1" s="1316"/>
      <c r="H1" s="1316"/>
      <c r="I1" s="1316"/>
      <c r="J1" s="1316"/>
      <c r="K1" s="1316"/>
      <c r="L1" s="1316"/>
      <c r="M1" s="1316"/>
      <c r="N1" s="1316"/>
      <c r="O1" s="1317"/>
      <c r="P1" s="1317"/>
      <c r="Q1" s="1317"/>
      <c r="R1" s="1317"/>
      <c r="S1" s="1317"/>
      <c r="T1" s="1317"/>
      <c r="U1" s="1317"/>
      <c r="V1" s="1317"/>
      <c r="W1" s="1317"/>
      <c r="X1" s="1317"/>
      <c r="Y1" s="410"/>
      <c r="Z1" s="410"/>
      <c r="AA1" s="410"/>
      <c r="AB1" s="410"/>
      <c r="AC1" s="410"/>
      <c r="AD1" s="410"/>
      <c r="AE1" s="410"/>
      <c r="AF1" s="410"/>
      <c r="AG1" s="409"/>
      <c r="AH1" s="409"/>
      <c r="AI1" s="409"/>
      <c r="AJ1" s="409"/>
      <c r="AK1" s="409"/>
      <c r="AL1" s="409"/>
      <c r="AM1" s="409"/>
      <c r="AN1" s="409"/>
      <c r="AO1" s="409"/>
      <c r="AP1" s="409"/>
      <c r="AQ1" s="409"/>
      <c r="AR1" s="409"/>
      <c r="AS1" s="409"/>
      <c r="AT1" s="409"/>
      <c r="AU1" s="409"/>
      <c r="AV1" s="409"/>
      <c r="AW1" s="409"/>
      <c r="AX1" s="409"/>
      <c r="AY1" s="409"/>
      <c r="AZ1" s="409"/>
      <c r="BA1" s="408"/>
    </row>
    <row r="2" spans="1:53" ht="21.95" customHeight="1">
      <c r="B2" s="239" t="s">
        <v>492</v>
      </c>
      <c r="N2" s="238"/>
      <c r="P2" s="216"/>
      <c r="Q2" s="215"/>
      <c r="R2" s="215"/>
      <c r="S2" s="215"/>
      <c r="T2" s="216"/>
      <c r="U2" s="215"/>
      <c r="V2" s="215"/>
      <c r="W2" s="215"/>
      <c r="X2" s="215"/>
    </row>
    <row r="3" spans="1:53" ht="10.15" customHeight="1">
      <c r="P3" s="216"/>
      <c r="Q3" s="215"/>
      <c r="R3" s="215"/>
      <c r="S3" s="215"/>
      <c r="T3" s="216"/>
      <c r="U3" s="215"/>
      <c r="V3" s="215"/>
      <c r="W3" s="215"/>
      <c r="X3" s="215"/>
    </row>
    <row r="4" spans="1:53" ht="15" customHeight="1">
      <c r="B4" s="231" t="s">
        <v>493</v>
      </c>
      <c r="P4" s="217" t="s">
        <v>494</v>
      </c>
      <c r="Q4" s="217"/>
      <c r="R4" s="217"/>
      <c r="S4" s="217"/>
      <c r="T4" s="223" t="s">
        <v>495</v>
      </c>
      <c r="U4" s="217"/>
      <c r="V4" s="217"/>
      <c r="W4" s="217"/>
      <c r="X4" s="75"/>
    </row>
    <row r="5" spans="1:53" ht="15" customHeight="1">
      <c r="B5" s="397" t="s">
        <v>496</v>
      </c>
      <c r="C5" s="1011" t="s">
        <v>497</v>
      </c>
      <c r="D5" s="1011"/>
      <c r="E5" s="1011"/>
      <c r="F5" s="1011"/>
      <c r="G5" s="1011"/>
      <c r="H5" s="1011"/>
      <c r="I5" s="1318" t="s">
        <v>159</v>
      </c>
      <c r="J5" s="1318"/>
      <c r="K5" s="1318"/>
      <c r="L5" s="1318"/>
      <c r="M5" s="35"/>
      <c r="P5" s="397" t="s">
        <v>496</v>
      </c>
      <c r="Q5" s="397" t="s">
        <v>498</v>
      </c>
      <c r="R5" s="397" t="s">
        <v>159</v>
      </c>
      <c r="S5" s="218"/>
      <c r="T5" s="397" t="s">
        <v>496</v>
      </c>
      <c r="U5" s="397" t="s">
        <v>499</v>
      </c>
      <c r="V5" s="217"/>
      <c r="W5" s="218"/>
      <c r="X5" s="75"/>
    </row>
    <row r="6" spans="1:53" ht="15" customHeight="1">
      <c r="B6" s="1062">
        <v>1</v>
      </c>
      <c r="C6" s="1064" t="s">
        <v>500</v>
      </c>
      <c r="D6" s="1065"/>
      <c r="E6" s="1065"/>
      <c r="F6" s="1065"/>
      <c r="G6" s="1065"/>
      <c r="H6" s="1066"/>
      <c r="I6" s="1064" t="s">
        <v>501</v>
      </c>
      <c r="J6" s="1065"/>
      <c r="K6" s="1065"/>
      <c r="L6" s="1066"/>
      <c r="M6" s="35"/>
      <c r="P6" s="397">
        <v>1</v>
      </c>
      <c r="Q6" s="228" t="s">
        <v>502</v>
      </c>
      <c r="R6" s="807" t="s">
        <v>503</v>
      </c>
      <c r="S6" s="142"/>
      <c r="T6" s="397">
        <v>1</v>
      </c>
      <c r="U6" s="398" t="s">
        <v>504</v>
      </c>
      <c r="V6" s="217"/>
      <c r="W6" s="218"/>
      <c r="X6" s="75"/>
    </row>
    <row r="7" spans="1:53" ht="15" customHeight="1">
      <c r="B7" s="1319"/>
      <c r="C7" s="1067"/>
      <c r="D7" s="1320"/>
      <c r="E7" s="1320"/>
      <c r="F7" s="1320"/>
      <c r="G7" s="1320"/>
      <c r="H7" s="1068"/>
      <c r="I7" s="1067"/>
      <c r="J7" s="1320"/>
      <c r="K7" s="1320"/>
      <c r="L7" s="1068"/>
      <c r="M7" s="35"/>
      <c r="P7" s="397">
        <v>2</v>
      </c>
      <c r="Q7" s="228" t="s">
        <v>505</v>
      </c>
      <c r="R7" s="808"/>
      <c r="S7" s="142"/>
      <c r="T7" s="397">
        <v>2</v>
      </c>
      <c r="U7" s="398" t="s">
        <v>506</v>
      </c>
      <c r="V7" s="217"/>
      <c r="W7" s="218"/>
      <c r="X7" s="75"/>
    </row>
    <row r="8" spans="1:53" ht="20.45" customHeight="1">
      <c r="B8" s="217"/>
      <c r="C8" s="35"/>
      <c r="D8" s="35"/>
      <c r="E8" s="35"/>
      <c r="F8" s="35"/>
      <c r="G8" s="35"/>
      <c r="H8" s="35"/>
      <c r="I8" s="35"/>
      <c r="J8" s="35"/>
      <c r="K8" s="35"/>
      <c r="L8" s="35"/>
      <c r="M8" s="35"/>
      <c r="P8" s="397">
        <v>3</v>
      </c>
      <c r="Q8" s="228" t="s">
        <v>507</v>
      </c>
      <c r="R8" s="808"/>
      <c r="S8" s="142"/>
      <c r="T8" s="397">
        <v>3</v>
      </c>
      <c r="U8" s="398" t="s">
        <v>508</v>
      </c>
      <c r="V8" s="217"/>
      <c r="W8" s="218"/>
      <c r="X8" s="75"/>
    </row>
    <row r="9" spans="1:53" ht="20.45" customHeight="1">
      <c r="B9" s="237" t="s">
        <v>509</v>
      </c>
      <c r="C9" s="237"/>
      <c r="P9" s="397">
        <v>4</v>
      </c>
      <c r="Q9" s="228" t="s">
        <v>510</v>
      </c>
      <c r="R9" s="808"/>
      <c r="S9" s="142"/>
      <c r="T9" s="397">
        <v>4</v>
      </c>
      <c r="U9" s="398" t="s">
        <v>511</v>
      </c>
      <c r="V9" s="218"/>
      <c r="W9" s="218"/>
      <c r="X9" s="75"/>
    </row>
    <row r="10" spans="1:53" ht="15" customHeight="1">
      <c r="B10" s="237" t="s">
        <v>512</v>
      </c>
      <c r="C10" s="237"/>
      <c r="P10" s="397">
        <v>5</v>
      </c>
      <c r="Q10" s="228" t="s">
        <v>513</v>
      </c>
      <c r="R10" s="808"/>
      <c r="S10" s="142"/>
      <c r="T10" s="397">
        <v>5</v>
      </c>
      <c r="U10" s="398" t="s">
        <v>514</v>
      </c>
      <c r="V10" s="217"/>
      <c r="W10" s="218"/>
      <c r="X10" s="75"/>
    </row>
    <row r="11" spans="1:53" ht="15" customHeight="1">
      <c r="B11" s="396" t="s">
        <v>496</v>
      </c>
      <c r="C11" s="232" t="s">
        <v>497</v>
      </c>
      <c r="D11" s="234"/>
      <c r="E11" s="234"/>
      <c r="F11" s="234"/>
      <c r="G11" s="234"/>
      <c r="H11" s="234"/>
      <c r="I11" s="234"/>
      <c r="J11" s="233"/>
      <c r="O11" s="35"/>
      <c r="P11" s="397">
        <v>6</v>
      </c>
      <c r="Q11" s="228" t="s">
        <v>515</v>
      </c>
      <c r="R11" s="808"/>
      <c r="S11" s="142"/>
      <c r="T11" s="397">
        <v>6</v>
      </c>
      <c r="U11" s="398" t="s">
        <v>516</v>
      </c>
      <c r="V11" s="217"/>
      <c r="W11" s="218"/>
      <c r="X11" s="75"/>
    </row>
    <row r="12" spans="1:53" ht="15" customHeight="1">
      <c r="B12" s="396">
        <v>1</v>
      </c>
      <c r="C12" s="232" t="s">
        <v>517</v>
      </c>
      <c r="D12" s="234"/>
      <c r="E12" s="234"/>
      <c r="F12" s="234"/>
      <c r="G12" s="234"/>
      <c r="H12" s="234"/>
      <c r="I12" s="234"/>
      <c r="J12" s="233"/>
      <c r="O12" s="35"/>
      <c r="P12" s="397">
        <v>7</v>
      </c>
      <c r="Q12" s="228" t="s">
        <v>518</v>
      </c>
      <c r="R12" s="808"/>
      <c r="S12" s="142"/>
      <c r="T12" s="397">
        <v>7</v>
      </c>
      <c r="U12" s="398" t="s">
        <v>519</v>
      </c>
      <c r="V12" s="217"/>
      <c r="W12" s="218"/>
      <c r="X12" s="75"/>
    </row>
    <row r="13" spans="1:53" ht="15" customHeight="1">
      <c r="B13" s="396">
        <v>2</v>
      </c>
      <c r="C13" s="232" t="s">
        <v>520</v>
      </c>
      <c r="D13" s="234"/>
      <c r="E13" s="234"/>
      <c r="F13" s="234"/>
      <c r="G13" s="234"/>
      <c r="H13" s="234"/>
      <c r="I13" s="234"/>
      <c r="J13" s="233"/>
      <c r="O13" s="35"/>
      <c r="P13" s="397">
        <v>8</v>
      </c>
      <c r="Q13" s="228" t="s">
        <v>521</v>
      </c>
      <c r="R13" s="808"/>
      <c r="S13" s="142"/>
      <c r="T13" s="397">
        <v>8</v>
      </c>
      <c r="U13" s="398" t="s">
        <v>522</v>
      </c>
      <c r="V13" s="217"/>
      <c r="W13" s="218"/>
      <c r="X13" s="75"/>
    </row>
    <row r="14" spans="1:53" ht="15" customHeight="1">
      <c r="B14" s="396">
        <v>3</v>
      </c>
      <c r="C14" s="232" t="s">
        <v>523</v>
      </c>
      <c r="D14" s="234"/>
      <c r="E14" s="234"/>
      <c r="F14" s="234"/>
      <c r="G14" s="234"/>
      <c r="H14" s="234"/>
      <c r="I14" s="234"/>
      <c r="J14" s="233"/>
      <c r="O14" s="35"/>
      <c r="P14" s="397">
        <v>9</v>
      </c>
      <c r="Q14" s="228" t="s">
        <v>524</v>
      </c>
      <c r="R14" s="807" t="s">
        <v>525</v>
      </c>
      <c r="S14" s="142"/>
      <c r="T14" s="397">
        <v>9</v>
      </c>
      <c r="U14" s="398" t="s">
        <v>526</v>
      </c>
      <c r="V14" s="217"/>
      <c r="W14" s="218"/>
      <c r="X14" s="75"/>
      <c r="AC14" s="75" t="str">
        <f>IF('個別表（B表）'!$MM14&gt;8,"",IF(AND('個別表（B表）'!I$14=1,'個別表（B表）'!$AA14&gt;0,'個別表（B表）'!$Y14=2,'個別表（B表）'!$ML14&gt;0),'個別表（B表）'!$MK14+1,'個別表（B表）'!$MK14))</f>
        <v/>
      </c>
    </row>
    <row r="15" spans="1:53" ht="15" customHeight="1">
      <c r="B15" s="312">
        <v>4</v>
      </c>
      <c r="C15" s="232" t="s">
        <v>527</v>
      </c>
      <c r="D15" s="297"/>
      <c r="E15" s="297"/>
      <c r="F15" s="297"/>
      <c r="G15" s="297"/>
      <c r="H15" s="297"/>
      <c r="I15" s="297"/>
      <c r="J15" s="298"/>
      <c r="O15" s="35"/>
      <c r="P15" s="397">
        <v>10</v>
      </c>
      <c r="Q15" s="228" t="s">
        <v>528</v>
      </c>
      <c r="R15" s="808"/>
      <c r="S15" s="142"/>
      <c r="T15" s="397">
        <v>10</v>
      </c>
      <c r="U15" s="398" t="s">
        <v>529</v>
      </c>
      <c r="V15" s="217"/>
      <c r="W15" s="218"/>
      <c r="X15" s="75"/>
      <c r="AC15" s="75" t="str">
        <f>IF('個別表（B表）'!$MM15&gt;8,"",IF(AND('個別表（B表）'!I$14=1,'個別表（B表）'!$AA15&gt;0,'個別表（B表）'!$Y15=2,'個別表（B表）'!$ML15&gt;0),'個別表（B表）'!$MK15+1,'個別表（B表）'!$MK15))</f>
        <v/>
      </c>
    </row>
    <row r="16" spans="1:53" ht="15" customHeight="1">
      <c r="B16" s="312">
        <v>5</v>
      </c>
      <c r="C16" s="232" t="s">
        <v>347</v>
      </c>
      <c r="D16" s="297"/>
      <c r="E16" s="297"/>
      <c r="F16" s="297"/>
      <c r="G16" s="297"/>
      <c r="H16" s="297"/>
      <c r="I16" s="297"/>
      <c r="J16" s="298"/>
      <c r="P16" s="397">
        <v>11</v>
      </c>
      <c r="Q16" s="228" t="s">
        <v>530</v>
      </c>
      <c r="R16" s="808"/>
      <c r="S16" s="142"/>
      <c r="T16" s="397">
        <v>11</v>
      </c>
      <c r="U16" s="398" t="s">
        <v>531</v>
      </c>
      <c r="V16" s="217"/>
      <c r="W16" s="218"/>
      <c r="X16" s="75"/>
      <c r="AC16" s="75" t="str">
        <f>IF('個別表（B表）'!$MM16&gt;8,"",IF(AND('個別表（B表）'!I$14=1,'個別表（B表）'!$AA16&gt;0,'個別表（B表）'!$Y16=2,'個別表（B表）'!$ML16&gt;0),'個別表（B表）'!$MK16+1,'個別表（B表）'!$MK16))</f>
        <v/>
      </c>
    </row>
    <row r="17" spans="2:29" ht="15" customHeight="1">
      <c r="P17" s="397">
        <v>12</v>
      </c>
      <c r="Q17" s="228" t="s">
        <v>532</v>
      </c>
      <c r="R17" s="808"/>
      <c r="S17" s="142"/>
      <c r="T17" s="226"/>
      <c r="U17" s="236"/>
      <c r="V17" s="217"/>
      <c r="W17" s="217"/>
      <c r="X17" s="75"/>
      <c r="AC17" s="75" t="str">
        <f>IF('個別表（B表）'!$MM17&gt;8,"",IF(AND('個別表（B表）'!I$14=1,'個別表（B表）'!$AA17&gt;0,'個別表（B表）'!$Y17=2,'個別表（B表）'!$ML17&gt;0),'個別表（B表）'!$MK17+1,'個別表（B表）'!$MK17))</f>
        <v/>
      </c>
    </row>
    <row r="18" spans="2:29" ht="15" customHeight="1">
      <c r="B18" s="231" t="s">
        <v>533</v>
      </c>
      <c r="C18" s="217"/>
      <c r="D18" s="215"/>
      <c r="E18" s="215"/>
      <c r="F18" s="215"/>
      <c r="G18" s="215"/>
      <c r="H18" s="215"/>
      <c r="I18" s="215"/>
      <c r="J18" s="215"/>
      <c r="K18" s="215"/>
      <c r="L18" s="215"/>
      <c r="M18" s="215"/>
      <c r="N18" s="215"/>
      <c r="P18" s="397">
        <v>13</v>
      </c>
      <c r="Q18" s="228" t="s">
        <v>534</v>
      </c>
      <c r="R18" s="1303"/>
      <c r="S18" s="142"/>
      <c r="T18" s="218"/>
      <c r="U18" s="223"/>
      <c r="V18" s="217"/>
      <c r="W18" s="217"/>
      <c r="X18" s="215"/>
      <c r="AC18" s="75" t="str">
        <f>IF('個別表（B表）'!$MM18&gt;8,"",IF(AND('個別表（B表）'!I$14=1,'個別表（B表）'!$AA18&gt;0,'個別表（B表）'!$Y18=2,'個別表（B表）'!$ML18&gt;0),'個別表（B表）'!$MK18+1,'個別表（B表）'!$MK18))</f>
        <v/>
      </c>
    </row>
    <row r="19" spans="2:29" ht="18.600000000000001" customHeight="1">
      <c r="B19" s="396" t="s">
        <v>496</v>
      </c>
      <c r="C19" s="1304" t="s">
        <v>497</v>
      </c>
      <c r="D19" s="1305"/>
      <c r="E19" s="1305"/>
      <c r="F19" s="1306"/>
      <c r="G19" s="1307" t="s">
        <v>535</v>
      </c>
      <c r="H19" s="1308"/>
      <c r="I19" s="1308"/>
      <c r="J19" s="1308"/>
      <c r="K19" s="1308"/>
      <c r="L19" s="1308"/>
      <c r="M19" s="1308"/>
      <c r="N19" s="1309"/>
      <c r="P19" s="397">
        <v>14</v>
      </c>
      <c r="Q19" s="228" t="s">
        <v>536</v>
      </c>
      <c r="R19" s="809" t="s">
        <v>537</v>
      </c>
      <c r="S19" s="142"/>
      <c r="T19" s="218"/>
      <c r="U19" s="223"/>
      <c r="V19" s="217"/>
      <c r="W19" s="217"/>
      <c r="X19" s="215"/>
      <c r="AC19" s="75" t="str">
        <f>IF('個別表（B表）'!$MM19&gt;8,"",IF(AND('個別表（B表）'!I$14=1,'個別表（B表）'!$AA19&gt;0,'個別表（B表）'!$Y19=2,'個別表（B表）'!$ML19&gt;0),'個別表（B表）'!$MK19+1,'個別表（B表）'!$MK19))</f>
        <v/>
      </c>
    </row>
    <row r="20" spans="2:29" ht="18.600000000000001" customHeight="1">
      <c r="B20" s="1288">
        <v>1</v>
      </c>
      <c r="C20" s="1310" t="s">
        <v>538</v>
      </c>
      <c r="D20" s="1311"/>
      <c r="E20" s="1311"/>
      <c r="F20" s="1312"/>
      <c r="G20" s="1296" t="s">
        <v>539</v>
      </c>
      <c r="H20" s="1297"/>
      <c r="I20" s="1297"/>
      <c r="J20" s="1297"/>
      <c r="K20" s="1297"/>
      <c r="L20" s="1297"/>
      <c r="M20" s="1297"/>
      <c r="N20" s="1298"/>
      <c r="P20" s="397">
        <v>15</v>
      </c>
      <c r="Q20" s="228" t="s">
        <v>540</v>
      </c>
      <c r="R20" s="810"/>
      <c r="S20" s="142"/>
      <c r="T20" s="217"/>
      <c r="U20" s="217"/>
      <c r="V20" s="223"/>
      <c r="W20" s="223"/>
      <c r="X20" s="215"/>
      <c r="AC20" s="75" t="str">
        <f>IF('個別表（B表）'!$MM20&gt;8,"",IF(AND('個別表（B表）'!I$14=1,'個別表（B表）'!$AA20&gt;0,'個別表（B表）'!$Y20=2,'個別表（B表）'!$ML20&gt;0),'個別表（B表）'!$MK20+1,'個別表（B表）'!$MK20))</f>
        <v/>
      </c>
    </row>
    <row r="21" spans="2:29" ht="15" customHeight="1">
      <c r="B21" s="1289"/>
      <c r="C21" s="1313"/>
      <c r="D21" s="1314"/>
      <c r="E21" s="1314"/>
      <c r="F21" s="1315"/>
      <c r="G21" s="1299"/>
      <c r="H21" s="1300"/>
      <c r="I21" s="1300"/>
      <c r="J21" s="1300"/>
      <c r="K21" s="1300"/>
      <c r="L21" s="1300"/>
      <c r="M21" s="1300"/>
      <c r="N21" s="1301"/>
      <c r="P21" s="397">
        <v>16</v>
      </c>
      <c r="Q21" s="228" t="s">
        <v>541</v>
      </c>
      <c r="R21" s="1321"/>
      <c r="S21" s="142"/>
      <c r="T21" s="217" t="s">
        <v>542</v>
      </c>
      <c r="U21" s="217"/>
      <c r="V21" s="235"/>
      <c r="W21" s="235"/>
      <c r="X21" s="215"/>
      <c r="AC21" s="75" t="str">
        <f>IF('個別表（B表）'!$MM21&gt;8,"",IF(AND('個別表（B表）'!I$14=1,'個別表（B表）'!$AA21&gt;0,'個別表（B表）'!$Y21=2,'個別表（B表）'!$ML21&gt;0),'個別表（B表）'!$MK21+1,'個別表（B表）'!$MK21))</f>
        <v/>
      </c>
    </row>
    <row r="22" spans="2:29" ht="15" customHeight="1">
      <c r="B22" s="1288">
        <v>2</v>
      </c>
      <c r="C22" s="1310" t="s">
        <v>543</v>
      </c>
      <c r="D22" s="1311"/>
      <c r="E22" s="1311"/>
      <c r="F22" s="1312"/>
      <c r="G22" s="1296" t="s">
        <v>544</v>
      </c>
      <c r="H22" s="1297"/>
      <c r="I22" s="1297"/>
      <c r="J22" s="1297"/>
      <c r="K22" s="1297"/>
      <c r="L22" s="1297"/>
      <c r="M22" s="1297"/>
      <c r="N22" s="1298"/>
      <c r="P22" s="397">
        <v>17</v>
      </c>
      <c r="Q22" s="228" t="s">
        <v>545</v>
      </c>
      <c r="R22" s="807" t="s">
        <v>546</v>
      </c>
      <c r="S22" s="142"/>
      <c r="T22" s="397" t="s">
        <v>496</v>
      </c>
      <c r="U22" s="229" t="s">
        <v>547</v>
      </c>
      <c r="V22" s="401"/>
      <c r="W22" s="230"/>
      <c r="X22" s="215"/>
      <c r="AC22" s="75" t="str">
        <f>IF('個別表（B表）'!$MM22&gt;8,"",IF(AND('個別表（B表）'!I$14=1,'個別表（B表）'!$AA22&gt;0,'個別表（B表）'!$Y22=2,'個別表（B表）'!$ML22&gt;0),'個別表（B表）'!$MK22+1,'個別表（B表）'!$MK22))</f>
        <v/>
      </c>
    </row>
    <row r="23" spans="2:29" ht="15" customHeight="1">
      <c r="B23" s="1289"/>
      <c r="C23" s="1313"/>
      <c r="D23" s="1314"/>
      <c r="E23" s="1314"/>
      <c r="F23" s="1315"/>
      <c r="G23" s="1299"/>
      <c r="H23" s="1300"/>
      <c r="I23" s="1300"/>
      <c r="J23" s="1300"/>
      <c r="K23" s="1300"/>
      <c r="L23" s="1300"/>
      <c r="M23" s="1300"/>
      <c r="N23" s="1301"/>
      <c r="P23" s="397">
        <v>18</v>
      </c>
      <c r="Q23" s="228" t="s">
        <v>548</v>
      </c>
      <c r="R23" s="808"/>
      <c r="S23" s="142"/>
      <c r="T23" s="397">
        <v>1</v>
      </c>
      <c r="U23" s="229" t="s">
        <v>549</v>
      </c>
      <c r="V23" s="401"/>
      <c r="W23" s="230"/>
      <c r="X23" s="215"/>
      <c r="AC23" s="75" t="str">
        <f>IF('個別表（B表）'!$MM23&gt;8,"",IF(AND('個別表（B表）'!I$14=1,'個別表（B表）'!$AA23&gt;0,'個別表（B表）'!$Y23=2,'個別表（B表）'!$ML23&gt;0),'個別表（B表）'!$MK23+1,'個別表（B表）'!$MK23))</f>
        <v/>
      </c>
    </row>
    <row r="24" spans="2:29" ht="15" customHeight="1">
      <c r="B24" s="1288">
        <v>3</v>
      </c>
      <c r="C24" s="1310" t="s">
        <v>550</v>
      </c>
      <c r="D24" s="1311"/>
      <c r="E24" s="1311"/>
      <c r="F24" s="1312"/>
      <c r="G24" s="1296" t="s">
        <v>551</v>
      </c>
      <c r="H24" s="1297"/>
      <c r="I24" s="1297"/>
      <c r="J24" s="1297"/>
      <c r="K24" s="1297"/>
      <c r="L24" s="1297"/>
      <c r="M24" s="1297"/>
      <c r="N24" s="1298"/>
      <c r="P24" s="395">
        <v>19</v>
      </c>
      <c r="Q24" s="227" t="s">
        <v>552</v>
      </c>
      <c r="R24" s="808"/>
      <c r="S24" s="142"/>
      <c r="T24" s="395">
        <v>2</v>
      </c>
      <c r="U24" s="407" t="s">
        <v>553</v>
      </c>
      <c r="V24" s="236"/>
      <c r="W24" s="406"/>
      <c r="X24" s="215"/>
      <c r="Y24" s="309" t="s">
        <v>554</v>
      </c>
      <c r="AC24" s="75" t="str">
        <f>IF('個別表（B表）'!$MM24&gt;8,"",IF(AND('個別表（B表）'!I$14=1,'個別表（B表）'!$AA24&gt;0,'個別表（B表）'!$Y24=2,'個別表（B表）'!$ML24&gt;0),'個別表（B表）'!$MK24+1,'個別表（B表）'!$MK24))</f>
        <v/>
      </c>
    </row>
    <row r="25" spans="2:29" ht="15" customHeight="1">
      <c r="B25" s="1289"/>
      <c r="C25" s="1313"/>
      <c r="D25" s="1314"/>
      <c r="E25" s="1314"/>
      <c r="F25" s="1315"/>
      <c r="G25" s="1299"/>
      <c r="H25" s="1300"/>
      <c r="I25" s="1300"/>
      <c r="J25" s="1300"/>
      <c r="K25" s="1300"/>
      <c r="L25" s="1300"/>
      <c r="M25" s="1300"/>
      <c r="N25" s="1301"/>
      <c r="P25" s="397">
        <v>20</v>
      </c>
      <c r="Q25" s="228" t="s">
        <v>555</v>
      </c>
      <c r="R25" s="808"/>
      <c r="S25" s="142"/>
      <c r="T25" s="221">
        <v>3</v>
      </c>
      <c r="U25" s="229" t="s">
        <v>556</v>
      </c>
      <c r="V25" s="401"/>
      <c r="W25" s="230"/>
      <c r="X25" s="215"/>
      <c r="Y25" s="310" t="s">
        <v>496</v>
      </c>
      <c r="Z25" s="311" t="s">
        <v>497</v>
      </c>
      <c r="AC25" s="75" t="str">
        <f>IF('個別表（B表）'!$MM25&gt;8,"",IF(AND('個別表（B表）'!I$14=1,'個別表（B表）'!$AA25&gt;0,'個別表（B表）'!$Y25=2,'個別表（B表）'!$ML25&gt;0),'個別表（B表）'!$MK25+1,'個別表（B表）'!$MK25))</f>
        <v/>
      </c>
    </row>
    <row r="26" spans="2:29" ht="15" customHeight="1">
      <c r="B26" s="1288">
        <v>4</v>
      </c>
      <c r="C26" s="1290" t="s">
        <v>557</v>
      </c>
      <c r="D26" s="1291"/>
      <c r="E26" s="1291"/>
      <c r="F26" s="1292"/>
      <c r="G26" s="1296" t="s">
        <v>558</v>
      </c>
      <c r="H26" s="1297"/>
      <c r="I26" s="1297"/>
      <c r="J26" s="1297"/>
      <c r="K26" s="1297"/>
      <c r="L26" s="1297"/>
      <c r="M26" s="1297"/>
      <c r="N26" s="1298"/>
      <c r="O26" s="215"/>
      <c r="P26" s="404">
        <v>21</v>
      </c>
      <c r="Q26" s="405" t="s">
        <v>559</v>
      </c>
      <c r="R26" s="808"/>
      <c r="S26" s="142"/>
      <c r="T26" s="404">
        <v>4</v>
      </c>
      <c r="U26" s="403" t="s">
        <v>560</v>
      </c>
      <c r="V26" s="235"/>
      <c r="W26" s="402"/>
      <c r="X26" s="215"/>
      <c r="Y26" s="313">
        <v>1</v>
      </c>
      <c r="Z26" s="314" t="s">
        <v>561</v>
      </c>
      <c r="AC26" s="75" t="str">
        <f>IF('個別表（B表）'!$MM26&gt;8,"",IF(AND('個別表（B表）'!I$14=1,'個別表（B表）'!$AA26&gt;0,'個別表（B表）'!$Y26=2,'個別表（B表）'!$ML26&gt;0),'個別表（B表）'!$MK26+1,'個別表（B表）'!$MK26))</f>
        <v/>
      </c>
    </row>
    <row r="27" spans="2:29" ht="15" customHeight="1">
      <c r="B27" s="1289"/>
      <c r="C27" s="1293"/>
      <c r="D27" s="1294"/>
      <c r="E27" s="1294"/>
      <c r="F27" s="1295"/>
      <c r="G27" s="1299"/>
      <c r="H27" s="1300"/>
      <c r="I27" s="1300"/>
      <c r="J27" s="1300"/>
      <c r="K27" s="1300"/>
      <c r="L27" s="1300"/>
      <c r="M27" s="1300"/>
      <c r="N27" s="1301"/>
      <c r="O27" s="399"/>
      <c r="P27" s="397">
        <v>22</v>
      </c>
      <c r="Q27" s="228" t="s">
        <v>562</v>
      </c>
      <c r="R27" s="808"/>
      <c r="S27" s="142"/>
      <c r="T27" s="397">
        <v>5</v>
      </c>
      <c r="U27" s="229" t="s">
        <v>563</v>
      </c>
      <c r="V27" s="401"/>
      <c r="W27" s="230"/>
      <c r="X27" s="215"/>
      <c r="Y27" s="313">
        <v>2</v>
      </c>
      <c r="Z27" s="314" t="s">
        <v>564</v>
      </c>
      <c r="AC27" s="75" t="str">
        <f>IF('個別表（B表）'!$MM27&gt;8,"",IF(AND('個別表（B表）'!I$14=1,'個別表（B表）'!$AA27&gt;0,'個別表（B表）'!$Y27=2,'個別表（B表）'!$ML27&gt;0),'個別表（B表）'!$MK27+1,'個別表（B表）'!$MK27))</f>
        <v/>
      </c>
    </row>
    <row r="28" spans="2:29" ht="15" customHeight="1">
      <c r="B28" s="1288">
        <v>5</v>
      </c>
      <c r="C28" s="1290" t="s">
        <v>565</v>
      </c>
      <c r="D28" s="1291"/>
      <c r="E28" s="1291"/>
      <c r="F28" s="1292"/>
      <c r="G28" s="1296" t="s">
        <v>566</v>
      </c>
      <c r="H28" s="1297"/>
      <c r="I28" s="1297"/>
      <c r="J28" s="1297"/>
      <c r="K28" s="1297"/>
      <c r="L28" s="1297"/>
      <c r="M28" s="1297"/>
      <c r="N28" s="1298"/>
      <c r="O28" s="399"/>
      <c r="P28" s="397">
        <v>23</v>
      </c>
      <c r="Q28" s="228" t="s">
        <v>567</v>
      </c>
      <c r="R28" s="808"/>
      <c r="S28" s="142"/>
      <c r="T28" s="397">
        <v>6</v>
      </c>
      <c r="U28" s="229" t="s">
        <v>568</v>
      </c>
      <c r="V28" s="401"/>
      <c r="W28" s="230"/>
      <c r="X28" s="215"/>
      <c r="Y28" s="313">
        <v>3</v>
      </c>
      <c r="Z28" s="314" t="s">
        <v>569</v>
      </c>
      <c r="AC28" s="75" t="str">
        <f>IF('個別表（B表）'!$MM28&gt;8,"",IF(AND('個別表（B表）'!I$14=1,'個別表（B表）'!$AA28&gt;0,'個別表（B表）'!$Y28=2,'個別表（B表）'!$ML28&gt;0),'個別表（B表）'!$MK28+1,'個別表（B表）'!$MK28))</f>
        <v/>
      </c>
    </row>
    <row r="29" spans="2:29" ht="15" customHeight="1">
      <c r="B29" s="1289"/>
      <c r="C29" s="1293"/>
      <c r="D29" s="1294"/>
      <c r="E29" s="1294"/>
      <c r="F29" s="1295"/>
      <c r="G29" s="1299"/>
      <c r="H29" s="1300"/>
      <c r="I29" s="1300"/>
      <c r="J29" s="1300"/>
      <c r="K29" s="1300"/>
      <c r="L29" s="1300"/>
      <c r="M29" s="1300"/>
      <c r="N29" s="1301"/>
      <c r="O29" s="399"/>
      <c r="P29" s="397">
        <v>24</v>
      </c>
      <c r="Q29" s="228" t="s">
        <v>570</v>
      </c>
      <c r="R29" s="808"/>
      <c r="S29" s="142"/>
      <c r="T29" s="397">
        <v>7</v>
      </c>
      <c r="U29" s="229" t="s">
        <v>571</v>
      </c>
      <c r="V29" s="401"/>
      <c r="W29" s="230"/>
      <c r="X29" s="215"/>
      <c r="Y29" s="313">
        <v>4</v>
      </c>
      <c r="Z29" s="314" t="s">
        <v>572</v>
      </c>
      <c r="AC29" s="75" t="str">
        <f>IF('個別表（B表）'!$MM29&gt;8,"",IF(AND('個別表（B表）'!I$14=1,'個別表（B表）'!$AA29&gt;0,'個別表（B表）'!$Y29=2,'個別表（B表）'!$ML29&gt;0),'個別表（B表）'!$MK29+1,'個別表（B表）'!$MK29))</f>
        <v/>
      </c>
    </row>
    <row r="30" spans="2:29" ht="15" customHeight="1">
      <c r="B30" s="1288">
        <v>6</v>
      </c>
      <c r="C30" s="1290" t="s">
        <v>573</v>
      </c>
      <c r="D30" s="1291"/>
      <c r="E30" s="1291"/>
      <c r="F30" s="1292"/>
      <c r="G30" s="1296" t="s">
        <v>574</v>
      </c>
      <c r="H30" s="1297"/>
      <c r="I30" s="1297"/>
      <c r="J30" s="1297"/>
      <c r="K30" s="1297"/>
      <c r="L30" s="1297"/>
      <c r="M30" s="1297"/>
      <c r="N30" s="1298"/>
      <c r="O30" s="399"/>
      <c r="P30" s="397">
        <v>25</v>
      </c>
      <c r="Q30" s="228" t="s">
        <v>575</v>
      </c>
      <c r="R30" s="1303"/>
      <c r="S30" s="142"/>
      <c r="T30" s="397">
        <v>8</v>
      </c>
      <c r="U30" s="229" t="s">
        <v>576</v>
      </c>
      <c r="V30" s="400"/>
      <c r="W30" s="219"/>
      <c r="X30" s="215"/>
      <c r="AC30" s="75" t="str">
        <f>IF('個別表（B表）'!$MM30&gt;8,"",IF(AND('個別表（B表）'!I$14=1,'個別表（B表）'!$AA30&gt;0,'個別表（B表）'!$Y30=2,'個別表（B表）'!$ML30&gt;0),'個別表（B表）'!$MK30+1,'個別表（B表）'!$MK30))</f>
        <v/>
      </c>
    </row>
    <row r="31" spans="2:29" ht="15" customHeight="1">
      <c r="B31" s="1289"/>
      <c r="C31" s="1293"/>
      <c r="D31" s="1294"/>
      <c r="E31" s="1294"/>
      <c r="F31" s="1295"/>
      <c r="G31" s="1299"/>
      <c r="H31" s="1300"/>
      <c r="I31" s="1300"/>
      <c r="J31" s="1300"/>
      <c r="K31" s="1300"/>
      <c r="L31" s="1300"/>
      <c r="M31" s="1300"/>
      <c r="N31" s="1301"/>
      <c r="O31" s="399"/>
      <c r="P31" s="397">
        <v>26</v>
      </c>
      <c r="Q31" s="228" t="s">
        <v>577</v>
      </c>
      <c r="R31" s="807" t="s">
        <v>578</v>
      </c>
      <c r="S31" s="142"/>
      <c r="T31" s="218"/>
      <c r="U31" s="223"/>
      <c r="V31" s="217"/>
      <c r="W31" s="217"/>
      <c r="X31" s="215"/>
      <c r="Y31" s="309" t="s">
        <v>210</v>
      </c>
      <c r="AC31" s="75" t="str">
        <f>IF('個別表（B表）'!$MM31&gt;8,"",IF(AND('個別表（B表）'!I$14=1,'個別表（B表）'!$AA31&gt;0,'個別表（B表）'!$Y31=2,'個別表（B表）'!$ML31&gt;0),'個別表（B表）'!$MK31+1,'個別表（B表）'!$MK31))</f>
        <v/>
      </c>
    </row>
    <row r="32" spans="2:29" ht="15" customHeight="1">
      <c r="B32" s="1288">
        <v>7</v>
      </c>
      <c r="C32" s="1290" t="s">
        <v>579</v>
      </c>
      <c r="D32" s="1291"/>
      <c r="E32" s="1291"/>
      <c r="F32" s="1292"/>
      <c r="G32" s="1296" t="s">
        <v>580</v>
      </c>
      <c r="H32" s="1297"/>
      <c r="I32" s="1297"/>
      <c r="J32" s="1297"/>
      <c r="K32" s="1297"/>
      <c r="L32" s="1297"/>
      <c r="M32" s="1297"/>
      <c r="N32" s="1298"/>
      <c r="O32" s="399"/>
      <c r="P32" s="397">
        <v>27</v>
      </c>
      <c r="Q32" s="228" t="s">
        <v>581</v>
      </c>
      <c r="R32" s="808"/>
      <c r="S32" s="142"/>
      <c r="T32" s="218"/>
      <c r="U32" s="217"/>
      <c r="V32" s="217"/>
      <c r="W32" s="217"/>
      <c r="X32" s="215"/>
      <c r="Y32" s="310" t="s">
        <v>496</v>
      </c>
      <c r="Z32" s="311" t="s">
        <v>497</v>
      </c>
      <c r="AC32" s="75" t="str">
        <f>IF('個別表（B表）'!$MM32&gt;8,"",IF(AND('個別表（B表）'!I$14=1,'個別表（B表）'!$AA32&gt;0,'個別表（B表）'!$Y32=2,'個別表（B表）'!$ML32&gt;0),'個別表（B表）'!$MK32+1,'個別表（B表）'!$MK32))</f>
        <v/>
      </c>
    </row>
    <row r="33" spans="2:29" ht="15" customHeight="1">
      <c r="B33" s="1289"/>
      <c r="C33" s="1293"/>
      <c r="D33" s="1294"/>
      <c r="E33" s="1294"/>
      <c r="F33" s="1295"/>
      <c r="G33" s="1299"/>
      <c r="H33" s="1300"/>
      <c r="I33" s="1300"/>
      <c r="J33" s="1300"/>
      <c r="K33" s="1300"/>
      <c r="L33" s="1300"/>
      <c r="M33" s="1300"/>
      <c r="N33" s="1301"/>
      <c r="O33" s="399"/>
      <c r="P33" s="397">
        <v>28</v>
      </c>
      <c r="Q33" s="228" t="s">
        <v>582</v>
      </c>
      <c r="R33" s="808"/>
      <c r="S33" s="142"/>
      <c r="T33" s="218"/>
      <c r="U33" s="217"/>
      <c r="V33" s="217"/>
      <c r="W33" s="217"/>
      <c r="X33" s="215"/>
      <c r="Y33" s="313">
        <v>1</v>
      </c>
      <c r="Z33" s="314" t="s">
        <v>583</v>
      </c>
      <c r="AC33" s="75" t="str">
        <f>IF('個別表（B表）'!$MM33&gt;8,"",IF(AND('個別表（B表）'!I$14=1,'個別表（B表）'!$AA33&gt;0,'個別表（B表）'!$Y33=2,'個別表（B表）'!$ML33&gt;0),'個別表（B表）'!$MK33+1,'個別表（B表）'!$MK33))</f>
        <v/>
      </c>
    </row>
    <row r="34" spans="2:29" ht="15" customHeight="1">
      <c r="B34" s="1288">
        <v>8</v>
      </c>
      <c r="C34" s="1290" t="s">
        <v>584</v>
      </c>
      <c r="D34" s="1291"/>
      <c r="E34" s="1291"/>
      <c r="F34" s="1292"/>
      <c r="G34" s="1296" t="s">
        <v>585</v>
      </c>
      <c r="H34" s="1297"/>
      <c r="I34" s="1297"/>
      <c r="J34" s="1297"/>
      <c r="K34" s="1297"/>
      <c r="L34" s="1297"/>
      <c r="M34" s="1297"/>
      <c r="N34" s="1298"/>
      <c r="O34" s="399"/>
      <c r="P34" s="397">
        <v>29</v>
      </c>
      <c r="Q34" s="228" t="s">
        <v>586</v>
      </c>
      <c r="R34" s="1303"/>
      <c r="S34" s="142"/>
      <c r="T34" s="218"/>
      <c r="U34" s="217"/>
      <c r="V34" s="217"/>
      <c r="W34" s="217"/>
      <c r="X34" s="215"/>
      <c r="Y34" s="313">
        <v>2</v>
      </c>
      <c r="Z34" s="314" t="s">
        <v>587</v>
      </c>
      <c r="AC34" s="75" t="str">
        <f>IF('個別表（B表）'!$MM34&gt;8,"",IF(AND('個別表（B表）'!I$14=1,'個別表（B表）'!$AA34&gt;0,'個別表（B表）'!$Y34=2,'個別表（B表）'!$ML34&gt;0),'個別表（B表）'!$MK34+1,'個別表（B表）'!$MK34))</f>
        <v/>
      </c>
    </row>
    <row r="35" spans="2:29" ht="15" customHeight="1">
      <c r="B35" s="1289"/>
      <c r="C35" s="1293"/>
      <c r="D35" s="1294"/>
      <c r="E35" s="1294"/>
      <c r="F35" s="1295"/>
      <c r="G35" s="1299"/>
      <c r="H35" s="1300"/>
      <c r="I35" s="1300"/>
      <c r="J35" s="1300"/>
      <c r="K35" s="1300"/>
      <c r="L35" s="1300"/>
      <c r="M35" s="1300"/>
      <c r="N35" s="1301"/>
      <c r="O35" s="399"/>
      <c r="P35" s="397">
        <v>30</v>
      </c>
      <c r="Q35" s="228" t="s">
        <v>588</v>
      </c>
      <c r="R35" s="1302" t="s">
        <v>589</v>
      </c>
      <c r="S35" s="142"/>
      <c r="T35" s="218"/>
      <c r="U35" s="217"/>
      <c r="V35" s="217"/>
      <c r="W35" s="217"/>
      <c r="X35" s="215"/>
      <c r="AC35" s="75" t="str">
        <f>IF('個別表（B表）'!$MM35&gt;8,"",IF(AND('個別表（B表）'!I$14=1,'個別表（B表）'!$AA35&gt;0,'個別表（B表）'!$Y35=2,'個別表（B表）'!$ML35&gt;0),'個別表（B表）'!$MK35+1,'個別表（B表）'!$MK35))</f>
        <v/>
      </c>
    </row>
    <row r="36" spans="2:29" ht="15" customHeight="1">
      <c r="B36" s="1288">
        <v>9</v>
      </c>
      <c r="C36" s="1290" t="s">
        <v>590</v>
      </c>
      <c r="D36" s="1291"/>
      <c r="E36" s="1291"/>
      <c r="F36" s="1292"/>
      <c r="G36" s="1296" t="s">
        <v>591</v>
      </c>
      <c r="H36" s="1297"/>
      <c r="I36" s="1297"/>
      <c r="J36" s="1297"/>
      <c r="K36" s="1297"/>
      <c r="L36" s="1297"/>
      <c r="M36" s="1297"/>
      <c r="N36" s="1298"/>
      <c r="O36" s="399"/>
      <c r="P36" s="397">
        <v>31</v>
      </c>
      <c r="Q36" s="228" t="s">
        <v>592</v>
      </c>
      <c r="R36" s="1302"/>
      <c r="S36" s="142"/>
      <c r="T36" s="218"/>
      <c r="U36" s="217"/>
      <c r="V36" s="217"/>
      <c r="W36" s="217"/>
      <c r="X36" s="215"/>
      <c r="AC36" s="75" t="str">
        <f>IF('個別表（B表）'!$MM36&gt;8,"",IF(AND('個別表（B表）'!I$14=1,'個別表（B表）'!$AA36&gt;0,'個別表（B表）'!$Y36=2,'個別表（B表）'!$ML36&gt;0),'個別表（B表）'!$MK36+1,'個別表（B表）'!$MK36))</f>
        <v/>
      </c>
    </row>
    <row r="37" spans="2:29" ht="15" customHeight="1">
      <c r="B37" s="1289"/>
      <c r="C37" s="1293"/>
      <c r="D37" s="1294"/>
      <c r="E37" s="1294"/>
      <c r="F37" s="1295"/>
      <c r="G37" s="1299"/>
      <c r="H37" s="1300"/>
      <c r="I37" s="1300"/>
      <c r="J37" s="1300"/>
      <c r="K37" s="1300"/>
      <c r="L37" s="1300"/>
      <c r="M37" s="1300"/>
      <c r="N37" s="1301"/>
      <c r="O37" s="399"/>
      <c r="P37" s="397">
        <v>32</v>
      </c>
      <c r="Q37" s="228" t="s">
        <v>593</v>
      </c>
      <c r="R37" s="1302"/>
      <c r="S37" s="142"/>
      <c r="T37" s="218"/>
      <c r="U37" s="217"/>
      <c r="V37" s="217"/>
      <c r="W37" s="217"/>
      <c r="X37" s="215"/>
      <c r="AC37" s="75" t="str">
        <f>IF('個別表（B表）'!$MM37&gt;8,"",IF(AND('個別表（B表）'!I$14=1,'個別表（B表）'!$AA37&gt;0,'個別表（B表）'!$Y37=2,'個別表（B表）'!$ML37&gt;0),'個別表（B表）'!$MK37+1,'個別表（B表）'!$MK37))</f>
        <v/>
      </c>
    </row>
    <row r="38" spans="2:29" ht="15" customHeight="1">
      <c r="B38" s="1288">
        <v>10</v>
      </c>
      <c r="C38" s="1290" t="s">
        <v>594</v>
      </c>
      <c r="D38" s="1291"/>
      <c r="E38" s="1291"/>
      <c r="F38" s="1292"/>
      <c r="G38" s="1296" t="s">
        <v>595</v>
      </c>
      <c r="H38" s="1297"/>
      <c r="I38" s="1297"/>
      <c r="J38" s="1297"/>
      <c r="K38" s="1297"/>
      <c r="L38" s="1297"/>
      <c r="M38" s="1297"/>
      <c r="N38" s="1298"/>
      <c r="O38" s="399"/>
      <c r="P38" s="397">
        <v>33</v>
      </c>
      <c r="Q38" s="228" t="s">
        <v>596</v>
      </c>
      <c r="R38" s="1302"/>
      <c r="S38" s="142"/>
      <c r="T38" s="218"/>
      <c r="U38" s="217"/>
      <c r="V38" s="217"/>
      <c r="W38" s="217"/>
      <c r="X38" s="215"/>
      <c r="AC38" s="75" t="str">
        <f>IF('個別表（B表）'!$MM38&gt;8,"",IF(AND('個別表（B表）'!I$14=1,'個別表（B表）'!$AA38&gt;0,'個別表（B表）'!$Y38=2,'個別表（B表）'!$ML38&gt;0),'個別表（B表）'!$MK38+1,'個別表（B表）'!$MK38))</f>
        <v/>
      </c>
    </row>
    <row r="39" spans="2:29" ht="15" customHeight="1">
      <c r="B39" s="1289"/>
      <c r="C39" s="1293"/>
      <c r="D39" s="1294"/>
      <c r="E39" s="1294"/>
      <c r="F39" s="1295"/>
      <c r="G39" s="1299"/>
      <c r="H39" s="1300"/>
      <c r="I39" s="1300"/>
      <c r="J39" s="1300"/>
      <c r="K39" s="1300"/>
      <c r="L39" s="1300"/>
      <c r="M39" s="1300"/>
      <c r="N39" s="1301"/>
      <c r="O39" s="399"/>
      <c r="P39" s="395">
        <v>34</v>
      </c>
      <c r="Q39" s="227" t="s">
        <v>597</v>
      </c>
      <c r="R39" s="1302"/>
      <c r="S39" s="142"/>
      <c r="T39" s="218"/>
      <c r="U39" s="217"/>
      <c r="V39" s="217"/>
      <c r="W39" s="217"/>
      <c r="X39" s="215"/>
      <c r="AC39" s="75" t="str">
        <f>IF('個別表（B表）'!$MM39&gt;8,"",IF(AND('個別表（B表）'!I$14=1,'個別表（B表）'!$AA39&gt;0,'個別表（B表）'!$Y39=2,'個別表（B表）'!$ML39&gt;0),'個別表（B表）'!$MK39+1,'個別表（B表）'!$MK39))</f>
        <v/>
      </c>
    </row>
    <row r="40" spans="2:29" ht="15" customHeight="1">
      <c r="B40" s="1288">
        <v>11</v>
      </c>
      <c r="C40" s="1290" t="s">
        <v>598</v>
      </c>
      <c r="D40" s="1291"/>
      <c r="E40" s="1291"/>
      <c r="F40" s="1292"/>
      <c r="G40" s="1296" t="s">
        <v>599</v>
      </c>
      <c r="H40" s="1297"/>
      <c r="I40" s="1297"/>
      <c r="J40" s="1297"/>
      <c r="K40" s="1297"/>
      <c r="L40" s="1297"/>
      <c r="M40" s="1297"/>
      <c r="N40" s="1298"/>
      <c r="O40" s="399"/>
      <c r="P40" s="226"/>
      <c r="Q40" s="225"/>
      <c r="R40" s="224"/>
      <c r="S40" s="142"/>
      <c r="T40" s="218"/>
      <c r="U40" s="217"/>
      <c r="V40" s="217"/>
      <c r="W40" s="217"/>
      <c r="X40" s="215"/>
      <c r="AC40" s="75" t="str">
        <f>IF('個別表（B表）'!$MM40&gt;8,"",IF(AND('個別表（B表）'!I$14=1,'個別表（B表）'!$AA40&gt;0,'個別表（B表）'!$Y40=2,'個別表（B表）'!$ML40&gt;0),'個別表（B表）'!$MK40+1,'個別表（B表）'!$MK40))</f>
        <v/>
      </c>
    </row>
    <row r="41" spans="2:29" ht="15" customHeight="1">
      <c r="B41" s="1289"/>
      <c r="C41" s="1293"/>
      <c r="D41" s="1294"/>
      <c r="E41" s="1294"/>
      <c r="F41" s="1295"/>
      <c r="G41" s="1299"/>
      <c r="H41" s="1300"/>
      <c r="I41" s="1300"/>
      <c r="J41" s="1300"/>
      <c r="K41" s="1300"/>
      <c r="L41" s="1300"/>
      <c r="M41" s="1300"/>
      <c r="N41" s="1301"/>
      <c r="O41" s="399"/>
      <c r="P41" s="223" t="s">
        <v>600</v>
      </c>
      <c r="Q41" s="217"/>
      <c r="R41" s="222"/>
      <c r="S41" s="142"/>
      <c r="T41" s="218"/>
      <c r="U41" s="217"/>
      <c r="V41" s="217"/>
      <c r="W41" s="217"/>
      <c r="X41" s="215"/>
      <c r="AC41" s="75" t="str">
        <f>IF('個別表（B表）'!$MM41&gt;8,"",IF(AND('個別表（B表）'!I$14=1,'個別表（B表）'!$AA41&gt;0,'個別表（B表）'!$Y41=2,'個別表（B表）'!$ML41&gt;0),'個別表（B表）'!$MK41+1,'個別表（B表）'!$MK41))</f>
        <v/>
      </c>
    </row>
    <row r="42" spans="2:29" ht="15" customHeight="1">
      <c r="B42" s="1288">
        <v>12</v>
      </c>
      <c r="C42" s="1290" t="s">
        <v>601</v>
      </c>
      <c r="D42" s="1291"/>
      <c r="E42" s="1291"/>
      <c r="F42" s="1292"/>
      <c r="G42" s="1296" t="s">
        <v>602</v>
      </c>
      <c r="H42" s="1297"/>
      <c r="I42" s="1297"/>
      <c r="J42" s="1297"/>
      <c r="K42" s="1297"/>
      <c r="L42" s="1297"/>
      <c r="M42" s="1297"/>
      <c r="N42" s="1298"/>
      <c r="O42" s="399"/>
      <c r="P42" s="397" t="s">
        <v>496</v>
      </c>
      <c r="Q42" s="221" t="s">
        <v>603</v>
      </c>
      <c r="R42" s="219"/>
      <c r="S42" s="142"/>
      <c r="T42" s="218"/>
      <c r="U42" s="217"/>
      <c r="V42" s="217"/>
      <c r="W42" s="217"/>
      <c r="X42" s="215"/>
      <c r="AC42" s="75" t="str">
        <f>IF('個別表（B表）'!$MM42&gt;8,"",IF(AND('個別表（B表）'!I$14=1,'個別表（B表）'!$AA42&gt;0,'個別表（B表）'!$Y42=2,'個別表（B表）'!$ML42&gt;0),'個別表（B表）'!$MK42+1,'個別表（B表）'!$MK42))</f>
        <v/>
      </c>
    </row>
    <row r="43" spans="2:29" ht="15" customHeight="1">
      <c r="B43" s="1289"/>
      <c r="C43" s="1293"/>
      <c r="D43" s="1294"/>
      <c r="E43" s="1294"/>
      <c r="F43" s="1295"/>
      <c r="G43" s="1299"/>
      <c r="H43" s="1300"/>
      <c r="I43" s="1300"/>
      <c r="J43" s="1300"/>
      <c r="K43" s="1300"/>
      <c r="L43" s="1300"/>
      <c r="M43" s="1300"/>
      <c r="N43" s="1301"/>
      <c r="O43" s="399"/>
      <c r="P43" s="397">
        <v>1</v>
      </c>
      <c r="Q43" s="220" t="s">
        <v>604</v>
      </c>
      <c r="R43" s="219"/>
      <c r="S43" s="142"/>
      <c r="T43" s="218"/>
      <c r="U43" s="217"/>
      <c r="V43" s="217"/>
      <c r="W43" s="217"/>
      <c r="X43" s="215"/>
      <c r="AC43" s="75" t="str">
        <f>IF('個別表（B表）'!$MM43&gt;8,"",IF(AND('個別表（B表）'!I$14=1,'個別表（B表）'!$AA43&gt;0,'個別表（B表）'!$Y43=2,'個別表（B表）'!$ML43&gt;0),'個別表（B表）'!$MK43+1,'個別表（B表）'!$MK43))</f>
        <v/>
      </c>
    </row>
    <row r="44" spans="2:29" ht="15" customHeight="1">
      <c r="B44" s="1288">
        <v>13</v>
      </c>
      <c r="C44" s="1290" t="s">
        <v>605</v>
      </c>
      <c r="D44" s="1291"/>
      <c r="E44" s="1291"/>
      <c r="F44" s="1292"/>
      <c r="G44" s="1296" t="s">
        <v>606</v>
      </c>
      <c r="H44" s="1297"/>
      <c r="I44" s="1297"/>
      <c r="J44" s="1297"/>
      <c r="K44" s="1297"/>
      <c r="L44" s="1297"/>
      <c r="M44" s="1297"/>
      <c r="N44" s="1298"/>
      <c r="O44" s="399"/>
      <c r="P44" s="397">
        <v>2</v>
      </c>
      <c r="Q44" s="220" t="s">
        <v>607</v>
      </c>
      <c r="R44" s="219"/>
      <c r="S44" s="142"/>
      <c r="T44" s="218"/>
      <c r="U44" s="217"/>
      <c r="V44" s="217"/>
      <c r="W44" s="217"/>
      <c r="X44" s="215"/>
      <c r="AC44" s="75" t="str">
        <f>IF('個別表（B表）'!$MM44&gt;8,"",IF(AND('個別表（B表）'!I$14=1,'個別表（B表）'!$AA44&gt;0,'個別表（B表）'!$Y44=2,'個別表（B表）'!$ML44&gt;0),'個別表（B表）'!$MK44+1,'個別表（B表）'!$MK44))</f>
        <v/>
      </c>
    </row>
    <row r="45" spans="2:29" ht="15" customHeight="1">
      <c r="B45" s="1289"/>
      <c r="C45" s="1293"/>
      <c r="D45" s="1294"/>
      <c r="E45" s="1294"/>
      <c r="F45" s="1295"/>
      <c r="G45" s="1299"/>
      <c r="H45" s="1300"/>
      <c r="I45" s="1300"/>
      <c r="J45" s="1300"/>
      <c r="K45" s="1300"/>
      <c r="L45" s="1300"/>
      <c r="M45" s="1300"/>
      <c r="N45" s="1301"/>
      <c r="O45" s="399"/>
      <c r="P45" s="397">
        <v>3</v>
      </c>
      <c r="Q45" s="220" t="s">
        <v>608</v>
      </c>
      <c r="R45" s="219"/>
      <c r="S45" s="142"/>
      <c r="T45" s="218"/>
      <c r="U45" s="217"/>
      <c r="V45" s="217"/>
      <c r="W45" s="217"/>
      <c r="X45" s="215"/>
      <c r="AC45" s="75" t="str">
        <f>IF('個別表（B表）'!$MM45&gt;8,"",IF(AND('個別表（B表）'!I$14=1,'個別表（B表）'!$AA45&gt;0,'個別表（B表）'!$Y45=2,'個別表（B表）'!$ML45&gt;0),'個別表（B表）'!$MK45+1,'個別表（B表）'!$MK45))</f>
        <v/>
      </c>
    </row>
    <row r="46" spans="2:29" ht="15" customHeight="1">
      <c r="B46" s="1288">
        <v>14</v>
      </c>
      <c r="C46" s="1290" t="s">
        <v>578</v>
      </c>
      <c r="D46" s="1291"/>
      <c r="E46" s="1291"/>
      <c r="F46" s="1292"/>
      <c r="G46" s="1296" t="s">
        <v>609</v>
      </c>
      <c r="H46" s="1297"/>
      <c r="I46" s="1297"/>
      <c r="J46" s="1297"/>
      <c r="K46" s="1297"/>
      <c r="L46" s="1297"/>
      <c r="M46" s="1297"/>
      <c r="N46" s="1298"/>
      <c r="O46" s="399"/>
      <c r="P46" s="397">
        <v>4</v>
      </c>
      <c r="Q46" s="220" t="s">
        <v>610</v>
      </c>
      <c r="R46" s="219"/>
      <c r="S46" s="142"/>
      <c r="T46" s="218"/>
      <c r="U46" s="217"/>
      <c r="V46" s="217"/>
      <c r="W46" s="217"/>
      <c r="X46" s="215"/>
      <c r="AC46" s="75" t="str">
        <f>IF('個別表（B表）'!$MM46&gt;8,"",IF(AND('個別表（B表）'!I$14=1,'個別表（B表）'!$AA46&gt;0,'個別表（B表）'!$Y46=2,'個別表（B表）'!$ML46&gt;0),'個別表（B表）'!$MK46+1,'個別表（B表）'!$MK46))</f>
        <v/>
      </c>
    </row>
    <row r="47" spans="2:29" ht="15" customHeight="1">
      <c r="B47" s="1289"/>
      <c r="C47" s="1293"/>
      <c r="D47" s="1294"/>
      <c r="E47" s="1294"/>
      <c r="F47" s="1295"/>
      <c r="G47" s="1299"/>
      <c r="H47" s="1300"/>
      <c r="I47" s="1300"/>
      <c r="J47" s="1300"/>
      <c r="K47" s="1300"/>
      <c r="L47" s="1300"/>
      <c r="M47" s="1300"/>
      <c r="N47" s="1301"/>
      <c r="O47" s="399"/>
      <c r="P47" s="397">
        <v>5</v>
      </c>
      <c r="Q47" s="220" t="s">
        <v>611</v>
      </c>
      <c r="R47" s="219"/>
      <c r="S47" s="142"/>
      <c r="T47" s="218"/>
      <c r="U47" s="217"/>
      <c r="V47" s="217"/>
      <c r="W47" s="217"/>
      <c r="X47" s="215"/>
      <c r="AC47" s="75" t="str">
        <f>IF('個別表（B表）'!$MM47&gt;8,"",IF(AND('個別表（B表）'!I$14=1,'個別表（B表）'!$AA47&gt;0,'個別表（B表）'!$Y47=2,'個別表（B表）'!$ML47&gt;0),'個別表（B表）'!$MK47+1,'個別表（B表）'!$MK47))</f>
        <v/>
      </c>
    </row>
    <row r="48" spans="2:29" ht="15" customHeight="1">
      <c r="O48" s="399"/>
      <c r="P48" s="397">
        <v>6</v>
      </c>
      <c r="Q48" s="220" t="s">
        <v>578</v>
      </c>
      <c r="R48" s="219"/>
      <c r="S48" s="142"/>
      <c r="T48" s="218"/>
      <c r="U48" s="217"/>
      <c r="V48" s="217"/>
      <c r="W48" s="217"/>
      <c r="X48" s="215"/>
      <c r="AC48" s="75" t="str">
        <f>IF('個別表（B表）'!$MM48&gt;8,"",IF(AND('個別表（B表）'!I$14=1,'個別表（B表）'!$AA48&gt;0,'個別表（B表）'!$Y48=2,'個別表（B表）'!$ML48&gt;0),'個別表（B表）'!$MK48+1,'個別表（B表）'!$MK48))</f>
        <v/>
      </c>
    </row>
    <row r="49" spans="2:29" s="309" customFormat="1" ht="15" customHeight="1">
      <c r="B49" s="75"/>
      <c r="C49" s="75"/>
      <c r="D49" s="75"/>
      <c r="E49" s="75"/>
      <c r="F49" s="75"/>
      <c r="G49" s="75"/>
      <c r="H49" s="75"/>
      <c r="I49" s="75"/>
      <c r="J49" s="75"/>
      <c r="K49" s="75"/>
      <c r="L49" s="75"/>
      <c r="M49" s="75"/>
      <c r="N49" s="75"/>
      <c r="O49" s="399"/>
      <c r="P49" s="75"/>
      <c r="Q49" s="75"/>
      <c r="R49" s="75"/>
      <c r="S49" s="142"/>
      <c r="T49" s="218"/>
      <c r="U49" s="217"/>
      <c r="V49" s="217"/>
      <c r="W49" s="217"/>
      <c r="X49" s="215"/>
      <c r="AC49" s="75" t="str">
        <f>IF('個別表（B表）'!$MM49&gt;8,"",IF(AND('個別表（B表）'!I$14=1,'個別表（B表）'!$AA49&gt;0,'個別表（B表）'!$Y49=2,'個別表（B表）'!$ML49&gt;0),'個別表（B表）'!$MK49+1,'個別表（B表）'!$MK49))</f>
        <v/>
      </c>
    </row>
    <row r="50" spans="2:29" s="309" customFormat="1" ht="15" customHeight="1">
      <c r="B50" s="75"/>
      <c r="C50" s="75"/>
      <c r="D50" s="75"/>
      <c r="E50" s="75"/>
      <c r="F50" s="75"/>
      <c r="G50" s="75"/>
      <c r="H50" s="75"/>
      <c r="I50" s="75"/>
      <c r="J50" s="75"/>
      <c r="K50" s="75"/>
      <c r="L50" s="75"/>
      <c r="M50" s="75"/>
      <c r="N50" s="75"/>
      <c r="O50" s="399"/>
      <c r="P50" s="75"/>
      <c r="Q50" s="75"/>
      <c r="R50" s="75"/>
      <c r="S50" s="142"/>
      <c r="T50" s="218"/>
      <c r="U50" s="217"/>
      <c r="V50" s="217"/>
      <c r="W50" s="217"/>
      <c r="X50" s="215"/>
      <c r="AC50" s="75" t="str">
        <f>IF('個別表（B表）'!$MM50&gt;8,"",IF(AND('個別表（B表）'!I$14=1,'個別表（B表）'!$AA50&gt;0,'個別表（B表）'!$Y50=2,'個別表（B表）'!$ML50&gt;0),'個別表（B表）'!$MK50+1,'個別表（B表）'!$MK50))</f>
        <v/>
      </c>
    </row>
    <row r="51" spans="2:29" s="309" customFormat="1" ht="15" customHeight="1">
      <c r="B51" s="75"/>
      <c r="C51" s="75"/>
      <c r="D51" s="75"/>
      <c r="E51" s="75"/>
      <c r="F51" s="75"/>
      <c r="G51" s="75"/>
      <c r="H51" s="75"/>
      <c r="I51" s="75"/>
      <c r="J51" s="75"/>
      <c r="K51" s="75"/>
      <c r="L51" s="75"/>
      <c r="M51" s="75"/>
      <c r="N51" s="75"/>
      <c r="O51" s="399"/>
      <c r="P51" s="75"/>
      <c r="Q51" s="75"/>
      <c r="R51" s="75"/>
      <c r="S51" s="142"/>
      <c r="T51" s="218"/>
      <c r="U51" s="217"/>
      <c r="V51" s="217"/>
      <c r="W51" s="217"/>
      <c r="X51" s="215"/>
      <c r="AC51" s="75" t="str">
        <f>IF('個別表（B表）'!$MM51&gt;8,"",IF(AND('個別表（B表）'!I$14=1,'個別表（B表）'!$AA51&gt;0,'個別表（B表）'!$Y51=2,'個別表（B表）'!$ML51&gt;0),'個別表（B表）'!$MK51+1,'個別表（B表）'!$MK51))</f>
        <v/>
      </c>
    </row>
    <row r="52" spans="2:29" s="309" customFormat="1" ht="15" customHeight="1">
      <c r="B52" s="75"/>
      <c r="C52" s="75"/>
      <c r="D52" s="75"/>
      <c r="E52" s="75"/>
      <c r="F52" s="75"/>
      <c r="G52" s="75"/>
      <c r="H52" s="75"/>
      <c r="I52" s="75"/>
      <c r="J52" s="75"/>
      <c r="K52" s="75"/>
      <c r="L52" s="75"/>
      <c r="M52" s="75"/>
      <c r="N52" s="75"/>
      <c r="O52" s="399"/>
      <c r="P52" s="75"/>
      <c r="Q52" s="75"/>
      <c r="R52" s="75"/>
      <c r="S52" s="218"/>
      <c r="T52" s="218"/>
      <c r="U52" s="217"/>
      <c r="V52" s="217"/>
      <c r="W52" s="217"/>
      <c r="X52" s="215"/>
      <c r="AC52" s="75" t="str">
        <f>IF('個別表（B表）'!$MM52&gt;8,"",IF(AND('個別表（B表）'!I$14=1,'個別表（B表）'!$AA52&gt;0,'個別表（B表）'!$Y52=2,'個別表（B表）'!$ML52&gt;0),'個別表（B表）'!$MK52+1,'個別表（B表）'!$MK52))</f>
        <v/>
      </c>
    </row>
    <row r="53" spans="2:29" s="309" customFormat="1" ht="15" customHeight="1">
      <c r="B53" s="75"/>
      <c r="C53" s="75"/>
      <c r="D53" s="75"/>
      <c r="E53" s="75"/>
      <c r="F53" s="75"/>
      <c r="G53" s="75"/>
      <c r="H53" s="75"/>
      <c r="I53" s="75"/>
      <c r="J53" s="75"/>
      <c r="K53" s="75"/>
      <c r="L53" s="75"/>
      <c r="M53" s="75"/>
      <c r="N53" s="75"/>
      <c r="O53" s="399"/>
      <c r="P53" s="75"/>
      <c r="Q53" s="75"/>
      <c r="R53" s="75"/>
      <c r="S53" s="218"/>
      <c r="T53" s="218"/>
      <c r="U53" s="217"/>
      <c r="V53" s="217"/>
      <c r="W53" s="217"/>
      <c r="X53" s="215"/>
      <c r="AC53" s="75" t="str">
        <f>IF('個別表（B表）'!$MM53&gt;8,"",IF(AND('個別表（B表）'!I$14=1,'個別表（B表）'!$AA53&gt;0,'個別表（B表）'!$Y53=2,'個別表（B表）'!$ML53&gt;0),'個別表（B表）'!$MK53+1,'個別表（B表）'!$MK53))</f>
        <v/>
      </c>
    </row>
    <row r="54" spans="2:29" s="309" customFormat="1" ht="15" customHeight="1">
      <c r="B54" s="75"/>
      <c r="C54" s="75"/>
      <c r="D54" s="75"/>
      <c r="E54" s="75"/>
      <c r="F54" s="75"/>
      <c r="G54" s="75"/>
      <c r="H54" s="75"/>
      <c r="I54" s="75"/>
      <c r="J54" s="75"/>
      <c r="K54" s="75"/>
      <c r="L54" s="75"/>
      <c r="M54" s="75"/>
      <c r="N54" s="75"/>
      <c r="O54" s="399"/>
      <c r="P54" s="75"/>
      <c r="Q54" s="75"/>
      <c r="R54" s="75"/>
      <c r="S54" s="218"/>
      <c r="T54" s="218"/>
      <c r="U54" s="217"/>
      <c r="V54" s="217"/>
      <c r="W54" s="217"/>
      <c r="X54" s="215"/>
      <c r="AC54" s="75" t="str">
        <f>IF('個別表（B表）'!$MM54&gt;8,"",IF(AND('個別表（B表）'!I$14=1,'個別表（B表）'!$AA54&gt;0,'個別表（B表）'!$Y54=2,'個別表（B表）'!$ML54&gt;0),'個別表（B表）'!$MK54+1,'個別表（B表）'!$MK54))</f>
        <v/>
      </c>
    </row>
    <row r="55" spans="2:29" s="309" customFormat="1" ht="15" customHeight="1">
      <c r="B55" s="75"/>
      <c r="C55" s="75"/>
      <c r="D55" s="75"/>
      <c r="E55" s="75"/>
      <c r="F55" s="75"/>
      <c r="G55" s="75"/>
      <c r="H55" s="75"/>
      <c r="I55" s="75"/>
      <c r="J55" s="75"/>
      <c r="K55" s="75"/>
      <c r="L55" s="75"/>
      <c r="M55" s="75"/>
      <c r="N55" s="75"/>
      <c r="O55" s="399"/>
      <c r="P55" s="75"/>
      <c r="Q55" s="75"/>
      <c r="R55" s="75"/>
      <c r="S55" s="218"/>
      <c r="T55" s="218"/>
      <c r="U55" s="217"/>
      <c r="V55" s="217"/>
      <c r="W55" s="217"/>
      <c r="X55" s="215"/>
      <c r="AC55" s="75" t="str">
        <f>IF('個別表（B表）'!$MM55&gt;8,"",IF(AND('個別表（B表）'!I$14=1,'個別表（B表）'!$AA55&gt;0,'個別表（B表）'!$Y55=2,'個別表（B表）'!$ML55&gt;0),'個別表（B表）'!$MK55+1,'個別表（B表）'!$MK55))</f>
        <v/>
      </c>
    </row>
    <row r="56" spans="2:29" s="309" customFormat="1" ht="15" customHeight="1">
      <c r="B56" s="75"/>
      <c r="C56" s="75"/>
      <c r="D56" s="75"/>
      <c r="E56" s="75"/>
      <c r="F56" s="75"/>
      <c r="G56" s="75"/>
      <c r="H56" s="75"/>
      <c r="I56" s="75"/>
      <c r="J56" s="75"/>
      <c r="K56" s="75"/>
      <c r="L56" s="75"/>
      <c r="M56" s="75"/>
      <c r="N56" s="75"/>
      <c r="O56" s="399"/>
      <c r="P56" s="75"/>
      <c r="Q56" s="75"/>
      <c r="R56" s="75"/>
      <c r="S56" s="218"/>
      <c r="T56" s="218"/>
      <c r="U56" s="217"/>
      <c r="V56" s="217"/>
      <c r="W56" s="217"/>
      <c r="X56" s="215"/>
      <c r="AC56" s="75" t="str">
        <f>IF('個別表（B表）'!$MM56&gt;8,"",IF(AND('個別表（B表）'!I$14=1,'個別表（B表）'!$AA56&gt;0,'個別表（B表）'!$Y56=2,'個別表（B表）'!$ML56&gt;0),'個別表（B表）'!$MK56+1,'個別表（B表）'!$MK56))</f>
        <v/>
      </c>
    </row>
    <row r="57" spans="2:29" s="309" customFormat="1" ht="15" customHeight="1">
      <c r="B57" s="75"/>
      <c r="C57" s="75"/>
      <c r="D57" s="75"/>
      <c r="E57" s="75"/>
      <c r="F57" s="75"/>
      <c r="G57" s="75"/>
      <c r="H57" s="75"/>
      <c r="I57" s="75"/>
      <c r="J57" s="75"/>
      <c r="K57" s="75"/>
      <c r="L57" s="75"/>
      <c r="M57" s="75"/>
      <c r="N57" s="75"/>
      <c r="O57" s="75"/>
      <c r="P57" s="75"/>
      <c r="Q57" s="75"/>
      <c r="R57" s="75"/>
      <c r="S57" s="218"/>
      <c r="T57" s="218"/>
      <c r="U57" s="217"/>
      <c r="V57" s="215"/>
      <c r="W57" s="215"/>
      <c r="X57" s="215"/>
      <c r="AC57" s="75" t="str">
        <f>IF('個別表（B表）'!$MM57&gt;8,"",IF(AND('個別表（B表）'!I$14=1,'個別表（B表）'!$AA57&gt;0,'個別表（B表）'!$Y57=2,'個別表（B表）'!$ML57&gt;0),'個別表（B表）'!$MK57+1,'個別表（B表）'!$MK57))</f>
        <v/>
      </c>
    </row>
    <row r="58" spans="2:29" s="309" customFormat="1" ht="15" customHeight="1">
      <c r="B58" s="75"/>
      <c r="C58" s="75"/>
      <c r="D58" s="75"/>
      <c r="E58" s="75"/>
      <c r="F58" s="75"/>
      <c r="G58" s="75"/>
      <c r="H58" s="75"/>
      <c r="I58" s="75"/>
      <c r="J58" s="75"/>
      <c r="K58" s="75"/>
      <c r="L58" s="75"/>
      <c r="M58" s="75"/>
      <c r="N58" s="75"/>
      <c r="O58" s="75"/>
      <c r="P58" s="75"/>
      <c r="Q58" s="75"/>
      <c r="R58" s="75"/>
      <c r="S58" s="75"/>
      <c r="T58" s="216"/>
      <c r="U58" s="215"/>
      <c r="V58" s="75"/>
      <c r="W58" s="75"/>
      <c r="X58" s="214"/>
      <c r="AC58" s="75" t="str">
        <f>IF('個別表（B表）'!$MM58&gt;8,"",IF(AND('個別表（B表）'!I$14=1,'個別表（B表）'!$AA58&gt;0,'個別表（B表）'!$Y58=2,'個別表（B表）'!$ML58&gt;0),'個別表（B表）'!$MK58+1,'個別表（B表）'!$MK58))</f>
        <v/>
      </c>
    </row>
    <row r="59" spans="2:29" s="309" customFormat="1" ht="15" customHeight="1">
      <c r="B59" s="75"/>
      <c r="C59" s="75"/>
      <c r="D59" s="75"/>
      <c r="E59" s="75"/>
      <c r="F59" s="75"/>
      <c r="G59" s="75"/>
      <c r="H59" s="75"/>
      <c r="I59" s="75"/>
      <c r="J59" s="75"/>
      <c r="K59" s="75"/>
      <c r="L59" s="75"/>
      <c r="M59" s="75"/>
      <c r="N59" s="75"/>
      <c r="O59" s="75"/>
      <c r="P59" s="75"/>
      <c r="Q59" s="75"/>
      <c r="R59" s="75"/>
      <c r="S59" s="75"/>
      <c r="T59" s="75"/>
      <c r="U59" s="75"/>
      <c r="V59" s="75"/>
      <c r="W59" s="75"/>
      <c r="X59" s="214"/>
      <c r="AC59" s="75" t="str">
        <f>IF('個別表（B表）'!$MM59&gt;8,"",IF(AND('個別表（B表）'!I$14=1,'個別表（B表）'!$AA59&gt;0,'個別表（B表）'!$Y59=2,'個別表（B表）'!$ML59&gt;0),'個別表（B表）'!$MK59+1,'個別表（B表）'!$MK59))</f>
        <v/>
      </c>
    </row>
    <row r="60" spans="2:29" s="309" customFormat="1" ht="15" customHeight="1">
      <c r="B60" s="75"/>
      <c r="C60" s="75"/>
      <c r="D60" s="75"/>
      <c r="E60" s="75"/>
      <c r="F60" s="75"/>
      <c r="G60" s="75"/>
      <c r="H60" s="75"/>
      <c r="I60" s="75"/>
      <c r="J60" s="75"/>
      <c r="K60" s="75"/>
      <c r="L60" s="75"/>
      <c r="M60" s="75"/>
      <c r="N60" s="75"/>
      <c r="O60" s="75"/>
      <c r="P60" s="75"/>
      <c r="Q60" s="75"/>
      <c r="R60" s="75"/>
      <c r="S60" s="75"/>
      <c r="T60" s="75"/>
      <c r="U60" s="75"/>
      <c r="V60" s="75"/>
      <c r="W60" s="75"/>
      <c r="X60" s="214"/>
      <c r="AC60" s="75" t="str">
        <f>IF('個別表（B表）'!$MM60&gt;8,"",IF(AND('個別表（B表）'!I$14=1,'個別表（B表）'!$AA60&gt;0,'個別表（B表）'!$Y60=2,'個別表（B表）'!$ML60&gt;0),'個別表（B表）'!$MK60+1,'個別表（B表）'!$MK60))</f>
        <v/>
      </c>
    </row>
    <row r="61" spans="2:29" s="309" customFormat="1" ht="15" customHeight="1">
      <c r="B61" s="75"/>
      <c r="C61" s="75"/>
      <c r="D61" s="75"/>
      <c r="E61" s="75"/>
      <c r="F61" s="75"/>
      <c r="G61" s="75"/>
      <c r="H61" s="75"/>
      <c r="I61" s="75"/>
      <c r="J61" s="75"/>
      <c r="K61" s="75"/>
      <c r="L61" s="75"/>
      <c r="M61" s="75"/>
      <c r="N61" s="75"/>
      <c r="O61" s="75"/>
      <c r="P61" s="75"/>
      <c r="Q61" s="75"/>
      <c r="R61" s="75"/>
      <c r="S61" s="75"/>
      <c r="T61" s="75"/>
      <c r="U61" s="75"/>
      <c r="V61" s="75"/>
      <c r="W61" s="75"/>
      <c r="X61" s="214"/>
      <c r="AC61" s="75" t="str">
        <f>IF('個別表（B表）'!$MM61&gt;8,"",IF(AND('個別表（B表）'!I$14=1,'個別表（B表）'!$AA61&gt;0,'個別表（B表）'!$Y61=2,'個別表（B表）'!$ML61&gt;0),'個別表（B表）'!$MK61+1,'個別表（B表）'!$MK61))</f>
        <v/>
      </c>
    </row>
    <row r="62" spans="2:29">
      <c r="AC62" s="75" t="str">
        <f>IF('個別表（B表）'!$MM62&gt;8,"",IF(AND('個別表（B表）'!I$14=1,'個別表（B表）'!$AA62&gt;0,'個別表（B表）'!$Y62=2,'個別表（B表）'!$ML62&gt;0),'個別表（B表）'!$MK62+1,'個別表（B表）'!$MK62))</f>
        <v/>
      </c>
    </row>
    <row r="63" spans="2:29">
      <c r="AC63" s="75" t="str">
        <f>IF('個別表（B表）'!$MM63&gt;8,"",IF(AND('個別表（B表）'!I$14=1,'個別表（B表）'!$AA63&gt;0,'個別表（B表）'!$Y63=2,'個別表（B表）'!$ML63&gt;0),'個別表（B表）'!$MK63+1,'個別表（B表）'!$MK63))</f>
        <v/>
      </c>
    </row>
    <row r="64" spans="2:29">
      <c r="AC64" s="75" t="str">
        <f>IF('個別表（B表）'!$MM64&gt;8,"",IF(AND('個別表（B表）'!I$14=1,'個別表（B表）'!$AA64&gt;0,'個別表（B表）'!$Y64=2,'個別表（B表）'!$ML64&gt;0),'個別表（B表）'!$MK64+1,'個別表（B表）'!$MK64))</f>
        <v/>
      </c>
    </row>
    <row r="65" spans="29:29">
      <c r="AC65" s="75" t="str">
        <f>IF('個別表（B表）'!$MM65&gt;8,"",IF(AND('個別表（B表）'!I$14=1,'個別表（B表）'!$AA65&gt;0,'個別表（B表）'!$Y65=2,'個別表（B表）'!$ML65&gt;0),'個別表（B表）'!$MK65+1,'個別表（B表）'!$MK65))</f>
        <v/>
      </c>
    </row>
    <row r="66" spans="29:29">
      <c r="AC66" s="75" t="str">
        <f>IF('個別表（B表）'!$MM66&gt;8,"",IF(AND('個別表（B表）'!I$14=1,'個別表（B表）'!$AA66&gt;0,'個別表（B表）'!$Y66=2,'個別表（B表）'!$ML66&gt;0),'個別表（B表）'!$MK66+1,'個別表（B表）'!$MK66))</f>
        <v/>
      </c>
    </row>
    <row r="67" spans="29:29">
      <c r="AC67" s="75" t="str">
        <f>IF('個別表（B表）'!$MM67&gt;8,"",IF(AND('個別表（B表）'!I$14=1,'個別表（B表）'!$AA67&gt;0,'個別表（B表）'!$Y67=2,'個別表（B表）'!$ML67&gt;0),'個別表（B表）'!$MK67+1,'個別表（B表）'!$MK67))</f>
        <v/>
      </c>
    </row>
    <row r="68" spans="29:29">
      <c r="AC68" s="75" t="str">
        <f>IF('個別表（B表）'!$MM68&gt;8,"",IF(AND('個別表（B表）'!I$14=1,'個別表（B表）'!$AA68&gt;0,'個別表（B表）'!$Y68=2,'個別表（B表）'!$ML68&gt;0),'個別表（B表）'!$MK68+1,'個別表（B表）'!$MK68))</f>
        <v/>
      </c>
    </row>
    <row r="69" spans="29:29">
      <c r="AC69" s="75" t="str">
        <f>IF('個別表（B表）'!$MM69&gt;8,"",IF(AND('個別表（B表）'!I$14=1,'個別表（B表）'!$AA69&gt;0,'個別表（B表）'!$Y69=2,'個別表（B表）'!$ML69&gt;0),'個別表（B表）'!$MK69+1,'個別表（B表）'!$MK69))</f>
        <v/>
      </c>
    </row>
    <row r="70" spans="29:29">
      <c r="AC70" s="75" t="str">
        <f>IF('個別表（B表）'!$MM70&gt;8,"",IF(AND('個別表（B表）'!I$14=1,'個別表（B表）'!$AA70&gt;0,'個別表（B表）'!$Y70=2,'個別表（B表）'!$ML70&gt;0),'個別表（B表）'!$MK70+1,'個別表（B表）'!$MK70))</f>
        <v/>
      </c>
    </row>
    <row r="71" spans="29:29">
      <c r="AC71" s="75" t="str">
        <f>IF('個別表（B表）'!$MM71&gt;8,"",IF(AND('個別表（B表）'!I$14=1,'個別表（B表）'!$AA71&gt;0,'個別表（B表）'!$Y71=2,'個別表（B表）'!$ML71&gt;0),'個別表（B表）'!$MK71+1,'個別表（B表）'!$MK71))</f>
        <v/>
      </c>
    </row>
    <row r="72" spans="29:29">
      <c r="AC72" s="75" t="str">
        <f>IF('個別表（B表）'!$MM72&gt;8,"",IF(AND('個別表（B表）'!I$14=1,'個別表（B表）'!$AA72&gt;0,'個別表（B表）'!$Y72=2,'個別表（B表）'!$ML72&gt;0),'個別表（B表）'!$MK72+1,'個別表（B表）'!$MK72))</f>
        <v/>
      </c>
    </row>
    <row r="73" spans="29:29">
      <c r="AC73" s="75" t="str">
        <f>IF('個別表（B表）'!$MM73&gt;8,"",IF(AND('個別表（B表）'!I$14=1,'個別表（B表）'!$AA73&gt;0,'個別表（B表）'!$Y73=2,'個別表（B表）'!$ML73&gt;0),'個別表（B表）'!$MK73+1,'個別表（B表）'!$MK73))</f>
        <v/>
      </c>
    </row>
    <row r="74" spans="29:29">
      <c r="AC74" s="75" t="str">
        <f>IF('個別表（B表）'!$MM74&gt;8,"",IF(AND('個別表（B表）'!I$14=1,'個別表（B表）'!$AA74&gt;0,'個別表（B表）'!$Y74=2,'個別表（B表）'!$ML74&gt;0),'個別表（B表）'!$MK74+1,'個別表（B表）'!$MK74))</f>
        <v/>
      </c>
    </row>
    <row r="75" spans="29:29">
      <c r="AC75" s="75" t="str">
        <f>IF('個別表（B表）'!$MM75&gt;8,"",IF(AND('個別表（B表）'!I$14=1,'個別表（B表）'!$AA75&gt;0,'個別表（B表）'!$Y75=2,'個別表（B表）'!$ML75&gt;0),'個別表（B表）'!$MK75+1,'個別表（B表）'!$MK75))</f>
        <v/>
      </c>
    </row>
    <row r="76" spans="29:29">
      <c r="AC76" s="75" t="str">
        <f>IF('個別表（B表）'!$MM76&gt;8,"",IF(AND('個別表（B表）'!I$14=1,'個別表（B表）'!$AA76&gt;0,'個別表（B表）'!$Y76=2,'個別表（B表）'!$ML76&gt;0),'個別表（B表）'!$MK76+1,'個別表（B表）'!$MK76))</f>
        <v/>
      </c>
    </row>
    <row r="77" spans="29:29">
      <c r="AC77" s="75" t="str">
        <f>IF('個別表（B表）'!$MM77&gt;8,"",IF(AND('個別表（B表）'!I$14=1,'個別表（B表）'!$AA77&gt;0,'個別表（B表）'!$Y77=2,'個別表（B表）'!$ML77&gt;0),'個別表（B表）'!$MK77+1,'個別表（B表）'!$MK77))</f>
        <v/>
      </c>
    </row>
    <row r="78" spans="29:29">
      <c r="AC78" s="75" t="str">
        <f>IF('個別表（B表）'!$MM78&gt;8,"",IF(AND('個別表（B表）'!I$14=1,'個別表（B表）'!$AA78&gt;0,'個別表（B表）'!$Y78=2,'個別表（B表）'!$ML78&gt;0),'個別表（B表）'!$MK78+1,'個別表（B表）'!$MK78))</f>
        <v/>
      </c>
    </row>
    <row r="79" spans="29:29">
      <c r="AC79" s="75" t="str">
        <f>IF('個別表（B表）'!$MM79&gt;8,"",IF(AND('個別表（B表）'!I$14=1,'個別表（B表）'!$AA79&gt;0,'個別表（B表）'!$Y79=2,'個別表（B表）'!$ML79&gt;0),'個別表（B表）'!$MK79+1,'個別表（B表）'!$MK79))</f>
        <v/>
      </c>
    </row>
    <row r="80" spans="29:29">
      <c r="AC80" s="75" t="str">
        <f>IF('個別表（B表）'!$MM80&gt;8,"",IF(AND('個別表（B表）'!I$14=1,'個別表（B表）'!$AA80&gt;0,'個別表（B表）'!$Y80=2,'個別表（B表）'!$ML80&gt;0),'個別表（B表）'!$MK80+1,'個別表（B表）'!$MK80))</f>
        <v/>
      </c>
    </row>
    <row r="81" spans="29:29">
      <c r="AC81" s="75" t="str">
        <f>IF('個別表（B表）'!$MM81&gt;8,"",IF(AND('個別表（B表）'!I$14=1,'個別表（B表）'!$AA81&gt;0,'個別表（B表）'!$Y81=2,'個別表（B表）'!$ML81&gt;0),'個別表（B表）'!$MK81+1,'個別表（B表）'!$MK81))</f>
        <v/>
      </c>
    </row>
    <row r="82" spans="29:29">
      <c r="AC82" s="75" t="str">
        <f>IF('個別表（B表）'!$MM82&gt;8,"",IF(AND('個別表（B表）'!I$14=1,'個別表（B表）'!$AA82&gt;0,'個別表（B表）'!$Y82=2,'個別表（B表）'!$ML82&gt;0),'個別表（B表）'!$MK82+1,'個別表（B表）'!$MK82))</f>
        <v/>
      </c>
    </row>
    <row r="83" spans="29:29">
      <c r="AC83" s="75" t="str">
        <f>IF('個別表（B表）'!$MM83&gt;8,"",IF(AND('個別表（B表）'!I$14=1,'個別表（B表）'!$AA83&gt;0,'個別表（B表）'!$Y83=2,'個別表（B表）'!$ML83&gt;0),'個別表（B表）'!$MK83+1,'個別表（B表）'!$MK83))</f>
        <v/>
      </c>
    </row>
    <row r="84" spans="29:29">
      <c r="AC84" s="75" t="str">
        <f>IF('個別表（B表）'!$MM84&gt;8,"",IF(AND('個別表（B表）'!I$14=1,'個別表（B表）'!$AA84&gt;0,'個別表（B表）'!$Y84=2,'個別表（B表）'!$ML84&gt;0),'個別表（B表）'!$MK84+1,'個別表（B表）'!$MK84))</f>
        <v/>
      </c>
    </row>
    <row r="85" spans="29:29">
      <c r="AC85" s="75" t="str">
        <f>IF('個別表（B表）'!$MM85&gt;8,"",IF(AND('個別表（B表）'!I$14=1,'個別表（B表）'!$AA85&gt;0,'個別表（B表）'!$Y85=2,'個別表（B表）'!$ML85&gt;0),'個別表（B表）'!$MK85+1,'個別表（B表）'!$MK85))</f>
        <v/>
      </c>
    </row>
    <row r="86" spans="29:29">
      <c r="AC86" s="75" t="str">
        <f>IF('個別表（B表）'!$MM86&gt;8,"",IF(AND('個別表（B表）'!I$14=1,'個別表（B表）'!$AA86&gt;0,'個別表（B表）'!$Y86=2,'個別表（B表）'!$ML86&gt;0),'個別表（B表）'!$MK86+1,'個別表（B表）'!$MK86))</f>
        <v/>
      </c>
    </row>
    <row r="87" spans="29:29">
      <c r="AC87" s="75" t="str">
        <f>IF('個別表（B表）'!$MM87&gt;8,"",IF(AND('個別表（B表）'!I$14=1,'個別表（B表）'!$AA87&gt;0,'個別表（B表）'!$Y87=2,'個別表（B表）'!$ML87&gt;0),'個別表（B表）'!$MK87+1,'個別表（B表）'!$MK87))</f>
        <v/>
      </c>
    </row>
    <row r="88" spans="29:29">
      <c r="AC88" s="75" t="str">
        <f>IF('個別表（B表）'!$MM88&gt;8,"",IF(AND('個別表（B表）'!I$14=1,'個別表（B表）'!$AA88&gt;0,'個別表（B表）'!$Y88=2,'個別表（B表）'!$ML88&gt;0),'個別表（B表）'!$MK88+1,'個別表（B表）'!$MK88))</f>
        <v/>
      </c>
    </row>
    <row r="89" spans="29:29">
      <c r="AC89" s="75" t="str">
        <f>IF('個別表（B表）'!$MM89&gt;8,"",IF(AND('個別表（B表）'!I$14=1,'個別表（B表）'!$AA89&gt;0,'個別表（B表）'!$Y89=2,'個別表（B表）'!$ML89&gt;0),'個別表（B表）'!$MK89+1,'個別表（B表）'!$MK89))</f>
        <v/>
      </c>
    </row>
    <row r="90" spans="29:29">
      <c r="AC90" s="75" t="str">
        <f>IF('個別表（B表）'!$MM90&gt;8,"",IF(AND('個別表（B表）'!I$14=1,'個別表（B表）'!$AA90&gt;0,'個別表（B表）'!$Y90=2,'個別表（B表）'!$ML90&gt;0),'個別表（B表）'!$MK90+1,'個別表（B表）'!$MK90))</f>
        <v/>
      </c>
    </row>
    <row r="91" spans="29:29">
      <c r="AC91" s="75" t="str">
        <f>IF('個別表（B表）'!$MM91&gt;8,"",IF(AND('個別表（B表）'!I$14=1,'個別表（B表）'!$AA91&gt;0,'個別表（B表）'!$Y91=2,'個別表（B表）'!$ML91&gt;0),'個別表（B表）'!$MK91+1,'個別表（B表）'!$MK91))</f>
        <v/>
      </c>
    </row>
    <row r="92" spans="29:29">
      <c r="AC92" s="75" t="str">
        <f>IF('個別表（B表）'!$MM92&gt;8,"",IF(AND('個別表（B表）'!I$14=1,'個別表（B表）'!$AA92&gt;0,'個別表（B表）'!$Y92=2,'個別表（B表）'!$ML92&gt;0),'個別表（B表）'!$MK92+1,'個別表（B表）'!$MK92))</f>
        <v/>
      </c>
    </row>
    <row r="93" spans="29:29">
      <c r="AC93" s="75" t="str">
        <f>IF('個別表（B表）'!$MM93&gt;8,"",IF(AND('個別表（B表）'!I$14=1,'個別表（B表）'!$AA93&gt;0,'個別表（B表）'!$Y93=2,'個別表（B表）'!$ML93&gt;0),'個別表（B表）'!$MK93+1,'個別表（B表）'!$MK93))</f>
        <v/>
      </c>
    </row>
    <row r="94" spans="29:29">
      <c r="AC94" s="75" t="str">
        <f>IF('個別表（B表）'!$MM94&gt;8,"",IF(AND('個別表（B表）'!I$14=1,'個別表（B表）'!$AA94&gt;0,'個別表（B表）'!$Y94=2,'個別表（B表）'!$ML94&gt;0),'個別表（B表）'!$MK94+1,'個別表（B表）'!$MK94))</f>
        <v/>
      </c>
    </row>
    <row r="95" spans="29:29">
      <c r="AC95" s="75" t="str">
        <f>IF('個別表（B表）'!$MM95&gt;8,"",IF(AND('個別表（B表）'!I$14=1,'個別表（B表）'!$AA95&gt;0,'個別表（B表）'!$Y95=2,'個別表（B表）'!$ML95&gt;0),'個別表（B表）'!$MK95+1,'個別表（B表）'!$MK95))</f>
        <v/>
      </c>
    </row>
    <row r="96" spans="29:29">
      <c r="AC96" s="75" t="str">
        <f>IF('個別表（B表）'!$MM96&gt;8,"",IF(AND('個別表（B表）'!I$14=1,'個別表（B表）'!$AA96&gt;0,'個別表（B表）'!$Y96=2,'個別表（B表）'!$ML96&gt;0),'個別表（B表）'!$MK96+1,'個別表（B表）'!$MK96))</f>
        <v/>
      </c>
    </row>
    <row r="97" spans="29:29">
      <c r="AC97" s="75" t="str">
        <f>IF('個別表（B表）'!$MM97&gt;8,"",IF(AND('個別表（B表）'!I$14=1,'個別表（B表）'!$AA97&gt;0,'個別表（B表）'!$Y97=2,'個別表（B表）'!$ML97&gt;0),'個別表（B表）'!$MK97+1,'個別表（B表）'!$MK97))</f>
        <v/>
      </c>
    </row>
    <row r="98" spans="29:29">
      <c r="AC98" s="75" t="str">
        <f>IF('個別表（B表）'!$MM98&gt;8,"",IF(AND('個別表（B表）'!I$14=1,'個別表（B表）'!$AA98&gt;0,'個別表（B表）'!$Y98=2,'個別表（B表）'!$ML98&gt;0),'個別表（B表）'!$MK98+1,'個別表（B表）'!$MK98))</f>
        <v/>
      </c>
    </row>
    <row r="99" spans="29:29">
      <c r="AC99" s="75" t="str">
        <f>IF('個別表（B表）'!$MM99&gt;8,"",IF(AND('個別表（B表）'!I$14=1,'個別表（B表）'!$AA99&gt;0,'個別表（B表）'!$Y99=2,'個別表（B表）'!$ML99&gt;0),'個別表（B表）'!$MK99+1,'個別表（B表）'!$MK99))</f>
        <v/>
      </c>
    </row>
    <row r="100" spans="29:29">
      <c r="AC100" s="75" t="str">
        <f>IF('個別表（B表）'!$MM100&gt;8,"",IF(AND('個別表（B表）'!I$14=1,'個別表（B表）'!$AA100&gt;0,'個別表（B表）'!$Y100=2,'個別表（B表）'!$ML100&gt;0),'個別表（B表）'!$MK100+1,'個別表（B表）'!$MK100))</f>
        <v/>
      </c>
    </row>
    <row r="101" spans="29:29">
      <c r="AC101" s="75" t="str">
        <f>IF('個別表（B表）'!$MM101&gt;8,"",IF(AND('個別表（B表）'!I$14=1,'個別表（B表）'!$AA101&gt;0,'個別表（B表）'!$Y101=2,'個別表（B表）'!$ML101&gt;0),'個別表（B表）'!$MK101+1,'個別表（B表）'!$MK101))</f>
        <v/>
      </c>
    </row>
    <row r="102" spans="29:29">
      <c r="AC102" s="75" t="str">
        <f>IF('個別表（B表）'!$MM102&gt;8,"",IF(AND('個別表（B表）'!I$14=1,'個別表（B表）'!$AA102&gt;0,'個別表（B表）'!$Y102=2,'個別表（B表）'!$ML102&gt;0),'個別表（B表）'!$MK102+1,'個別表（B表）'!$MK102))</f>
        <v/>
      </c>
    </row>
  </sheetData>
  <mergeCells count="56">
    <mergeCell ref="B20:B21"/>
    <mergeCell ref="A1:X1"/>
    <mergeCell ref="C5:H5"/>
    <mergeCell ref="I5:L5"/>
    <mergeCell ref="B6:B7"/>
    <mergeCell ref="C6:H7"/>
    <mergeCell ref="I6:L7"/>
    <mergeCell ref="R6:R13"/>
    <mergeCell ref="R14:R18"/>
    <mergeCell ref="R19:R21"/>
    <mergeCell ref="C20:F21"/>
    <mergeCell ref="G20:N21"/>
    <mergeCell ref="R22:R30"/>
    <mergeCell ref="C19:F19"/>
    <mergeCell ref="G19:N19"/>
    <mergeCell ref="B22:B23"/>
    <mergeCell ref="C22:F23"/>
    <mergeCell ref="G22:N23"/>
    <mergeCell ref="C24:F25"/>
    <mergeCell ref="G24:N25"/>
    <mergeCell ref="B24:B25"/>
    <mergeCell ref="G30:N31"/>
    <mergeCell ref="B26:B27"/>
    <mergeCell ref="C26:F27"/>
    <mergeCell ref="G26:N27"/>
    <mergeCell ref="B28:B29"/>
    <mergeCell ref="C28:F29"/>
    <mergeCell ref="G28:N29"/>
    <mergeCell ref="R35:R39"/>
    <mergeCell ref="B32:B33"/>
    <mergeCell ref="C32:F33"/>
    <mergeCell ref="G32:N33"/>
    <mergeCell ref="B34:B35"/>
    <mergeCell ref="C34:F35"/>
    <mergeCell ref="G34:N35"/>
    <mergeCell ref="B36:B37"/>
    <mergeCell ref="C36:F37"/>
    <mergeCell ref="G36:N37"/>
    <mergeCell ref="R31:R34"/>
    <mergeCell ref="B38:B39"/>
    <mergeCell ref="C38:F39"/>
    <mergeCell ref="G38:N39"/>
    <mergeCell ref="B30:B31"/>
    <mergeCell ref="C30:F31"/>
    <mergeCell ref="B40:B41"/>
    <mergeCell ref="C40:F41"/>
    <mergeCell ref="G40:N41"/>
    <mergeCell ref="B46:B47"/>
    <mergeCell ref="C46:F47"/>
    <mergeCell ref="G46:N47"/>
    <mergeCell ref="B42:B43"/>
    <mergeCell ref="C42:F43"/>
    <mergeCell ref="G42:N43"/>
    <mergeCell ref="B44:B45"/>
    <mergeCell ref="C44:F45"/>
    <mergeCell ref="G44:N45"/>
  </mergeCells>
  <phoneticPr fontId="12"/>
  <pageMargins left="0.98425196850393704" right="0.39370078740157483" top="0.19685039370078741" bottom="0.19685039370078741" header="0.51181102362204722" footer="0.5118110236220472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8CFE3-ACF5-4D1D-BD77-9591535C65F4}">
  <sheetPr>
    <pageSetUpPr fitToPage="1"/>
  </sheetPr>
  <dimension ref="A1:Q25"/>
  <sheetViews>
    <sheetView showGridLines="0" showZeros="0" view="pageBreakPreview" zoomScaleNormal="100" zoomScaleSheetLayoutView="100" workbookViewId="0">
      <selection activeCell="DG7" sqref="DG7:DG10"/>
    </sheetView>
  </sheetViews>
  <sheetFormatPr defaultColWidth="9" defaultRowHeight="12"/>
  <cols>
    <col min="1" max="1" width="2.375" style="1" customWidth="1"/>
    <col min="2" max="2" width="14.125" style="1" customWidth="1"/>
    <col min="3" max="3" width="8" style="71" customWidth="1"/>
    <col min="4" max="4" width="7.375" style="71" customWidth="1"/>
    <col min="5" max="5" width="10.375" style="1" customWidth="1"/>
    <col min="6" max="6" width="4.875" style="1" customWidth="1"/>
    <col min="7" max="7" width="9.125" style="1" customWidth="1"/>
    <col min="8" max="8" width="10.375" style="1" customWidth="1"/>
    <col min="9" max="9" width="5.125" style="1" customWidth="1"/>
    <col min="10" max="10" width="8.375" style="7" customWidth="1"/>
    <col min="11" max="16" width="10.375" style="7" customWidth="1"/>
    <col min="17" max="17" width="1.375" style="7" customWidth="1"/>
    <col min="18" max="18" width="0.375" style="7" customWidth="1"/>
    <col min="19" max="16384" width="9" style="7"/>
  </cols>
  <sheetData>
    <row r="1" spans="1:17" s="1" customFormat="1"/>
    <row r="2" spans="1:17" s="1" customFormat="1" ht="17.850000000000001" customHeight="1"/>
    <row r="3" spans="1:17" ht="12.75" thickBot="1">
      <c r="B3" s="9"/>
      <c r="C3" s="10"/>
      <c r="D3" s="10"/>
      <c r="E3" s="9"/>
      <c r="F3" s="9"/>
      <c r="G3" s="9"/>
      <c r="H3" s="9"/>
      <c r="I3" s="9"/>
      <c r="J3" s="6"/>
      <c r="K3" s="6"/>
      <c r="L3" s="6"/>
      <c r="M3" s="6"/>
      <c r="N3" s="6"/>
      <c r="O3" s="6"/>
      <c r="P3" s="6"/>
    </row>
    <row r="4" spans="1:17" ht="18" customHeight="1">
      <c r="B4" s="171"/>
      <c r="C4" s="172"/>
      <c r="D4" s="172"/>
      <c r="E4" s="155"/>
      <c r="F4" s="155"/>
      <c r="G4" s="155"/>
      <c r="H4" s="155"/>
      <c r="I4" s="155"/>
      <c r="J4" s="154"/>
      <c r="K4" s="154"/>
      <c r="L4" s="154"/>
      <c r="M4" s="154"/>
      <c r="N4" s="154"/>
      <c r="O4" s="154"/>
      <c r="P4" s="173"/>
      <c r="Q4" s="96"/>
    </row>
    <row r="5" spans="1:17" s="15" customFormat="1" ht="33.75" customHeight="1">
      <c r="A5" s="16"/>
      <c r="B5" s="18"/>
      <c r="C5" s="19"/>
      <c r="D5" s="19"/>
      <c r="E5" s="18"/>
      <c r="F5" s="20"/>
      <c r="G5" s="21"/>
      <c r="H5" s="22"/>
      <c r="I5" s="809" t="s">
        <v>30</v>
      </c>
      <c r="J5" s="139"/>
      <c r="K5" s="23"/>
      <c r="L5" s="23"/>
      <c r="M5" s="23"/>
      <c r="N5" s="23"/>
      <c r="O5" s="23"/>
      <c r="P5" s="153"/>
      <c r="Q5" s="96"/>
    </row>
    <row r="6" spans="1:17" s="15" customFormat="1" ht="32.1" customHeight="1">
      <c r="A6" s="16"/>
      <c r="B6" s="810" t="s">
        <v>31</v>
      </c>
      <c r="C6" s="832" t="s">
        <v>32</v>
      </c>
      <c r="D6" s="832" t="s">
        <v>33</v>
      </c>
      <c r="E6" s="810" t="s">
        <v>34</v>
      </c>
      <c r="F6" s="796" t="s">
        <v>35</v>
      </c>
      <c r="G6" s="30"/>
      <c r="H6" s="31"/>
      <c r="I6" s="810"/>
      <c r="J6" s="141"/>
      <c r="K6" s="138"/>
      <c r="L6" s="828" t="s">
        <v>36</v>
      </c>
      <c r="M6" s="829"/>
      <c r="N6" s="828" t="s">
        <v>37</v>
      </c>
      <c r="O6" s="830"/>
      <c r="P6" s="829"/>
      <c r="Q6" s="16"/>
    </row>
    <row r="7" spans="1:17" s="15" customFormat="1" ht="83.85" customHeight="1">
      <c r="A7" s="16"/>
      <c r="B7" s="810"/>
      <c r="C7" s="832"/>
      <c r="D7" s="832"/>
      <c r="E7" s="810"/>
      <c r="F7" s="810"/>
      <c r="G7" s="810" t="s">
        <v>38</v>
      </c>
      <c r="H7" s="810" t="s">
        <v>39</v>
      </c>
      <c r="I7" s="810"/>
      <c r="J7" s="803" t="s">
        <v>40</v>
      </c>
      <c r="K7" s="803" t="s">
        <v>41</v>
      </c>
      <c r="L7" s="803" t="s">
        <v>42</v>
      </c>
      <c r="M7" s="803" t="s">
        <v>43</v>
      </c>
      <c r="N7" s="803" t="s">
        <v>44</v>
      </c>
      <c r="O7" s="803" t="s">
        <v>45</v>
      </c>
      <c r="P7" s="803" t="s">
        <v>46</v>
      </c>
      <c r="Q7" s="97"/>
    </row>
    <row r="8" spans="1:17" s="15" customFormat="1" ht="38.450000000000003" customHeight="1">
      <c r="A8" s="16"/>
      <c r="B8" s="810"/>
      <c r="C8" s="832"/>
      <c r="D8" s="832"/>
      <c r="E8" s="810"/>
      <c r="F8" s="810"/>
      <c r="G8" s="810"/>
      <c r="H8" s="810"/>
      <c r="I8" s="810"/>
      <c r="J8" s="803"/>
      <c r="K8" s="803"/>
      <c r="L8" s="803"/>
      <c r="M8" s="803"/>
      <c r="N8" s="803"/>
      <c r="O8" s="803"/>
      <c r="P8" s="803"/>
      <c r="Q8" s="98"/>
    </row>
    <row r="9" spans="1:17" s="15" customFormat="1" ht="30.75" customHeight="1">
      <c r="A9" s="16"/>
      <c r="B9" s="38"/>
      <c r="C9" s="39"/>
      <c r="D9" s="39"/>
      <c r="E9" s="38"/>
      <c r="F9" s="810"/>
      <c r="G9" s="38"/>
      <c r="H9" s="38"/>
      <c r="I9" s="810"/>
      <c r="J9" s="40"/>
      <c r="K9" s="144"/>
      <c r="L9" s="144"/>
      <c r="M9" s="144"/>
      <c r="N9" s="144"/>
      <c r="O9" s="144"/>
      <c r="P9" s="144"/>
      <c r="Q9" s="98"/>
    </row>
    <row r="10" spans="1:17" s="15" customFormat="1" ht="146.85" customHeight="1" thickBot="1">
      <c r="A10" s="43"/>
      <c r="B10" s="38"/>
      <c r="C10" s="39"/>
      <c r="D10" s="39"/>
      <c r="E10" s="38"/>
      <c r="F10" s="810"/>
      <c r="G10" s="38"/>
      <c r="H10" s="38"/>
      <c r="I10" s="831"/>
      <c r="J10" s="141"/>
      <c r="K10" s="146"/>
      <c r="L10" s="146"/>
      <c r="M10" s="146"/>
      <c r="N10" s="146"/>
      <c r="O10" s="146"/>
      <c r="P10" s="146"/>
      <c r="Q10" s="98"/>
    </row>
    <row r="11" spans="1:17" s="2" customFormat="1" ht="20.25" customHeight="1" thickBot="1">
      <c r="B11" s="164"/>
      <c r="C11" s="174"/>
      <c r="D11" s="174"/>
      <c r="E11" s="167"/>
      <c r="F11" s="167"/>
      <c r="G11" s="167"/>
      <c r="H11" s="167"/>
      <c r="I11" s="167"/>
      <c r="J11" s="175">
        <f>SUBTOTAL(9,J12:J21)</f>
        <v>0</v>
      </c>
      <c r="K11" s="175"/>
      <c r="L11" s="175">
        <f>SUBTOTAL(9,L12:L21)</f>
        <v>0</v>
      </c>
      <c r="M11" s="175">
        <f>SUBTOTAL(9,M12:M21)</f>
        <v>0</v>
      </c>
      <c r="N11" s="175">
        <f>SUBTOTAL(9,N12:N21)</f>
        <v>0</v>
      </c>
      <c r="O11" s="175">
        <f>SUBTOTAL(9,O12:O21)</f>
        <v>0</v>
      </c>
      <c r="P11" s="175">
        <f>SUBTOTAL(9,P12:P21)</f>
        <v>0</v>
      </c>
      <c r="Q11" s="99"/>
    </row>
    <row r="12" spans="1:17" ht="20.25" customHeight="1">
      <c r="B12" s="103"/>
      <c r="C12" s="109"/>
      <c r="D12" s="109"/>
      <c r="E12" s="108"/>
      <c r="F12" s="108"/>
      <c r="G12" s="108"/>
      <c r="H12" s="108"/>
      <c r="I12" s="108"/>
      <c r="J12" s="47"/>
      <c r="K12" s="47"/>
      <c r="L12" s="47"/>
      <c r="M12" s="47"/>
      <c r="N12" s="47"/>
      <c r="O12" s="47"/>
      <c r="P12" s="47"/>
      <c r="Q12" s="100"/>
    </row>
    <row r="13" spans="1:17" ht="20.25" customHeight="1">
      <c r="B13" s="103"/>
      <c r="C13" s="109"/>
      <c r="D13" s="109"/>
      <c r="E13" s="108"/>
      <c r="F13" s="108"/>
      <c r="G13" s="108"/>
      <c r="H13" s="108"/>
      <c r="I13" s="108"/>
      <c r="J13" s="47"/>
      <c r="K13" s="47"/>
      <c r="L13" s="47"/>
      <c r="M13" s="47"/>
      <c r="N13" s="47"/>
      <c r="O13" s="47"/>
      <c r="P13" s="47"/>
      <c r="Q13" s="100"/>
    </row>
    <row r="14" spans="1:17" ht="20.25" customHeight="1">
      <c r="B14" s="103"/>
      <c r="C14" s="109"/>
      <c r="D14" s="109"/>
      <c r="E14" s="108"/>
      <c r="F14" s="108"/>
      <c r="G14" s="108"/>
      <c r="H14" s="108"/>
      <c r="I14" s="108"/>
      <c r="J14" s="47"/>
      <c r="K14" s="47"/>
      <c r="L14" s="47"/>
      <c r="M14" s="47"/>
      <c r="N14" s="47"/>
      <c r="O14" s="47"/>
      <c r="P14" s="47"/>
      <c r="Q14" s="100"/>
    </row>
    <row r="15" spans="1:17" ht="20.25" customHeight="1">
      <c r="B15" s="103"/>
      <c r="C15" s="109"/>
      <c r="D15" s="109"/>
      <c r="E15" s="108"/>
      <c r="F15" s="108"/>
      <c r="G15" s="108"/>
      <c r="H15" s="108"/>
      <c r="I15" s="108"/>
      <c r="J15" s="47"/>
      <c r="K15" s="47"/>
      <c r="L15" s="47"/>
      <c r="M15" s="47"/>
      <c r="N15" s="47"/>
      <c r="O15" s="47"/>
      <c r="P15" s="47"/>
      <c r="Q15" s="100"/>
    </row>
    <row r="16" spans="1:17" ht="20.25" customHeight="1">
      <c r="B16" s="103"/>
      <c r="C16" s="109"/>
      <c r="D16" s="109"/>
      <c r="E16" s="108"/>
      <c r="F16" s="108"/>
      <c r="G16" s="108"/>
      <c r="H16" s="108"/>
      <c r="I16" s="108"/>
      <c r="J16" s="47"/>
      <c r="K16" s="47"/>
      <c r="L16" s="47"/>
      <c r="M16" s="47"/>
      <c r="N16" s="47"/>
      <c r="O16" s="47"/>
      <c r="P16" s="47"/>
      <c r="Q16" s="100"/>
    </row>
    <row r="17" spans="2:17" ht="20.25" customHeight="1">
      <c r="B17" s="103"/>
      <c r="C17" s="109"/>
      <c r="D17" s="109"/>
      <c r="E17" s="108"/>
      <c r="F17" s="108"/>
      <c r="G17" s="108"/>
      <c r="H17" s="108"/>
      <c r="I17" s="108"/>
      <c r="J17" s="47"/>
      <c r="K17" s="47"/>
      <c r="L17" s="47"/>
      <c r="M17" s="47"/>
      <c r="N17" s="47"/>
      <c r="O17" s="47"/>
      <c r="P17" s="47"/>
      <c r="Q17" s="100"/>
    </row>
    <row r="18" spans="2:17" ht="20.25" customHeight="1">
      <c r="B18" s="103"/>
      <c r="C18" s="109"/>
      <c r="D18" s="109"/>
      <c r="E18" s="108"/>
      <c r="F18" s="108"/>
      <c r="G18" s="108"/>
      <c r="H18" s="108"/>
      <c r="I18" s="108"/>
      <c r="J18" s="47"/>
      <c r="K18" s="47"/>
      <c r="L18" s="47"/>
      <c r="M18" s="47"/>
      <c r="N18" s="47"/>
      <c r="O18" s="47"/>
      <c r="P18" s="47"/>
      <c r="Q18" s="100"/>
    </row>
    <row r="19" spans="2:17" ht="20.25" customHeight="1">
      <c r="B19" s="103"/>
      <c r="C19" s="109"/>
      <c r="D19" s="109"/>
      <c r="E19" s="108"/>
      <c r="F19" s="108"/>
      <c r="G19" s="108"/>
      <c r="H19" s="108"/>
      <c r="I19" s="108"/>
      <c r="J19" s="47"/>
      <c r="K19" s="47"/>
      <c r="L19" s="47"/>
      <c r="M19" s="47"/>
      <c r="N19" s="47"/>
      <c r="O19" s="47"/>
      <c r="P19" s="47"/>
      <c r="Q19" s="100"/>
    </row>
    <row r="20" spans="2:17" ht="20.25" customHeight="1">
      <c r="B20" s="103"/>
      <c r="C20" s="109"/>
      <c r="D20" s="109"/>
      <c r="E20" s="108"/>
      <c r="F20" s="108"/>
      <c r="G20" s="108"/>
      <c r="H20" s="108"/>
      <c r="I20" s="108"/>
      <c r="J20" s="47"/>
      <c r="K20" s="47"/>
      <c r="L20" s="47"/>
      <c r="M20" s="47"/>
      <c r="N20" s="47"/>
      <c r="O20" s="47"/>
      <c r="P20" s="47"/>
      <c r="Q20" s="100"/>
    </row>
    <row r="21" spans="2:17" ht="20.25" customHeight="1" thickBot="1">
      <c r="B21" s="121"/>
      <c r="C21" s="126"/>
      <c r="D21" s="126"/>
      <c r="E21" s="122"/>
      <c r="F21" s="122"/>
      <c r="G21" s="122"/>
      <c r="H21" s="122"/>
      <c r="I21" s="122"/>
      <c r="J21" s="58"/>
      <c r="K21" s="58"/>
      <c r="L21" s="58"/>
      <c r="M21" s="58"/>
      <c r="N21" s="58"/>
      <c r="O21" s="58"/>
      <c r="P21" s="58"/>
      <c r="Q21" s="100"/>
    </row>
    <row r="22" spans="2:17" ht="7.5" customHeight="1">
      <c r="J22" s="90"/>
      <c r="K22" s="90"/>
      <c r="L22" s="90"/>
      <c r="M22" s="90"/>
      <c r="N22" s="90"/>
      <c r="O22" s="90"/>
      <c r="P22" s="90"/>
      <c r="Q22" s="90"/>
    </row>
    <row r="23" spans="2:17" ht="15" customHeight="1"/>
    <row r="24" spans="2:17" ht="17.850000000000001" customHeight="1"/>
    <row r="25" spans="2:17" ht="32.1" customHeight="1">
      <c r="B25" s="134"/>
      <c r="C25" s="135"/>
      <c r="D25" s="135"/>
      <c r="E25" s="134"/>
      <c r="F25" s="134"/>
      <c r="G25" s="134"/>
      <c r="H25" s="134"/>
      <c r="I25" s="134"/>
      <c r="J25" s="68"/>
      <c r="K25" s="68"/>
      <c r="L25" s="68"/>
      <c r="M25" s="68"/>
      <c r="N25" s="68"/>
      <c r="O25" s="68"/>
      <c r="P25" s="68"/>
      <c r="Q25" s="68"/>
    </row>
  </sheetData>
  <mergeCells count="17">
    <mergeCell ref="D6:D8"/>
    <mergeCell ref="E6:E8"/>
    <mergeCell ref="M7:M8"/>
    <mergeCell ref="N7:N8"/>
    <mergeCell ref="B6:B8"/>
    <mergeCell ref="C6:C8"/>
    <mergeCell ref="O7:O8"/>
    <mergeCell ref="F6:F10"/>
    <mergeCell ref="L6:M6"/>
    <mergeCell ref="N6:P6"/>
    <mergeCell ref="P7:P8"/>
    <mergeCell ref="I5:I10"/>
    <mergeCell ref="G7:G8"/>
    <mergeCell ref="H7:H8"/>
    <mergeCell ref="J7:J8"/>
    <mergeCell ref="K7:K8"/>
    <mergeCell ref="L7:L8"/>
  </mergeCells>
  <phoneticPr fontId="12"/>
  <conditionalFormatting sqref="Q12:Q21">
    <cfRule type="expression" dxfId="59" priority="3">
      <formula>#REF!=0</formula>
    </cfRule>
  </conditionalFormatting>
  <dataValidations count="1">
    <dataValidation type="list" allowBlank="1" showInputMessage="1" showErrorMessage="1" sqref="Q12:Q21" xr:uid="{CC069EFA-AA4F-4ED3-8602-8C413CBF639E}">
      <formula1>"ア,イ,ウ"</formula1>
    </dataValidation>
  </dataValidations>
  <pageMargins left="0.62992125984251968" right="0.55118110236220474" top="0.74803149606299213" bottom="0.74803149606299213" header="0.31496062992125984" footer="0.3149606299212598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A13E5-EEF2-49C1-8CA9-99F318064100}">
  <sheetPr>
    <pageSetUpPr fitToPage="1"/>
  </sheetPr>
  <dimension ref="A1:AC44"/>
  <sheetViews>
    <sheetView showGridLines="0" showZeros="0" view="pageBreakPreview" topLeftCell="A6" zoomScaleNormal="100" zoomScaleSheetLayoutView="100" workbookViewId="0">
      <selection activeCell="DG7" sqref="DG7:DG10"/>
    </sheetView>
  </sheetViews>
  <sheetFormatPr defaultColWidth="9" defaultRowHeight="12"/>
  <cols>
    <col min="1" max="1" width="2.375" style="1" customWidth="1"/>
    <col min="2" max="2" width="1.125" style="1" customWidth="1"/>
    <col min="3" max="3" width="6.875" style="7" hidden="1" customWidth="1"/>
    <col min="4" max="5" width="7.875" style="72" customWidth="1"/>
    <col min="6" max="6" width="4.125" style="1" customWidth="1"/>
    <col min="7" max="7" width="6.375" style="1" customWidth="1"/>
    <col min="8" max="8" width="7.125" style="7" customWidth="1"/>
    <col min="9" max="9" width="7.375" style="7" customWidth="1"/>
    <col min="10" max="10" width="3.875" style="1" customWidth="1"/>
    <col min="11" max="11" width="9.125" style="7" bestFit="1" customWidth="1"/>
    <col min="12" max="12" width="3.875" style="1" customWidth="1"/>
    <col min="13" max="13" width="9.125" style="7" bestFit="1" customWidth="1"/>
    <col min="14" max="14" width="3.875" style="7" customWidth="1"/>
    <col min="15" max="15" width="9.125" style="7" bestFit="1" customWidth="1"/>
    <col min="16" max="16" width="4.875" style="7" customWidth="1"/>
    <col min="17" max="21" width="6.375" style="7" customWidth="1"/>
    <col min="22" max="22" width="6.375" style="72" customWidth="1"/>
    <col min="23" max="24" width="3.375" style="7" customWidth="1"/>
    <col min="25" max="25" width="3.375" style="3" customWidth="1"/>
    <col min="26" max="27" width="3.375" style="7" customWidth="1"/>
    <col min="28" max="28" width="1.125" style="7" customWidth="1"/>
    <col min="29" max="29" width="1.375" style="7" customWidth="1"/>
    <col min="30" max="16384" width="9" style="7"/>
  </cols>
  <sheetData>
    <row r="1" spans="1:29" s="1" customFormat="1">
      <c r="Y1" s="3"/>
    </row>
    <row r="2" spans="1:29" s="1" customFormat="1" ht="17.850000000000001" customHeight="1">
      <c r="Y2" s="3"/>
    </row>
    <row r="3" spans="1:29" ht="12.75" thickBot="1">
      <c r="C3" s="6"/>
      <c r="D3" s="11"/>
      <c r="E3" s="11"/>
      <c r="F3" s="9"/>
      <c r="G3" s="9"/>
      <c r="H3" s="6"/>
      <c r="I3" s="6"/>
      <c r="J3" s="9"/>
      <c r="K3" s="6"/>
      <c r="L3" s="9"/>
      <c r="M3" s="6"/>
      <c r="N3" s="6"/>
      <c r="O3" s="6"/>
      <c r="P3" s="12"/>
      <c r="Q3" s="12"/>
      <c r="R3" s="12"/>
      <c r="S3" s="12"/>
      <c r="T3" s="12"/>
      <c r="U3" s="12"/>
      <c r="V3" s="13"/>
      <c r="W3" s="12"/>
      <c r="X3" s="12"/>
      <c r="Y3" s="12"/>
      <c r="Z3" s="12"/>
      <c r="AA3" s="12"/>
      <c r="AB3" s="6"/>
    </row>
    <row r="4" spans="1:29" ht="18" customHeight="1">
      <c r="C4" s="17"/>
      <c r="D4" s="176"/>
      <c r="E4" s="177"/>
      <c r="F4" s="155"/>
      <c r="G4" s="155"/>
      <c r="H4" s="154"/>
      <c r="I4" s="154"/>
      <c r="J4" s="154"/>
      <c r="K4" s="154"/>
      <c r="L4" s="154"/>
      <c r="M4" s="154"/>
      <c r="N4" s="154"/>
      <c r="O4" s="154"/>
      <c r="P4" s="839" t="s">
        <v>47</v>
      </c>
      <c r="Q4" s="840"/>
      <c r="R4" s="840"/>
      <c r="S4" s="840"/>
      <c r="T4" s="840"/>
      <c r="U4" s="840"/>
      <c r="V4" s="840"/>
      <c r="W4" s="840"/>
      <c r="X4" s="840"/>
      <c r="Y4" s="840"/>
      <c r="Z4" s="840"/>
      <c r="AA4" s="841"/>
      <c r="AB4" s="96"/>
      <c r="AC4" s="96"/>
    </row>
    <row r="5" spans="1:29" s="15" customFormat="1" ht="33.75" customHeight="1">
      <c r="A5" s="16"/>
      <c r="B5" s="16"/>
      <c r="C5" s="24"/>
      <c r="D5" s="25"/>
      <c r="E5" s="26"/>
      <c r="F5" s="27"/>
      <c r="G5" s="28"/>
      <c r="H5" s="29"/>
      <c r="I5" s="140"/>
      <c r="J5" s="151"/>
      <c r="K5" s="152"/>
      <c r="L5" s="152"/>
      <c r="M5" s="152" t="s">
        <v>48</v>
      </c>
      <c r="N5" s="152"/>
      <c r="O5" s="152"/>
      <c r="P5" s="799"/>
      <c r="Q5" s="800"/>
      <c r="R5" s="800"/>
      <c r="S5" s="800"/>
      <c r="T5" s="800"/>
      <c r="U5" s="800"/>
      <c r="V5" s="800"/>
      <c r="W5" s="800"/>
      <c r="X5" s="800"/>
      <c r="Y5" s="800"/>
      <c r="Z5" s="800"/>
      <c r="AA5" s="842"/>
      <c r="AB5" s="96"/>
      <c r="AC5" s="96"/>
    </row>
    <row r="6" spans="1:29" s="15" customFormat="1" ht="32.1" customHeight="1">
      <c r="A6" s="16"/>
      <c r="B6" s="16"/>
      <c r="C6" s="32"/>
      <c r="D6" s="33"/>
      <c r="E6" s="34"/>
      <c r="F6" s="146"/>
      <c r="G6" s="142"/>
      <c r="H6" s="178"/>
      <c r="I6" s="179"/>
      <c r="J6" s="777" t="s">
        <v>49</v>
      </c>
      <c r="K6" s="795"/>
      <c r="L6" s="777" t="s">
        <v>50</v>
      </c>
      <c r="M6" s="795"/>
      <c r="N6" s="777" t="s">
        <v>51</v>
      </c>
      <c r="O6" s="847"/>
      <c r="P6" s="843" t="s">
        <v>52</v>
      </c>
      <c r="Q6" s="844"/>
      <c r="R6" s="844"/>
      <c r="S6" s="844"/>
      <c r="T6" s="844"/>
      <c r="U6" s="844"/>
      <c r="V6" s="845"/>
      <c r="W6" s="843" t="s">
        <v>53</v>
      </c>
      <c r="X6" s="844"/>
      <c r="Y6" s="844"/>
      <c r="Z6" s="844"/>
      <c r="AA6" s="846"/>
      <c r="AB6" s="16"/>
      <c r="AC6" s="16"/>
    </row>
    <row r="7" spans="1:29" s="15" customFormat="1" ht="83.85" customHeight="1">
      <c r="A7" s="16"/>
      <c r="B7" s="16"/>
      <c r="C7" s="836" t="s">
        <v>54</v>
      </c>
      <c r="D7" s="837" t="s">
        <v>55</v>
      </c>
      <c r="E7" s="838" t="s">
        <v>56</v>
      </c>
      <c r="F7" s="803" t="s">
        <v>57</v>
      </c>
      <c r="G7" s="852" t="s">
        <v>58</v>
      </c>
      <c r="H7" s="853" t="s">
        <v>59</v>
      </c>
      <c r="I7" s="854"/>
      <c r="J7" s="799"/>
      <c r="K7" s="801"/>
      <c r="L7" s="799"/>
      <c r="M7" s="801"/>
      <c r="N7" s="848"/>
      <c r="O7" s="849"/>
      <c r="P7" s="855" t="s">
        <v>60</v>
      </c>
      <c r="Q7" s="856"/>
      <c r="R7" s="856"/>
      <c r="S7" s="856"/>
      <c r="T7" s="856"/>
      <c r="U7" s="856"/>
      <c r="V7" s="856"/>
      <c r="W7" s="833" t="s">
        <v>61</v>
      </c>
      <c r="X7" s="833" t="s">
        <v>62</v>
      </c>
      <c r="Y7" s="833" t="s">
        <v>63</v>
      </c>
      <c r="Z7" s="833" t="s">
        <v>64</v>
      </c>
      <c r="AA7" s="850" t="s">
        <v>65</v>
      </c>
      <c r="AB7" s="97"/>
      <c r="AC7" s="97"/>
    </row>
    <row r="8" spans="1:29" s="15" customFormat="1" ht="38.450000000000003" customHeight="1">
      <c r="A8" s="16"/>
      <c r="B8" s="16"/>
      <c r="C8" s="836"/>
      <c r="D8" s="837"/>
      <c r="E8" s="838"/>
      <c r="F8" s="803"/>
      <c r="G8" s="852"/>
      <c r="H8" s="853"/>
      <c r="I8" s="854"/>
      <c r="J8" s="809" t="s">
        <v>66</v>
      </c>
      <c r="K8" s="809" t="s">
        <v>22</v>
      </c>
      <c r="L8" s="809" t="s">
        <v>66</v>
      </c>
      <c r="M8" s="809" t="s">
        <v>22</v>
      </c>
      <c r="N8" s="777" t="s">
        <v>67</v>
      </c>
      <c r="O8" s="794"/>
      <c r="P8" s="857"/>
      <c r="Q8" s="858"/>
      <c r="R8" s="858"/>
      <c r="S8" s="858"/>
      <c r="T8" s="858"/>
      <c r="U8" s="858"/>
      <c r="V8" s="858"/>
      <c r="W8" s="833"/>
      <c r="X8" s="833"/>
      <c r="Y8" s="833"/>
      <c r="Z8" s="833"/>
      <c r="AA8" s="850"/>
      <c r="AB8" s="98"/>
      <c r="AC8" s="98"/>
    </row>
    <row r="9" spans="1:29" s="15" customFormat="1" ht="30.75" customHeight="1">
      <c r="A9" s="16"/>
      <c r="B9" s="16"/>
      <c r="C9" s="41"/>
      <c r="D9" s="145"/>
      <c r="E9" s="145"/>
      <c r="F9" s="803"/>
      <c r="G9" s="40"/>
      <c r="H9" s="143"/>
      <c r="I9" s="179"/>
      <c r="J9" s="810"/>
      <c r="K9" s="810"/>
      <c r="L9" s="810"/>
      <c r="M9" s="810"/>
      <c r="N9" s="42"/>
      <c r="O9" s="29"/>
      <c r="P9" s="180"/>
      <c r="Q9" s="181"/>
      <c r="R9" s="181"/>
      <c r="S9" s="181"/>
      <c r="T9" s="181"/>
      <c r="U9" s="181"/>
      <c r="V9" s="182"/>
      <c r="W9" s="833"/>
      <c r="X9" s="833"/>
      <c r="Y9" s="833"/>
      <c r="Z9" s="833"/>
      <c r="AA9" s="850"/>
      <c r="AB9" s="98"/>
      <c r="AC9" s="98"/>
    </row>
    <row r="10" spans="1:29" s="15" customFormat="1" ht="146.85" customHeight="1" thickBot="1">
      <c r="A10" s="43"/>
      <c r="B10" s="43"/>
      <c r="C10" s="44"/>
      <c r="D10" s="33"/>
      <c r="E10" s="33"/>
      <c r="F10" s="804"/>
      <c r="G10" s="141"/>
      <c r="H10" s="141"/>
      <c r="I10" s="142"/>
      <c r="J10" s="810"/>
      <c r="K10" s="810"/>
      <c r="L10" s="810"/>
      <c r="M10" s="810"/>
      <c r="N10" s="42"/>
      <c r="O10" s="141" t="s">
        <v>68</v>
      </c>
      <c r="P10" s="180"/>
      <c r="Q10" s="150" t="s">
        <v>69</v>
      </c>
      <c r="R10" s="150" t="s">
        <v>70</v>
      </c>
      <c r="S10" s="150" t="s">
        <v>71</v>
      </c>
      <c r="T10" s="150" t="s">
        <v>72</v>
      </c>
      <c r="U10" s="150" t="s">
        <v>73</v>
      </c>
      <c r="V10" s="183" t="s">
        <v>74</v>
      </c>
      <c r="W10" s="834"/>
      <c r="X10" s="834"/>
      <c r="Y10" s="834"/>
      <c r="Z10" s="835"/>
      <c r="AA10" s="851"/>
      <c r="AB10" s="98"/>
      <c r="AC10" s="98"/>
    </row>
    <row r="11" spans="1:29" s="2" customFormat="1" ht="20.25" customHeight="1" thickBot="1">
      <c r="C11" s="86"/>
      <c r="D11" s="184"/>
      <c r="E11" s="184"/>
      <c r="F11" s="175"/>
      <c r="G11" s="175"/>
      <c r="H11" s="185"/>
      <c r="I11" s="186"/>
      <c r="J11" s="164"/>
      <c r="K11" s="164"/>
      <c r="L11" s="164"/>
      <c r="M11" s="166"/>
      <c r="N11" s="164"/>
      <c r="O11" s="187">
        <f>SUBTOTAL(9,O12:O21)</f>
        <v>0</v>
      </c>
      <c r="P11" s="164">
        <f>SUBTOTAL(2,P12:P21)</f>
        <v>0</v>
      </c>
      <c r="Q11" s="165">
        <f>SUBTOTAL(9,Q12:Q21)</f>
        <v>0</v>
      </c>
      <c r="R11" s="165"/>
      <c r="S11" s="165">
        <f>SUBTOTAL(9,S12:S21)</f>
        <v>0</v>
      </c>
      <c r="T11" s="165">
        <f>SUBTOTAL(9,T12:T21)</f>
        <v>0</v>
      </c>
      <c r="U11" s="165">
        <f>SUBTOTAL(9,U12:U21)</f>
        <v>0</v>
      </c>
      <c r="V11" s="188"/>
      <c r="W11" s="164">
        <f>SUBTOTAL(9,W12:W21)</f>
        <v>0</v>
      </c>
      <c r="X11" s="164">
        <f>SUBTOTAL(9,X12:X21)</f>
        <v>0</v>
      </c>
      <c r="Y11" s="164">
        <f>SUBTOTAL(9,Y12:Y21)</f>
        <v>0</v>
      </c>
      <c r="Z11" s="164">
        <f>SUBTOTAL(9,Z12:Z21)</f>
        <v>0</v>
      </c>
      <c r="AA11" s="204">
        <f>SUBTOTAL(9,AA12:AA21)</f>
        <v>0</v>
      </c>
      <c r="AB11" s="99"/>
      <c r="AC11" s="99"/>
    </row>
    <row r="12" spans="1:29" ht="20.25" customHeight="1">
      <c r="C12" s="47"/>
      <c r="D12" s="51"/>
      <c r="E12" s="51"/>
      <c r="F12" s="52"/>
      <c r="G12" s="52"/>
      <c r="H12" s="110"/>
      <c r="I12" s="111"/>
      <c r="J12" s="45"/>
      <c r="K12" s="50" t="s">
        <v>26</v>
      </c>
      <c r="L12" s="45"/>
      <c r="M12" s="46" t="s">
        <v>26</v>
      </c>
      <c r="N12" s="45"/>
      <c r="O12" s="112">
        <f>IF(N12=1,#REF!,0)</f>
        <v>0</v>
      </c>
      <c r="P12" s="45"/>
      <c r="Q12" s="113"/>
      <c r="R12" s="114"/>
      <c r="S12" s="113"/>
      <c r="T12" s="113"/>
      <c r="U12" s="113"/>
      <c r="V12" s="115">
        <f t="shared" ref="V12:V17" si="0">IF(P12&gt;0,IF(Q12="","",ROUNDDOWN((U12-Q12)/ABS(Q12),2)),0)</f>
        <v>0</v>
      </c>
      <c r="W12" s="45"/>
      <c r="X12" s="45"/>
      <c r="Y12" s="45"/>
      <c r="Z12" s="45"/>
      <c r="AA12" s="205"/>
      <c r="AB12" s="100"/>
      <c r="AC12" s="100"/>
    </row>
    <row r="13" spans="1:29" ht="20.25" customHeight="1">
      <c r="C13" s="47"/>
      <c r="D13" s="51"/>
      <c r="E13" s="51"/>
      <c r="F13" s="52"/>
      <c r="G13" s="52"/>
      <c r="H13" s="110"/>
      <c r="I13" s="111"/>
      <c r="J13" s="45"/>
      <c r="K13" s="50" t="s">
        <v>26</v>
      </c>
      <c r="L13" s="45"/>
      <c r="M13" s="46" t="s">
        <v>26</v>
      </c>
      <c r="N13" s="45"/>
      <c r="O13" s="112">
        <f>IF(N13=1,#REF!,0)</f>
        <v>0</v>
      </c>
      <c r="P13" s="45"/>
      <c r="Q13" s="113"/>
      <c r="R13" s="114"/>
      <c r="S13" s="113"/>
      <c r="T13" s="113"/>
      <c r="U13" s="113"/>
      <c r="V13" s="115">
        <f t="shared" si="0"/>
        <v>0</v>
      </c>
      <c r="W13" s="45"/>
      <c r="X13" s="45"/>
      <c r="Y13" s="45"/>
      <c r="Z13" s="45"/>
      <c r="AA13" s="205"/>
      <c r="AB13" s="100"/>
      <c r="AC13" s="100"/>
    </row>
    <row r="14" spans="1:29" ht="20.25" customHeight="1">
      <c r="C14" s="47"/>
      <c r="D14" s="51"/>
      <c r="E14" s="51"/>
      <c r="F14" s="52"/>
      <c r="G14" s="52"/>
      <c r="H14" s="110"/>
      <c r="I14" s="111"/>
      <c r="J14" s="45"/>
      <c r="K14" s="50" t="s">
        <v>26</v>
      </c>
      <c r="L14" s="45"/>
      <c r="M14" s="46" t="s">
        <v>26</v>
      </c>
      <c r="N14" s="45"/>
      <c r="O14" s="112">
        <f>IF(N14=1,#REF!,0)</f>
        <v>0</v>
      </c>
      <c r="P14" s="45"/>
      <c r="Q14" s="113"/>
      <c r="R14" s="114"/>
      <c r="S14" s="113"/>
      <c r="T14" s="113"/>
      <c r="U14" s="113"/>
      <c r="V14" s="115">
        <f t="shared" si="0"/>
        <v>0</v>
      </c>
      <c r="W14" s="45"/>
      <c r="X14" s="45"/>
      <c r="Y14" s="45"/>
      <c r="Z14" s="45"/>
      <c r="AA14" s="205"/>
      <c r="AB14" s="100"/>
      <c r="AC14" s="100"/>
    </row>
    <row r="15" spans="1:29" ht="20.25" customHeight="1">
      <c r="C15" s="47"/>
      <c r="D15" s="51"/>
      <c r="E15" s="51"/>
      <c r="F15" s="52"/>
      <c r="G15" s="52"/>
      <c r="H15" s="110"/>
      <c r="I15" s="111"/>
      <c r="J15" s="45"/>
      <c r="K15" s="50" t="s">
        <v>26</v>
      </c>
      <c r="L15" s="45"/>
      <c r="M15" s="46" t="s">
        <v>26</v>
      </c>
      <c r="N15" s="45"/>
      <c r="O15" s="112">
        <f>IF(N15=1,#REF!,0)</f>
        <v>0</v>
      </c>
      <c r="P15" s="45"/>
      <c r="Q15" s="113"/>
      <c r="R15" s="114"/>
      <c r="S15" s="113"/>
      <c r="T15" s="113"/>
      <c r="U15" s="113"/>
      <c r="V15" s="115">
        <f t="shared" si="0"/>
        <v>0</v>
      </c>
      <c r="W15" s="45"/>
      <c r="X15" s="45"/>
      <c r="Y15" s="45"/>
      <c r="Z15" s="45"/>
      <c r="AA15" s="205"/>
      <c r="AB15" s="100"/>
      <c r="AC15" s="100"/>
    </row>
    <row r="16" spans="1:29" ht="20.25" customHeight="1">
      <c r="C16" s="47"/>
      <c r="D16" s="51"/>
      <c r="E16" s="51"/>
      <c r="F16" s="52"/>
      <c r="G16" s="52"/>
      <c r="H16" s="110"/>
      <c r="I16" s="111"/>
      <c r="J16" s="45"/>
      <c r="K16" s="50" t="s">
        <v>26</v>
      </c>
      <c r="L16" s="45"/>
      <c r="M16" s="46" t="s">
        <v>26</v>
      </c>
      <c r="N16" s="45"/>
      <c r="O16" s="112">
        <f>IF(N16=1,#REF!,0)</f>
        <v>0</v>
      </c>
      <c r="P16" s="45"/>
      <c r="Q16" s="113"/>
      <c r="R16" s="114"/>
      <c r="S16" s="113"/>
      <c r="T16" s="113"/>
      <c r="U16" s="113"/>
      <c r="V16" s="115">
        <f t="shared" si="0"/>
        <v>0</v>
      </c>
      <c r="W16" s="45"/>
      <c r="X16" s="45"/>
      <c r="Y16" s="45"/>
      <c r="Z16" s="45"/>
      <c r="AA16" s="205"/>
      <c r="AB16" s="100"/>
      <c r="AC16" s="100"/>
    </row>
    <row r="17" spans="3:29" ht="20.25" customHeight="1">
      <c r="C17" s="47"/>
      <c r="D17" s="51"/>
      <c r="E17" s="51"/>
      <c r="F17" s="52"/>
      <c r="G17" s="52"/>
      <c r="H17" s="110"/>
      <c r="I17" s="111"/>
      <c r="J17" s="45"/>
      <c r="K17" s="50" t="s">
        <v>26</v>
      </c>
      <c r="L17" s="45"/>
      <c r="M17" s="46" t="s">
        <v>26</v>
      </c>
      <c r="N17" s="45"/>
      <c r="O17" s="112">
        <f>IF(N17=1,#REF!,0)</f>
        <v>0</v>
      </c>
      <c r="P17" s="45"/>
      <c r="Q17" s="113"/>
      <c r="R17" s="114"/>
      <c r="S17" s="113"/>
      <c r="T17" s="113"/>
      <c r="U17" s="113"/>
      <c r="V17" s="115">
        <f t="shared" si="0"/>
        <v>0</v>
      </c>
      <c r="W17" s="45"/>
      <c r="X17" s="45"/>
      <c r="Y17" s="45"/>
      <c r="Z17" s="45"/>
      <c r="AA17" s="205"/>
      <c r="AB17" s="100"/>
      <c r="AC17" s="100"/>
    </row>
    <row r="18" spans="3:29" ht="20.25" customHeight="1">
      <c r="C18" s="47"/>
      <c r="D18" s="51"/>
      <c r="E18" s="51"/>
      <c r="F18" s="52"/>
      <c r="G18" s="52"/>
      <c r="H18" s="110"/>
      <c r="I18" s="111"/>
      <c r="J18" s="45"/>
      <c r="K18" s="50"/>
      <c r="L18" s="45"/>
      <c r="M18" s="46"/>
      <c r="N18" s="45"/>
      <c r="O18" s="112"/>
      <c r="P18" s="45"/>
      <c r="Q18" s="113"/>
      <c r="R18" s="114"/>
      <c r="S18" s="113"/>
      <c r="T18" s="113"/>
      <c r="U18" s="113"/>
      <c r="V18" s="115"/>
      <c r="W18" s="45"/>
      <c r="X18" s="45"/>
      <c r="Y18" s="45"/>
      <c r="Z18" s="45"/>
      <c r="AA18" s="205"/>
      <c r="AB18" s="100"/>
      <c r="AC18" s="100"/>
    </row>
    <row r="19" spans="3:29" ht="20.25" customHeight="1">
      <c r="C19" s="47"/>
      <c r="D19" s="51"/>
      <c r="E19" s="51"/>
      <c r="F19" s="52"/>
      <c r="G19" s="52"/>
      <c r="H19" s="110"/>
      <c r="I19" s="111"/>
      <c r="J19" s="45"/>
      <c r="K19" s="50" t="s">
        <v>26</v>
      </c>
      <c r="L19" s="45"/>
      <c r="M19" s="46" t="s">
        <v>26</v>
      </c>
      <c r="N19" s="45"/>
      <c r="O19" s="112">
        <f>IF(N19=1,#REF!,0)</f>
        <v>0</v>
      </c>
      <c r="P19" s="45"/>
      <c r="Q19" s="113"/>
      <c r="R19" s="114"/>
      <c r="S19" s="113"/>
      <c r="T19" s="113"/>
      <c r="U19" s="113"/>
      <c r="V19" s="115">
        <f>IF(P19&gt;0,IF(Q19="","",ROUNDDOWN((U19-Q19)/ABS(Q19),2)),0)</f>
        <v>0</v>
      </c>
      <c r="W19" s="45"/>
      <c r="X19" s="45"/>
      <c r="Y19" s="45"/>
      <c r="Z19" s="45"/>
      <c r="AA19" s="205"/>
      <c r="AB19" s="100"/>
      <c r="AC19" s="100"/>
    </row>
    <row r="20" spans="3:29" ht="20.25" customHeight="1">
      <c r="C20" s="47"/>
      <c r="D20" s="51"/>
      <c r="E20" s="51"/>
      <c r="F20" s="52"/>
      <c r="G20" s="52"/>
      <c r="H20" s="110"/>
      <c r="I20" s="111"/>
      <c r="J20" s="45"/>
      <c r="K20" s="50" t="s">
        <v>26</v>
      </c>
      <c r="L20" s="45"/>
      <c r="M20" s="46" t="s">
        <v>26</v>
      </c>
      <c r="N20" s="45"/>
      <c r="O20" s="112">
        <f>IF(N20=1,#REF!,0)</f>
        <v>0</v>
      </c>
      <c r="P20" s="45"/>
      <c r="Q20" s="113"/>
      <c r="R20" s="114"/>
      <c r="S20" s="113"/>
      <c r="T20" s="113"/>
      <c r="U20" s="113"/>
      <c r="V20" s="115">
        <f>IF(P20&gt;0,IF(Q20="","",ROUNDDOWN((U20-Q20)/ABS(Q20),2)),0)</f>
        <v>0</v>
      </c>
      <c r="W20" s="45"/>
      <c r="X20" s="45"/>
      <c r="Y20" s="45"/>
      <c r="Z20" s="45"/>
      <c r="AA20" s="205"/>
      <c r="AB20" s="100"/>
      <c r="AC20" s="100"/>
    </row>
    <row r="21" spans="3:29" ht="20.25" customHeight="1" thickBot="1">
      <c r="C21" s="58"/>
      <c r="D21" s="59"/>
      <c r="E21" s="59"/>
      <c r="F21" s="60"/>
      <c r="G21" s="60"/>
      <c r="H21" s="127"/>
      <c r="I21" s="128"/>
      <c r="J21" s="121"/>
      <c r="K21" s="57" t="s">
        <v>26</v>
      </c>
      <c r="L21" s="121"/>
      <c r="M21" s="57" t="s">
        <v>26</v>
      </c>
      <c r="N21" s="121"/>
      <c r="O21" s="129">
        <f>IF(N21=1,#REF!,0)</f>
        <v>0</v>
      </c>
      <c r="P21" s="121"/>
      <c r="Q21" s="130"/>
      <c r="R21" s="131"/>
      <c r="S21" s="130"/>
      <c r="T21" s="130"/>
      <c r="U21" s="130"/>
      <c r="V21" s="132">
        <f>IF(P21&gt;0,IF(Q21="","",ROUNDDOWN((U21-Q21)/ABS(Q21),2)),0)</f>
        <v>0</v>
      </c>
      <c r="W21" s="121"/>
      <c r="X21" s="121"/>
      <c r="Y21" s="121"/>
      <c r="Z21" s="121"/>
      <c r="AA21" s="206"/>
      <c r="AB21" s="100"/>
      <c r="AC21" s="100"/>
    </row>
    <row r="22" spans="3:29" ht="7.5" customHeight="1">
      <c r="C22" s="90"/>
      <c r="D22" s="91"/>
      <c r="E22" s="91"/>
      <c r="F22" s="92"/>
      <c r="G22" s="92"/>
      <c r="H22" s="90"/>
      <c r="I22" s="90"/>
      <c r="K22" s="1"/>
      <c r="M22" s="3"/>
      <c r="N22" s="1"/>
      <c r="O22" s="90"/>
      <c r="P22" s="1"/>
      <c r="Q22" s="1"/>
      <c r="R22" s="1"/>
      <c r="S22" s="1"/>
      <c r="T22" s="1"/>
      <c r="U22" s="1"/>
      <c r="V22" s="73"/>
      <c r="W22" s="1"/>
      <c r="X22" s="1"/>
      <c r="Y22" s="1"/>
      <c r="Z22" s="1"/>
      <c r="AA22" s="1"/>
      <c r="AB22" s="90"/>
      <c r="AC22" s="90"/>
    </row>
    <row r="23" spans="3:29" ht="15" customHeight="1"/>
    <row r="24" spans="3:29" ht="17.850000000000001" customHeight="1"/>
    <row r="25" spans="3:29" ht="32.1" customHeight="1">
      <c r="C25" s="68"/>
      <c r="D25" s="69"/>
      <c r="E25" s="69"/>
      <c r="F25" s="134"/>
      <c r="G25" s="134"/>
      <c r="H25" s="68"/>
      <c r="I25" s="68"/>
      <c r="J25" s="68"/>
      <c r="K25" s="68"/>
      <c r="L25" s="68"/>
      <c r="M25" s="68"/>
      <c r="N25" s="68"/>
      <c r="O25" s="68"/>
      <c r="P25" s="68"/>
      <c r="Q25" s="68"/>
      <c r="R25" s="68"/>
      <c r="S25" s="68"/>
      <c r="T25" s="68"/>
      <c r="U25" s="68"/>
      <c r="V25" s="69"/>
      <c r="W25" s="68"/>
      <c r="X25" s="68"/>
      <c r="Y25" s="68"/>
      <c r="Z25" s="68"/>
      <c r="AA25" s="68"/>
      <c r="AB25" s="68"/>
      <c r="AC25" s="68"/>
    </row>
    <row r="41" spans="10:27">
      <c r="J41" s="7"/>
      <c r="L41" s="7"/>
    </row>
    <row r="42" spans="10:27">
      <c r="J42" s="7"/>
      <c r="L42" s="7"/>
      <c r="P42" s="1"/>
      <c r="Q42" s="1"/>
      <c r="R42" s="1"/>
      <c r="S42" s="1"/>
      <c r="T42" s="1"/>
      <c r="U42" s="1"/>
      <c r="V42" s="73"/>
      <c r="W42" s="1"/>
      <c r="X42" s="1"/>
      <c r="Y42" s="1"/>
      <c r="Z42" s="1"/>
      <c r="AA42" s="1"/>
    </row>
    <row r="44" spans="10:27">
      <c r="J44" s="7"/>
      <c r="L44" s="7"/>
      <c r="P44" s="68"/>
      <c r="Q44" s="68"/>
      <c r="R44" s="68"/>
      <c r="S44" s="68"/>
      <c r="T44" s="68"/>
      <c r="U44" s="68"/>
      <c r="V44" s="69"/>
      <c r="W44" s="68"/>
      <c r="X44" s="68"/>
      <c r="Y44" s="68"/>
      <c r="Z44" s="68"/>
      <c r="AA44" s="68"/>
    </row>
  </sheetData>
  <mergeCells count="23">
    <mergeCell ref="C7:C8"/>
    <mergeCell ref="D7:D8"/>
    <mergeCell ref="E7:E8"/>
    <mergeCell ref="P4:AA5"/>
    <mergeCell ref="P6:V6"/>
    <mergeCell ref="W6:AA6"/>
    <mergeCell ref="J6:K7"/>
    <mergeCell ref="L6:M7"/>
    <mergeCell ref="N6:O7"/>
    <mergeCell ref="AA7:AA10"/>
    <mergeCell ref="F7:F10"/>
    <mergeCell ref="G7:G8"/>
    <mergeCell ref="H7:I8"/>
    <mergeCell ref="P7:V8"/>
    <mergeCell ref="W7:W10"/>
    <mergeCell ref="X7:X10"/>
    <mergeCell ref="Y7:Y10"/>
    <mergeCell ref="Z7:Z10"/>
    <mergeCell ref="M8:M10"/>
    <mergeCell ref="N8:O8"/>
    <mergeCell ref="J8:J10"/>
    <mergeCell ref="K8:K10"/>
    <mergeCell ref="L8:L10"/>
  </mergeCells>
  <phoneticPr fontId="12"/>
  <conditionalFormatting sqref="N12:N21">
    <cfRule type="expression" dxfId="58" priority="4">
      <formula>J12=4</formula>
    </cfRule>
  </conditionalFormatting>
  <conditionalFormatting sqref="P12:AC21">
    <cfRule type="expression" dxfId="57" priority="3">
      <formula>#REF!=0</formula>
    </cfRule>
  </conditionalFormatting>
  <dataValidations count="3">
    <dataValidation type="list" allowBlank="1" showInputMessage="1" showErrorMessage="1" sqref="P12:P21" xr:uid="{88437B62-553C-40FA-9886-F829A3F88BDC}">
      <formula1>"1,2"</formula1>
    </dataValidation>
    <dataValidation type="list" allowBlank="1" showInputMessage="1" showErrorMessage="1" sqref="R12:R21" xr:uid="{567CBACB-9340-4A2D-BE7B-61F7AD3203C1}">
      <formula1>"３０,１"</formula1>
    </dataValidation>
    <dataValidation type="list" allowBlank="1" showInputMessage="1" showErrorMessage="1" sqref="AB12:AC21" xr:uid="{4168B5B2-18E4-45BC-93E1-B6977D0504D5}">
      <formula1>"ア,イ,ウ"</formula1>
    </dataValidation>
  </dataValidations>
  <pageMargins left="0.62992125984251968" right="0.55118110236220474" top="0.74803149606299213" bottom="0.74803149606299213" header="0.31496062992125984" footer="0.3149606299212598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EF9AB-FFEA-4A42-98C7-CE87E0953945}">
  <sheetPr>
    <pageSetUpPr fitToPage="1"/>
  </sheetPr>
  <dimension ref="A1:AF25"/>
  <sheetViews>
    <sheetView showGridLines="0" showZeros="0" zoomScaleNormal="100" zoomScaleSheetLayoutView="100" workbookViewId="0">
      <selection activeCell="DG7" sqref="DG7:DG10"/>
    </sheetView>
  </sheetViews>
  <sheetFormatPr defaultColWidth="9" defaultRowHeight="12"/>
  <cols>
    <col min="1" max="1" width="2.375" style="1" customWidth="1"/>
    <col min="2" max="2" width="1.125" style="1" customWidth="1"/>
    <col min="3" max="4" width="4.125" style="67" bestFit="1" customWidth="1"/>
    <col min="5" max="8" width="4.125" style="67" customWidth="1"/>
    <col min="9" max="14" width="4.125" style="67" bestFit="1" customWidth="1"/>
    <col min="15" max="21" width="3.875" style="67" bestFit="1" customWidth="1"/>
    <col min="22" max="22" width="5.375" style="67" bestFit="1" customWidth="1"/>
    <col min="23" max="26" width="3.875" style="67" bestFit="1" customWidth="1"/>
    <col min="27" max="31" width="8.375" style="7" customWidth="1"/>
    <col min="32" max="32" width="1.375" style="7" customWidth="1"/>
    <col min="33" max="16384" width="9" style="7"/>
  </cols>
  <sheetData>
    <row r="1" spans="1:32" s="1" customFormat="1">
      <c r="C1" s="4"/>
      <c r="D1" s="4"/>
      <c r="E1" s="4"/>
      <c r="F1" s="4"/>
      <c r="G1" s="4"/>
      <c r="H1" s="4"/>
      <c r="I1" s="4"/>
      <c r="J1" s="4"/>
      <c r="K1" s="4"/>
      <c r="L1" s="4"/>
      <c r="M1" s="4"/>
      <c r="N1" s="4"/>
      <c r="O1" s="4"/>
      <c r="P1" s="4"/>
      <c r="Q1" s="4"/>
      <c r="R1" s="4"/>
      <c r="S1" s="4"/>
      <c r="T1" s="4"/>
      <c r="U1" s="4"/>
      <c r="V1" s="4"/>
      <c r="W1" s="4"/>
      <c r="X1" s="4"/>
      <c r="Y1" s="4"/>
      <c r="Z1" s="4"/>
    </row>
    <row r="2" spans="1:32" s="1" customFormat="1" ht="17.850000000000001" customHeight="1">
      <c r="C2" s="4"/>
      <c r="D2" s="4"/>
      <c r="E2" s="4"/>
      <c r="F2" s="4"/>
      <c r="G2" s="4"/>
      <c r="H2" s="4"/>
      <c r="I2" s="4"/>
      <c r="J2" s="4"/>
      <c r="K2" s="4"/>
      <c r="L2" s="4"/>
      <c r="M2" s="4"/>
      <c r="N2" s="4"/>
      <c r="O2" s="4"/>
      <c r="P2" s="4"/>
      <c r="Q2" s="4"/>
      <c r="R2" s="4"/>
      <c r="S2" s="4"/>
      <c r="T2" s="4"/>
      <c r="U2" s="4"/>
      <c r="V2" s="4"/>
      <c r="W2" s="4"/>
      <c r="X2" s="4"/>
      <c r="Y2" s="4"/>
      <c r="Z2" s="4"/>
    </row>
    <row r="3" spans="1:32" ht="12.75" thickBot="1">
      <c r="C3" s="14"/>
      <c r="D3" s="14"/>
      <c r="E3" s="14"/>
      <c r="F3" s="14"/>
      <c r="G3" s="14"/>
      <c r="H3" s="14"/>
      <c r="I3" s="14"/>
      <c r="J3" s="14"/>
      <c r="K3" s="14"/>
      <c r="L3" s="14"/>
      <c r="M3" s="14"/>
      <c r="N3" s="14"/>
      <c r="O3" s="14"/>
      <c r="P3" s="14"/>
      <c r="Q3" s="14"/>
      <c r="R3" s="14"/>
      <c r="S3" s="14"/>
      <c r="T3" s="14"/>
      <c r="U3" s="14"/>
      <c r="V3" s="14"/>
      <c r="W3" s="14"/>
      <c r="X3" s="14"/>
      <c r="Y3" s="14"/>
      <c r="Z3" s="14"/>
      <c r="AA3" s="6"/>
      <c r="AB3" s="6"/>
      <c r="AC3" s="6"/>
      <c r="AD3" s="6"/>
      <c r="AE3" s="6"/>
    </row>
    <row r="4" spans="1:32" ht="18" customHeight="1">
      <c r="C4" s="864" t="s">
        <v>75</v>
      </c>
      <c r="D4" s="865"/>
      <c r="E4" s="865"/>
      <c r="F4" s="865"/>
      <c r="G4" s="865"/>
      <c r="H4" s="865"/>
      <c r="I4" s="865"/>
      <c r="J4" s="865"/>
      <c r="K4" s="865"/>
      <c r="L4" s="865"/>
      <c r="M4" s="865"/>
      <c r="N4" s="865"/>
      <c r="O4" s="189"/>
      <c r="P4" s="189"/>
      <c r="Q4" s="189"/>
      <c r="R4" s="189"/>
      <c r="S4" s="189"/>
      <c r="T4" s="189"/>
      <c r="U4" s="189"/>
      <c r="V4" s="189"/>
      <c r="W4" s="189"/>
      <c r="X4" s="189"/>
      <c r="Y4" s="189"/>
      <c r="Z4" s="189"/>
      <c r="AA4" s="189"/>
      <c r="AB4" s="189"/>
      <c r="AC4" s="189"/>
      <c r="AD4" s="189"/>
      <c r="AE4" s="190"/>
      <c r="AF4" s="96"/>
    </row>
    <row r="5" spans="1:32" s="15" customFormat="1" ht="33.75" customHeight="1" thickBot="1">
      <c r="A5" s="16"/>
      <c r="B5" s="16"/>
      <c r="C5" s="866"/>
      <c r="D5" s="867"/>
      <c r="E5" s="867"/>
      <c r="F5" s="867"/>
      <c r="G5" s="867"/>
      <c r="H5" s="867"/>
      <c r="I5" s="867"/>
      <c r="J5" s="867"/>
      <c r="K5" s="867"/>
      <c r="L5" s="867"/>
      <c r="M5" s="867"/>
      <c r="N5" s="867"/>
      <c r="O5" s="191"/>
      <c r="P5" s="191"/>
      <c r="Q5" s="191"/>
      <c r="R5" s="191"/>
      <c r="S5" s="191"/>
      <c r="T5" s="191"/>
      <c r="U5" s="191"/>
      <c r="V5" s="191"/>
      <c r="W5" s="191"/>
      <c r="X5" s="191"/>
      <c r="Y5" s="191"/>
      <c r="Z5" s="191"/>
      <c r="AA5" s="191"/>
      <c r="AB5" s="191"/>
      <c r="AC5" s="191"/>
      <c r="AD5" s="191"/>
      <c r="AE5" s="192"/>
      <c r="AF5" s="96"/>
    </row>
    <row r="6" spans="1:32" s="15" customFormat="1" ht="32.1" customHeight="1">
      <c r="A6" s="16"/>
      <c r="B6" s="16"/>
      <c r="C6" s="859" t="s">
        <v>76</v>
      </c>
      <c r="D6" s="860"/>
      <c r="E6" s="860"/>
      <c r="F6" s="860"/>
      <c r="G6" s="860"/>
      <c r="H6" s="860"/>
      <c r="I6" s="860"/>
      <c r="J6" s="860"/>
      <c r="K6" s="860"/>
      <c r="L6" s="860"/>
      <c r="M6" s="860"/>
      <c r="N6" s="860"/>
      <c r="O6" s="860"/>
      <c r="P6" s="860"/>
      <c r="Q6" s="860"/>
      <c r="R6" s="860"/>
      <c r="S6" s="860"/>
      <c r="T6" s="860"/>
      <c r="U6" s="860"/>
      <c r="V6" s="860"/>
      <c r="W6" s="860"/>
      <c r="X6" s="860"/>
      <c r="Y6" s="860"/>
      <c r="Z6" s="861"/>
      <c r="AA6" s="839" t="s">
        <v>77</v>
      </c>
      <c r="AB6" s="862"/>
      <c r="AC6" s="862"/>
      <c r="AD6" s="862"/>
      <c r="AE6" s="863"/>
      <c r="AF6" s="16"/>
    </row>
    <row r="7" spans="1:32" s="15" customFormat="1" ht="83.85" customHeight="1">
      <c r="A7" s="16"/>
      <c r="B7" s="16"/>
      <c r="C7" s="871" t="s">
        <v>78</v>
      </c>
      <c r="D7" s="872"/>
      <c r="E7" s="872"/>
      <c r="F7" s="872"/>
      <c r="G7" s="872"/>
      <c r="H7" s="872"/>
      <c r="I7" s="872"/>
      <c r="J7" s="872"/>
      <c r="K7" s="872"/>
      <c r="L7" s="872"/>
      <c r="M7" s="872"/>
      <c r="N7" s="872"/>
      <c r="O7" s="873" t="s">
        <v>79</v>
      </c>
      <c r="P7" s="873"/>
      <c r="Q7" s="873"/>
      <c r="R7" s="873"/>
      <c r="S7" s="873"/>
      <c r="T7" s="873"/>
      <c r="U7" s="873"/>
      <c r="V7" s="873"/>
      <c r="W7" s="873"/>
      <c r="X7" s="873"/>
      <c r="Y7" s="873"/>
      <c r="Z7" s="874"/>
      <c r="AA7" s="868" t="s">
        <v>80</v>
      </c>
      <c r="AB7" s="868" t="s">
        <v>81</v>
      </c>
      <c r="AC7" s="870" t="s">
        <v>82</v>
      </c>
      <c r="AD7" s="868" t="s">
        <v>83</v>
      </c>
      <c r="AE7" s="870" t="s">
        <v>84</v>
      </c>
      <c r="AF7" s="97"/>
    </row>
    <row r="8" spans="1:32" s="15" customFormat="1" ht="38.450000000000003" customHeight="1">
      <c r="A8" s="16"/>
      <c r="B8" s="16"/>
      <c r="C8" s="871" t="s">
        <v>85</v>
      </c>
      <c r="D8" s="872"/>
      <c r="E8" s="872"/>
      <c r="F8" s="872"/>
      <c r="G8" s="872"/>
      <c r="H8" s="872"/>
      <c r="I8" s="873" t="s">
        <v>86</v>
      </c>
      <c r="J8" s="872"/>
      <c r="K8" s="872"/>
      <c r="L8" s="872"/>
      <c r="M8" s="872"/>
      <c r="N8" s="872"/>
      <c r="O8" s="875" t="s">
        <v>87</v>
      </c>
      <c r="P8" s="833"/>
      <c r="Q8" s="833"/>
      <c r="R8" s="833"/>
      <c r="S8" s="833"/>
      <c r="T8" s="833"/>
      <c r="U8" s="833"/>
      <c r="V8" s="873" t="s">
        <v>88</v>
      </c>
      <c r="W8" s="872"/>
      <c r="X8" s="872"/>
      <c r="Y8" s="872"/>
      <c r="Z8" s="876"/>
      <c r="AA8" s="869"/>
      <c r="AB8" s="869"/>
      <c r="AC8" s="869"/>
      <c r="AD8" s="869"/>
      <c r="AE8" s="869"/>
      <c r="AF8" s="98"/>
    </row>
    <row r="9" spans="1:32" s="15" customFormat="1" ht="30.75" customHeight="1">
      <c r="A9" s="16"/>
      <c r="B9" s="16"/>
      <c r="C9" s="147" t="s">
        <v>89</v>
      </c>
      <c r="D9" s="148" t="s">
        <v>90</v>
      </c>
      <c r="E9" s="148" t="s">
        <v>91</v>
      </c>
      <c r="F9" s="148" t="s">
        <v>92</v>
      </c>
      <c r="G9" s="148" t="s">
        <v>93</v>
      </c>
      <c r="H9" s="148" t="s">
        <v>94</v>
      </c>
      <c r="I9" s="148" t="s">
        <v>89</v>
      </c>
      <c r="J9" s="148" t="s">
        <v>90</v>
      </c>
      <c r="K9" s="148" t="s">
        <v>91</v>
      </c>
      <c r="L9" s="148" t="s">
        <v>95</v>
      </c>
      <c r="M9" s="148" t="s">
        <v>96</v>
      </c>
      <c r="N9" s="148" t="s">
        <v>97</v>
      </c>
      <c r="O9" s="148" t="s">
        <v>98</v>
      </c>
      <c r="P9" s="148" t="s">
        <v>99</v>
      </c>
      <c r="Q9" s="148" t="s">
        <v>100</v>
      </c>
      <c r="R9" s="148" t="s">
        <v>101</v>
      </c>
      <c r="S9" s="148" t="s">
        <v>102</v>
      </c>
      <c r="T9" s="148" t="s">
        <v>97</v>
      </c>
      <c r="U9" s="148" t="s">
        <v>103</v>
      </c>
      <c r="V9" s="148" t="s">
        <v>98</v>
      </c>
      <c r="W9" s="148" t="s">
        <v>99</v>
      </c>
      <c r="X9" s="148" t="s">
        <v>100</v>
      </c>
      <c r="Y9" s="148" t="s">
        <v>101</v>
      </c>
      <c r="Z9" s="149" t="s">
        <v>102</v>
      </c>
      <c r="AA9" s="869"/>
      <c r="AB9" s="869"/>
      <c r="AC9" s="869"/>
      <c r="AD9" s="869"/>
      <c r="AE9" s="869"/>
      <c r="AF9" s="98"/>
    </row>
    <row r="10" spans="1:32" s="15" customFormat="1" ht="155.25" customHeight="1" thickBot="1">
      <c r="A10" s="43"/>
      <c r="B10" s="43"/>
      <c r="C10" s="83" t="s">
        <v>104</v>
      </c>
      <c r="D10" s="84" t="s">
        <v>105</v>
      </c>
      <c r="E10" s="84" t="s">
        <v>106</v>
      </c>
      <c r="F10" s="84" t="s">
        <v>107</v>
      </c>
      <c r="G10" s="84" t="s">
        <v>108</v>
      </c>
      <c r="H10" s="84" t="s">
        <v>109</v>
      </c>
      <c r="I10" s="84" t="s">
        <v>110</v>
      </c>
      <c r="J10" s="84" t="s">
        <v>111</v>
      </c>
      <c r="K10" s="84" t="s">
        <v>112</v>
      </c>
      <c r="L10" s="84" t="s">
        <v>113</v>
      </c>
      <c r="M10" s="84" t="s">
        <v>114</v>
      </c>
      <c r="N10" s="84" t="s">
        <v>115</v>
      </c>
      <c r="O10" s="84" t="s">
        <v>116</v>
      </c>
      <c r="P10" s="84" t="s">
        <v>117</v>
      </c>
      <c r="Q10" s="84" t="s">
        <v>118</v>
      </c>
      <c r="R10" s="84" t="s">
        <v>119</v>
      </c>
      <c r="S10" s="84" t="s">
        <v>120</v>
      </c>
      <c r="T10" s="84" t="s">
        <v>121</v>
      </c>
      <c r="U10" s="84" t="s">
        <v>122</v>
      </c>
      <c r="V10" s="84" t="s">
        <v>123</v>
      </c>
      <c r="W10" s="84" t="s">
        <v>124</v>
      </c>
      <c r="X10" s="84" t="s">
        <v>125</v>
      </c>
      <c r="Y10" s="84" t="s">
        <v>126</v>
      </c>
      <c r="Z10" s="85" t="s">
        <v>127</v>
      </c>
      <c r="AA10" s="869"/>
      <c r="AB10" s="869"/>
      <c r="AC10" s="869"/>
      <c r="AD10" s="869"/>
      <c r="AE10" s="869"/>
      <c r="AF10" s="98"/>
    </row>
    <row r="11" spans="1:32" s="2" customFormat="1" ht="20.25" customHeight="1" thickBot="1">
      <c r="C11" s="193"/>
      <c r="D11" s="194"/>
      <c r="E11" s="194"/>
      <c r="F11" s="194"/>
      <c r="G11" s="194"/>
      <c r="H11" s="194"/>
      <c r="I11" s="194"/>
      <c r="J11" s="194"/>
      <c r="K11" s="194"/>
      <c r="L11" s="194"/>
      <c r="M11" s="194"/>
      <c r="N11" s="194"/>
      <c r="O11" s="194"/>
      <c r="P11" s="194"/>
      <c r="Q11" s="194"/>
      <c r="R11" s="194"/>
      <c r="S11" s="194"/>
      <c r="T11" s="194"/>
      <c r="U11" s="194"/>
      <c r="V11" s="194"/>
      <c r="W11" s="194"/>
      <c r="X11" s="194"/>
      <c r="Y11" s="194"/>
      <c r="Z11" s="195"/>
      <c r="AA11" s="164"/>
      <c r="AB11" s="164"/>
      <c r="AC11" s="164"/>
      <c r="AD11" s="164"/>
      <c r="AE11" s="164"/>
      <c r="AF11" s="99"/>
    </row>
    <row r="12" spans="1:32" ht="20.25" customHeight="1">
      <c r="C12" s="116"/>
      <c r="D12" s="87"/>
      <c r="E12" s="87"/>
      <c r="F12" s="87"/>
      <c r="G12" s="87"/>
      <c r="H12" s="87"/>
      <c r="I12" s="87"/>
      <c r="J12" s="48"/>
      <c r="K12" s="87"/>
      <c r="L12" s="87"/>
      <c r="M12" s="87"/>
      <c r="N12" s="87"/>
      <c r="O12" s="87"/>
      <c r="P12" s="87"/>
      <c r="Q12" s="87"/>
      <c r="R12" s="87"/>
      <c r="S12" s="87"/>
      <c r="T12" s="87"/>
      <c r="U12" s="87"/>
      <c r="V12" s="87"/>
      <c r="W12" s="87"/>
      <c r="X12" s="87"/>
      <c r="Y12" s="87"/>
      <c r="Z12" s="88"/>
      <c r="AA12" s="49"/>
      <c r="AB12" s="49"/>
      <c r="AC12" s="49"/>
      <c r="AD12" s="49"/>
      <c r="AE12" s="196"/>
      <c r="AF12" s="100"/>
    </row>
    <row r="13" spans="1:32" ht="20.25" customHeight="1">
      <c r="C13" s="116"/>
      <c r="D13" s="87"/>
      <c r="E13" s="87"/>
      <c r="F13" s="87"/>
      <c r="G13" s="87"/>
      <c r="H13" s="87"/>
      <c r="I13" s="87"/>
      <c r="J13" s="48"/>
      <c r="K13" s="87"/>
      <c r="L13" s="87"/>
      <c r="M13" s="87"/>
      <c r="N13" s="87"/>
      <c r="O13" s="87"/>
      <c r="P13" s="87"/>
      <c r="Q13" s="87"/>
      <c r="R13" s="87"/>
      <c r="S13" s="87"/>
      <c r="T13" s="87"/>
      <c r="U13" s="87"/>
      <c r="V13" s="87"/>
      <c r="W13" s="87"/>
      <c r="X13" s="87"/>
      <c r="Y13" s="87"/>
      <c r="Z13" s="88"/>
      <c r="AA13" s="49"/>
      <c r="AB13" s="49"/>
      <c r="AC13" s="49"/>
      <c r="AD13" s="49"/>
      <c r="AE13" s="197"/>
      <c r="AF13" s="100"/>
    </row>
    <row r="14" spans="1:32" ht="20.25" customHeight="1">
      <c r="C14" s="116"/>
      <c r="D14" s="87"/>
      <c r="E14" s="87"/>
      <c r="F14" s="87"/>
      <c r="G14" s="87"/>
      <c r="H14" s="87"/>
      <c r="I14" s="87"/>
      <c r="J14" s="48"/>
      <c r="K14" s="87"/>
      <c r="L14" s="87"/>
      <c r="M14" s="87"/>
      <c r="N14" s="87"/>
      <c r="O14" s="87"/>
      <c r="P14" s="87"/>
      <c r="Q14" s="87"/>
      <c r="R14" s="87"/>
      <c r="S14" s="87"/>
      <c r="T14" s="87"/>
      <c r="U14" s="87"/>
      <c r="V14" s="87"/>
      <c r="W14" s="87"/>
      <c r="X14" s="87"/>
      <c r="Y14" s="87"/>
      <c r="Z14" s="88"/>
      <c r="AA14" s="49"/>
      <c r="AB14" s="49"/>
      <c r="AC14" s="49"/>
      <c r="AD14" s="49"/>
      <c r="AE14" s="197"/>
      <c r="AF14" s="100"/>
    </row>
    <row r="15" spans="1:32" ht="20.25" customHeight="1">
      <c r="C15" s="116"/>
      <c r="D15" s="87"/>
      <c r="E15" s="87"/>
      <c r="F15" s="87"/>
      <c r="G15" s="87"/>
      <c r="H15" s="87"/>
      <c r="I15" s="87"/>
      <c r="J15" s="48"/>
      <c r="K15" s="87"/>
      <c r="L15" s="87"/>
      <c r="M15" s="87"/>
      <c r="N15" s="87"/>
      <c r="O15" s="87"/>
      <c r="P15" s="87"/>
      <c r="Q15" s="87"/>
      <c r="R15" s="87"/>
      <c r="S15" s="87"/>
      <c r="T15" s="87"/>
      <c r="U15" s="87"/>
      <c r="V15" s="87"/>
      <c r="W15" s="87"/>
      <c r="X15" s="87"/>
      <c r="Y15" s="87"/>
      <c r="Z15" s="88"/>
      <c r="AA15" s="49"/>
      <c r="AB15" s="49"/>
      <c r="AC15" s="49"/>
      <c r="AD15" s="49"/>
      <c r="AE15" s="197"/>
      <c r="AF15" s="100"/>
    </row>
    <row r="16" spans="1:32" ht="20.25" customHeight="1">
      <c r="C16" s="116"/>
      <c r="D16" s="87"/>
      <c r="E16" s="87"/>
      <c r="F16" s="87"/>
      <c r="G16" s="87"/>
      <c r="H16" s="87"/>
      <c r="I16" s="87"/>
      <c r="J16" s="48"/>
      <c r="K16" s="87"/>
      <c r="L16" s="87"/>
      <c r="M16" s="87"/>
      <c r="N16" s="87"/>
      <c r="O16" s="87"/>
      <c r="P16" s="87"/>
      <c r="Q16" s="87"/>
      <c r="R16" s="87"/>
      <c r="S16" s="87"/>
      <c r="T16" s="87"/>
      <c r="U16" s="87"/>
      <c r="V16" s="87"/>
      <c r="W16" s="87"/>
      <c r="X16" s="87"/>
      <c r="Y16" s="87"/>
      <c r="Z16" s="88"/>
      <c r="AA16" s="49"/>
      <c r="AB16" s="49"/>
      <c r="AC16" s="49"/>
      <c r="AD16" s="49"/>
      <c r="AE16" s="197"/>
      <c r="AF16" s="100"/>
    </row>
    <row r="17" spans="3:32" ht="20.25" customHeight="1">
      <c r="C17" s="116"/>
      <c r="D17" s="87"/>
      <c r="E17" s="87"/>
      <c r="F17" s="87"/>
      <c r="G17" s="87"/>
      <c r="H17" s="87"/>
      <c r="I17" s="87"/>
      <c r="J17" s="48"/>
      <c r="K17" s="87"/>
      <c r="L17" s="87"/>
      <c r="M17" s="87"/>
      <c r="N17" s="87"/>
      <c r="O17" s="87"/>
      <c r="P17" s="87"/>
      <c r="Q17" s="87"/>
      <c r="R17" s="87"/>
      <c r="S17" s="87"/>
      <c r="T17" s="87"/>
      <c r="U17" s="87"/>
      <c r="V17" s="87"/>
      <c r="W17" s="87"/>
      <c r="X17" s="87"/>
      <c r="Y17" s="87"/>
      <c r="Z17" s="88"/>
      <c r="AA17" s="49"/>
      <c r="AB17" s="49"/>
      <c r="AC17" s="49"/>
      <c r="AD17" s="49"/>
      <c r="AE17" s="197"/>
      <c r="AF17" s="100"/>
    </row>
    <row r="18" spans="3:32" ht="20.25" customHeight="1">
      <c r="C18" s="116"/>
      <c r="D18" s="87"/>
      <c r="E18" s="87"/>
      <c r="F18" s="87"/>
      <c r="G18" s="87"/>
      <c r="H18" s="87"/>
      <c r="I18" s="87"/>
      <c r="J18" s="48"/>
      <c r="K18" s="87"/>
      <c r="L18" s="87"/>
      <c r="M18" s="87"/>
      <c r="N18" s="87"/>
      <c r="O18" s="87"/>
      <c r="P18" s="87"/>
      <c r="Q18" s="87"/>
      <c r="R18" s="87"/>
      <c r="S18" s="87"/>
      <c r="T18" s="87"/>
      <c r="U18" s="87"/>
      <c r="V18" s="87"/>
      <c r="W18" s="87"/>
      <c r="X18" s="87"/>
      <c r="Y18" s="87"/>
      <c r="Z18" s="88"/>
      <c r="AA18" s="49"/>
      <c r="AB18" s="49"/>
      <c r="AC18" s="49"/>
      <c r="AD18" s="49"/>
      <c r="AE18" s="197"/>
      <c r="AF18" s="100"/>
    </row>
    <row r="19" spans="3:32" ht="20.25" customHeight="1">
      <c r="C19" s="116"/>
      <c r="D19" s="87"/>
      <c r="E19" s="87"/>
      <c r="F19" s="87"/>
      <c r="G19" s="87"/>
      <c r="H19" s="87"/>
      <c r="I19" s="87"/>
      <c r="J19" s="48"/>
      <c r="K19" s="87"/>
      <c r="L19" s="87"/>
      <c r="M19" s="87"/>
      <c r="N19" s="87"/>
      <c r="O19" s="87"/>
      <c r="P19" s="87"/>
      <c r="Q19" s="87"/>
      <c r="R19" s="87"/>
      <c r="S19" s="87"/>
      <c r="T19" s="87"/>
      <c r="U19" s="87"/>
      <c r="V19" s="87"/>
      <c r="W19" s="87"/>
      <c r="X19" s="87"/>
      <c r="Y19" s="87"/>
      <c r="Z19" s="88"/>
      <c r="AA19" s="49"/>
      <c r="AB19" s="49"/>
      <c r="AC19" s="49"/>
      <c r="AD19" s="49"/>
      <c r="AE19" s="197"/>
      <c r="AF19" s="100"/>
    </row>
    <row r="20" spans="3:32" ht="20.25" customHeight="1">
      <c r="C20" s="53"/>
      <c r="D20" s="54"/>
      <c r="E20" s="54"/>
      <c r="F20" s="54"/>
      <c r="G20" s="54"/>
      <c r="H20" s="54"/>
      <c r="I20" s="54"/>
      <c r="J20" s="48"/>
      <c r="K20" s="54"/>
      <c r="L20" s="54"/>
      <c r="M20" s="54"/>
      <c r="N20" s="54"/>
      <c r="O20" s="54"/>
      <c r="P20" s="54"/>
      <c r="Q20" s="54"/>
      <c r="R20" s="54"/>
      <c r="S20" s="54"/>
      <c r="T20" s="54"/>
      <c r="U20" s="54"/>
      <c r="V20" s="54"/>
      <c r="W20" s="54"/>
      <c r="X20" s="54"/>
      <c r="Y20" s="54"/>
      <c r="Z20" s="55"/>
      <c r="AA20" s="49"/>
      <c r="AB20" s="49"/>
      <c r="AC20" s="49"/>
      <c r="AD20" s="49"/>
      <c r="AE20" s="197"/>
      <c r="AF20" s="100"/>
    </row>
    <row r="21" spans="3:32" ht="20.25" customHeight="1" thickBot="1">
      <c r="C21" s="61"/>
      <c r="D21" s="62"/>
      <c r="E21" s="62"/>
      <c r="F21" s="62"/>
      <c r="G21" s="62"/>
      <c r="H21" s="62"/>
      <c r="I21" s="62"/>
      <c r="J21" s="62"/>
      <c r="K21" s="62"/>
      <c r="L21" s="62"/>
      <c r="M21" s="62"/>
      <c r="N21" s="62"/>
      <c r="O21" s="62"/>
      <c r="P21" s="62"/>
      <c r="Q21" s="62"/>
      <c r="R21" s="62"/>
      <c r="S21" s="62"/>
      <c r="T21" s="62"/>
      <c r="U21" s="62"/>
      <c r="V21" s="62"/>
      <c r="W21" s="62"/>
      <c r="X21" s="62"/>
      <c r="Y21" s="62"/>
      <c r="Z21" s="63"/>
      <c r="AA21" s="64"/>
      <c r="AB21" s="64"/>
      <c r="AC21" s="64"/>
      <c r="AD21" s="64"/>
      <c r="AE21" s="65"/>
      <c r="AF21" s="100"/>
    </row>
    <row r="22" spans="3:32" ht="7.5" customHeight="1">
      <c r="C22" s="93"/>
      <c r="D22" s="93"/>
      <c r="E22" s="93"/>
      <c r="F22" s="93"/>
      <c r="G22" s="93"/>
      <c r="H22" s="93"/>
      <c r="I22" s="93"/>
      <c r="J22" s="93"/>
      <c r="K22" s="93"/>
      <c r="L22" s="93"/>
      <c r="M22" s="93"/>
      <c r="N22" s="93"/>
      <c r="O22" s="93"/>
      <c r="P22" s="93"/>
      <c r="Q22" s="93"/>
      <c r="R22" s="93"/>
      <c r="S22" s="93"/>
      <c r="T22" s="93"/>
      <c r="U22" s="93"/>
      <c r="V22" s="93"/>
      <c r="W22" s="93"/>
      <c r="X22" s="93"/>
      <c r="Y22" s="93"/>
      <c r="Z22" s="93"/>
      <c r="AA22" s="90"/>
      <c r="AB22" s="90"/>
      <c r="AC22" s="90"/>
      <c r="AD22" s="90"/>
      <c r="AE22" s="90"/>
      <c r="AF22" s="90"/>
    </row>
    <row r="23" spans="3:32" ht="15" customHeight="1"/>
    <row r="24" spans="3:32" ht="17.850000000000001" customHeight="1"/>
    <row r="25" spans="3:32" ht="32.1" customHeight="1">
      <c r="AA25" s="68"/>
      <c r="AB25" s="68"/>
      <c r="AC25" s="68"/>
      <c r="AD25" s="68"/>
      <c r="AE25" s="68"/>
      <c r="AF25" s="68"/>
    </row>
  </sheetData>
  <mergeCells count="14">
    <mergeCell ref="C6:Z6"/>
    <mergeCell ref="AA6:AE6"/>
    <mergeCell ref="C4:N5"/>
    <mergeCell ref="AB7:AB10"/>
    <mergeCell ref="AC7:AC10"/>
    <mergeCell ref="AD7:AD10"/>
    <mergeCell ref="AE7:AE10"/>
    <mergeCell ref="C7:N7"/>
    <mergeCell ref="O7:Z7"/>
    <mergeCell ref="AA7:AA10"/>
    <mergeCell ref="C8:H8"/>
    <mergeCell ref="I8:N8"/>
    <mergeCell ref="O8:U8"/>
    <mergeCell ref="V8:Z8"/>
  </mergeCells>
  <phoneticPr fontId="12"/>
  <conditionalFormatting sqref="C12:AF21">
    <cfRule type="expression" dxfId="56" priority="3">
      <formula>#REF!=0</formula>
    </cfRule>
  </conditionalFormatting>
  <dataValidations disablePrompts="1" count="1">
    <dataValidation type="list" allowBlank="1" showInputMessage="1" showErrorMessage="1" sqref="AF12:AF21" xr:uid="{A2F0313D-0DEE-45A4-844E-85C099150E46}">
      <formula1>"ア,イ,ウ"</formula1>
    </dataValidation>
  </dataValidations>
  <pageMargins left="0.62992125984251968" right="0.55118110236220474" top="0.74803149606299213" bottom="0.74803149606299213" header="0.31496062992125984" footer="0.3149606299212598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BB6B2-0EC2-4B5C-BC2F-EB24CAA17CDC}">
  <sheetPr>
    <pageSetUpPr fitToPage="1"/>
  </sheetPr>
  <dimension ref="A1:U25"/>
  <sheetViews>
    <sheetView showGridLines="0" showZeros="0" zoomScaleNormal="100" zoomScaleSheetLayoutView="100" workbookViewId="0">
      <selection activeCell="DG7" sqref="DG7:DG10"/>
    </sheetView>
  </sheetViews>
  <sheetFormatPr defaultColWidth="9" defaultRowHeight="12"/>
  <cols>
    <col min="1" max="1" width="2.375" style="1" customWidth="1"/>
    <col min="2" max="2" width="1.125" style="1" customWidth="1"/>
    <col min="3" max="3" width="5" style="7" customWidth="1"/>
    <col min="4" max="8" width="8.375" style="7" customWidth="1"/>
    <col min="9" max="9" width="4.125" style="7" customWidth="1"/>
    <col min="10" max="12" width="8.375" style="7" customWidth="1"/>
    <col min="13" max="13" width="5" style="7" customWidth="1"/>
    <col min="14" max="15" width="8.375" style="7" customWidth="1"/>
    <col min="16" max="16" width="4.125" style="7" bestFit="1" customWidth="1"/>
    <col min="17" max="19" width="8.375" style="7" customWidth="1"/>
    <col min="20" max="20" width="1.125" style="7" customWidth="1"/>
    <col min="21" max="21" width="1.375" style="7" customWidth="1"/>
    <col min="22" max="16384" width="9" style="7"/>
  </cols>
  <sheetData>
    <row r="1" spans="1:21" s="1" customFormat="1"/>
    <row r="2" spans="1:21" s="1" customFormat="1" ht="17.850000000000001" customHeight="1"/>
    <row r="3" spans="1:21" ht="12.75" thickBot="1">
      <c r="C3" s="6"/>
      <c r="D3" s="6"/>
      <c r="E3" s="6"/>
      <c r="F3" s="6"/>
      <c r="G3" s="6"/>
      <c r="H3" s="6"/>
      <c r="I3" s="6"/>
      <c r="J3" s="6"/>
      <c r="K3" s="6"/>
      <c r="L3" s="6"/>
      <c r="M3" s="6"/>
      <c r="N3" s="6"/>
      <c r="O3" s="6"/>
      <c r="P3" s="6"/>
      <c r="Q3" s="6"/>
      <c r="R3" s="6"/>
      <c r="S3" s="6"/>
      <c r="T3" s="6"/>
    </row>
    <row r="4" spans="1:21" ht="18" customHeight="1">
      <c r="C4" s="198"/>
      <c r="D4" s="189"/>
      <c r="E4" s="189"/>
      <c r="F4" s="189"/>
      <c r="G4" s="189"/>
      <c r="H4" s="189"/>
      <c r="I4" s="189"/>
      <c r="J4" s="189"/>
      <c r="K4" s="189"/>
      <c r="L4" s="189"/>
      <c r="M4" s="189"/>
      <c r="N4" s="189"/>
      <c r="O4" s="189"/>
      <c r="P4" s="189"/>
      <c r="Q4" s="189"/>
      <c r="R4" s="189"/>
      <c r="S4" s="199"/>
      <c r="T4" s="96"/>
      <c r="U4" s="96"/>
    </row>
    <row r="5" spans="1:21" s="15" customFormat="1" ht="33.75" customHeight="1" thickBot="1">
      <c r="A5" s="16"/>
      <c r="B5" s="16"/>
      <c r="C5" s="200"/>
      <c r="D5" s="191"/>
      <c r="E5" s="191"/>
      <c r="F5" s="191"/>
      <c r="G5" s="191"/>
      <c r="H5" s="191"/>
      <c r="I5" s="191"/>
      <c r="J5" s="191"/>
      <c r="K5" s="191"/>
      <c r="L5" s="191"/>
      <c r="M5" s="191"/>
      <c r="N5" s="191"/>
      <c r="O5" s="191"/>
      <c r="P5" s="191"/>
      <c r="Q5" s="191"/>
      <c r="R5" s="191"/>
      <c r="S5" s="201"/>
      <c r="T5" s="96"/>
      <c r="U5" s="96"/>
    </row>
    <row r="6" spans="1:21" s="15" customFormat="1" ht="32.1" customHeight="1">
      <c r="A6" s="16"/>
      <c r="B6" s="16"/>
      <c r="C6" s="880" t="s">
        <v>128</v>
      </c>
      <c r="D6" s="886"/>
      <c r="E6" s="887" t="s">
        <v>129</v>
      </c>
      <c r="F6" s="888"/>
      <c r="G6" s="887" t="s">
        <v>130</v>
      </c>
      <c r="H6" s="888"/>
      <c r="I6" s="880" t="s">
        <v>131</v>
      </c>
      <c r="J6" s="890"/>
      <c r="K6" s="890"/>
      <c r="L6" s="886"/>
      <c r="M6" s="880" t="s">
        <v>132</v>
      </c>
      <c r="N6" s="881"/>
      <c r="O6" s="882"/>
      <c r="P6" s="880" t="s">
        <v>133</v>
      </c>
      <c r="Q6" s="881"/>
      <c r="R6" s="882"/>
      <c r="S6" s="94" t="s">
        <v>134</v>
      </c>
      <c r="T6" s="16"/>
      <c r="U6" s="16"/>
    </row>
    <row r="7" spans="1:21" s="15" customFormat="1" ht="83.85" customHeight="1">
      <c r="A7" s="16"/>
      <c r="B7" s="16"/>
      <c r="C7" s="208"/>
      <c r="D7" s="207"/>
      <c r="E7" s="868" t="s">
        <v>135</v>
      </c>
      <c r="F7" s="868" t="s">
        <v>136</v>
      </c>
      <c r="G7" s="868" t="s">
        <v>137</v>
      </c>
      <c r="H7" s="868" t="s">
        <v>138</v>
      </c>
      <c r="I7" s="136"/>
      <c r="J7" s="37"/>
      <c r="K7" s="37"/>
      <c r="L7" s="37"/>
      <c r="M7" s="136"/>
      <c r="N7" s="35"/>
      <c r="O7" s="36"/>
      <c r="P7" s="136"/>
      <c r="Q7" s="37"/>
      <c r="R7" s="37"/>
      <c r="S7" s="877" t="s">
        <v>139</v>
      </c>
      <c r="T7" s="97"/>
      <c r="U7" s="97"/>
    </row>
    <row r="8" spans="1:21" s="15" customFormat="1" ht="38.450000000000003" customHeight="1">
      <c r="A8" s="16"/>
      <c r="B8" s="16"/>
      <c r="C8" s="136"/>
      <c r="D8" s="868" t="s">
        <v>140</v>
      </c>
      <c r="E8" s="889"/>
      <c r="F8" s="889"/>
      <c r="G8" s="889"/>
      <c r="H8" s="889"/>
      <c r="I8" s="136"/>
      <c r="J8" s="868" t="s">
        <v>141</v>
      </c>
      <c r="K8" s="884" t="s">
        <v>142</v>
      </c>
      <c r="L8" s="884" t="s">
        <v>143</v>
      </c>
      <c r="M8" s="136"/>
      <c r="N8" s="868" t="s">
        <v>144</v>
      </c>
      <c r="O8" s="868" t="s">
        <v>145</v>
      </c>
      <c r="P8" s="136"/>
      <c r="Q8" s="868" t="s">
        <v>146</v>
      </c>
      <c r="R8" s="884" t="s">
        <v>147</v>
      </c>
      <c r="S8" s="878"/>
      <c r="T8" s="98"/>
      <c r="U8" s="98"/>
    </row>
    <row r="9" spans="1:21" s="15" customFormat="1" ht="30.75" customHeight="1">
      <c r="A9" s="16"/>
      <c r="B9" s="16"/>
      <c r="C9" s="136"/>
      <c r="D9" s="883"/>
      <c r="E9" s="889"/>
      <c r="F9" s="889"/>
      <c r="G9" s="889"/>
      <c r="H9" s="889"/>
      <c r="I9" s="136"/>
      <c r="J9" s="883"/>
      <c r="K9" s="885"/>
      <c r="L9" s="885"/>
      <c r="M9" s="136"/>
      <c r="N9" s="883"/>
      <c r="O9" s="883"/>
      <c r="P9" s="136"/>
      <c r="Q9" s="883"/>
      <c r="R9" s="885"/>
      <c r="S9" s="878"/>
      <c r="T9" s="98"/>
      <c r="U9" s="98"/>
    </row>
    <row r="10" spans="1:21" s="15" customFormat="1" ht="146.85" customHeight="1" thickBot="1">
      <c r="A10" s="43"/>
      <c r="B10" s="43"/>
      <c r="C10" s="136"/>
      <c r="D10" s="883"/>
      <c r="E10" s="889"/>
      <c r="F10" s="889"/>
      <c r="G10" s="889"/>
      <c r="H10" s="889"/>
      <c r="I10" s="136"/>
      <c r="J10" s="883"/>
      <c r="K10" s="885"/>
      <c r="L10" s="885"/>
      <c r="M10" s="136"/>
      <c r="N10" s="883"/>
      <c r="O10" s="883"/>
      <c r="P10" s="136"/>
      <c r="Q10" s="883"/>
      <c r="R10" s="885"/>
      <c r="S10" s="879"/>
      <c r="T10" s="98"/>
      <c r="U10" s="98"/>
    </row>
    <row r="11" spans="1:21" s="2" customFormat="1" ht="20.25" customHeight="1" thickBot="1">
      <c r="C11" s="164"/>
      <c r="D11" s="164"/>
      <c r="E11" s="202"/>
      <c r="F11" s="202"/>
      <c r="G11" s="202"/>
      <c r="H11" s="202"/>
      <c r="I11" s="164"/>
      <c r="J11" s="202"/>
      <c r="K11" s="202"/>
      <c r="L11" s="202"/>
      <c r="M11" s="164"/>
      <c r="N11" s="164"/>
      <c r="O11" s="164"/>
      <c r="P11" s="164"/>
      <c r="Q11" s="202"/>
      <c r="R11" s="202"/>
      <c r="S11" s="203"/>
      <c r="T11" s="99"/>
      <c r="U11" s="99"/>
    </row>
    <row r="12" spans="1:21" ht="20.25" customHeight="1">
      <c r="C12" s="56"/>
      <c r="D12" s="49"/>
      <c r="E12" s="49"/>
      <c r="F12" s="56"/>
      <c r="G12" s="49"/>
      <c r="H12" s="56"/>
      <c r="I12" s="56"/>
      <c r="J12" s="49"/>
      <c r="K12" s="49"/>
      <c r="L12" s="49"/>
      <c r="M12" s="56"/>
      <c r="N12" s="49"/>
      <c r="O12" s="49"/>
      <c r="P12" s="56"/>
      <c r="Q12" s="49"/>
      <c r="R12" s="49"/>
      <c r="S12" s="95"/>
      <c r="T12" s="100"/>
      <c r="U12" s="100"/>
    </row>
    <row r="13" spans="1:21" ht="20.25" customHeight="1">
      <c r="C13" s="56"/>
      <c r="D13" s="49"/>
      <c r="E13" s="49"/>
      <c r="F13" s="56"/>
      <c r="G13" s="49"/>
      <c r="H13" s="56"/>
      <c r="I13" s="56"/>
      <c r="J13" s="49"/>
      <c r="K13" s="49"/>
      <c r="L13" s="49"/>
      <c r="M13" s="56"/>
      <c r="N13" s="49"/>
      <c r="O13" s="49"/>
      <c r="P13" s="56"/>
      <c r="Q13" s="49"/>
      <c r="R13" s="49"/>
      <c r="S13" s="95"/>
      <c r="T13" s="100"/>
      <c r="U13" s="100"/>
    </row>
    <row r="14" spans="1:21" ht="20.25" customHeight="1">
      <c r="C14" s="56"/>
      <c r="D14" s="49"/>
      <c r="E14" s="49"/>
      <c r="F14" s="56"/>
      <c r="G14" s="49"/>
      <c r="H14" s="56"/>
      <c r="I14" s="56"/>
      <c r="J14" s="49"/>
      <c r="K14" s="49"/>
      <c r="L14" s="49"/>
      <c r="M14" s="56"/>
      <c r="N14" s="49"/>
      <c r="O14" s="49"/>
      <c r="P14" s="56"/>
      <c r="Q14" s="49"/>
      <c r="R14" s="49"/>
      <c r="S14" s="95"/>
      <c r="T14" s="100"/>
      <c r="U14" s="100"/>
    </row>
    <row r="15" spans="1:21" ht="20.25" customHeight="1">
      <c r="C15" s="56"/>
      <c r="D15" s="49"/>
      <c r="E15" s="49"/>
      <c r="F15" s="56"/>
      <c r="G15" s="49"/>
      <c r="H15" s="56"/>
      <c r="I15" s="56"/>
      <c r="J15" s="49"/>
      <c r="K15" s="49"/>
      <c r="L15" s="49"/>
      <c r="M15" s="56"/>
      <c r="N15" s="49"/>
      <c r="O15" s="49"/>
      <c r="P15" s="56"/>
      <c r="Q15" s="49"/>
      <c r="R15" s="49"/>
      <c r="S15" s="95"/>
      <c r="T15" s="100"/>
      <c r="U15" s="100"/>
    </row>
    <row r="16" spans="1:21" ht="20.25" customHeight="1">
      <c r="C16" s="56"/>
      <c r="D16" s="49"/>
      <c r="E16" s="49"/>
      <c r="F16" s="56"/>
      <c r="G16" s="49"/>
      <c r="H16" s="56"/>
      <c r="I16" s="56"/>
      <c r="J16" s="49"/>
      <c r="K16" s="49"/>
      <c r="L16" s="49"/>
      <c r="M16" s="56"/>
      <c r="N16" s="49"/>
      <c r="O16" s="49"/>
      <c r="P16" s="56"/>
      <c r="Q16" s="49"/>
      <c r="R16" s="49"/>
      <c r="S16" s="95"/>
      <c r="T16" s="100"/>
      <c r="U16" s="100"/>
    </row>
    <row r="17" spans="3:21" ht="20.25" customHeight="1">
      <c r="C17" s="56"/>
      <c r="D17" s="49"/>
      <c r="E17" s="49"/>
      <c r="F17" s="56"/>
      <c r="G17" s="49"/>
      <c r="H17" s="56"/>
      <c r="I17" s="56"/>
      <c r="J17" s="49"/>
      <c r="K17" s="49"/>
      <c r="L17" s="49"/>
      <c r="M17" s="56"/>
      <c r="N17" s="49"/>
      <c r="O17" s="49"/>
      <c r="P17" s="56"/>
      <c r="Q17" s="49"/>
      <c r="R17" s="49"/>
      <c r="S17" s="95"/>
      <c r="T17" s="100"/>
      <c r="U17" s="100"/>
    </row>
    <row r="18" spans="3:21" ht="20.25" customHeight="1">
      <c r="C18" s="56"/>
      <c r="D18" s="49"/>
      <c r="E18" s="49"/>
      <c r="F18" s="56"/>
      <c r="G18" s="49"/>
      <c r="H18" s="56"/>
      <c r="I18" s="56"/>
      <c r="J18" s="49"/>
      <c r="K18" s="49"/>
      <c r="L18" s="49"/>
      <c r="M18" s="56"/>
      <c r="N18" s="49"/>
      <c r="O18" s="49"/>
      <c r="P18" s="56"/>
      <c r="Q18" s="49"/>
      <c r="R18" s="49"/>
      <c r="S18" s="95"/>
      <c r="T18" s="100"/>
      <c r="U18" s="100"/>
    </row>
    <row r="19" spans="3:21" ht="20.25" customHeight="1">
      <c r="C19" s="56"/>
      <c r="D19" s="49"/>
      <c r="E19" s="49"/>
      <c r="F19" s="56"/>
      <c r="G19" s="49"/>
      <c r="H19" s="56"/>
      <c r="I19" s="56"/>
      <c r="J19" s="49"/>
      <c r="K19" s="49"/>
      <c r="L19" s="49"/>
      <c r="M19" s="56"/>
      <c r="N19" s="49"/>
      <c r="O19" s="49"/>
      <c r="P19" s="56"/>
      <c r="Q19" s="49"/>
      <c r="R19" s="49"/>
      <c r="S19" s="95"/>
      <c r="T19" s="100"/>
      <c r="U19" s="100"/>
    </row>
    <row r="20" spans="3:21" ht="20.25" customHeight="1">
      <c r="C20" s="56"/>
      <c r="D20" s="49"/>
      <c r="E20" s="49"/>
      <c r="F20" s="56"/>
      <c r="G20" s="49"/>
      <c r="H20" s="56"/>
      <c r="I20" s="56"/>
      <c r="J20" s="49"/>
      <c r="K20" s="49"/>
      <c r="L20" s="49"/>
      <c r="M20" s="56"/>
      <c r="N20" s="49"/>
      <c r="O20" s="49"/>
      <c r="P20" s="56"/>
      <c r="Q20" s="49"/>
      <c r="R20" s="49"/>
      <c r="S20" s="95"/>
      <c r="T20" s="100"/>
      <c r="U20" s="100"/>
    </row>
    <row r="21" spans="3:21" ht="20.25" customHeight="1" thickBot="1">
      <c r="C21" s="64"/>
      <c r="D21" s="64"/>
      <c r="E21" s="65"/>
      <c r="F21" s="64"/>
      <c r="G21" s="65"/>
      <c r="H21" s="64"/>
      <c r="I21" s="64"/>
      <c r="J21" s="64"/>
      <c r="K21" s="65"/>
      <c r="L21" s="65"/>
      <c r="M21" s="64"/>
      <c r="N21" s="64"/>
      <c r="O21" s="65"/>
      <c r="P21" s="64"/>
      <c r="Q21" s="64"/>
      <c r="R21" s="65"/>
      <c r="S21" s="66"/>
      <c r="T21" s="100"/>
      <c r="U21" s="100"/>
    </row>
    <row r="22" spans="3:21" ht="7.5" customHeight="1">
      <c r="C22" s="90"/>
      <c r="D22" s="90"/>
      <c r="E22" s="90"/>
      <c r="F22" s="90"/>
      <c r="G22" s="90"/>
      <c r="H22" s="90"/>
      <c r="I22" s="90"/>
      <c r="J22" s="90"/>
      <c r="K22" s="90"/>
      <c r="L22" s="90"/>
      <c r="M22" s="90"/>
      <c r="N22" s="90"/>
      <c r="O22" s="90"/>
      <c r="P22" s="90"/>
      <c r="Q22" s="90"/>
      <c r="R22" s="90"/>
      <c r="S22" s="90"/>
      <c r="T22" s="90"/>
      <c r="U22" s="90"/>
    </row>
    <row r="23" spans="3:21" ht="15" customHeight="1"/>
    <row r="24" spans="3:21" ht="17.850000000000001" customHeight="1"/>
    <row r="25" spans="3:21" ht="32.1" customHeight="1">
      <c r="C25" s="68"/>
      <c r="D25" s="68"/>
      <c r="E25" s="68"/>
      <c r="F25" s="68"/>
      <c r="G25" s="68"/>
      <c r="H25" s="68"/>
      <c r="I25" s="68"/>
      <c r="J25" s="68"/>
      <c r="K25" s="68"/>
      <c r="L25" s="68"/>
      <c r="M25" s="68"/>
      <c r="N25" s="68"/>
      <c r="O25" s="68"/>
      <c r="P25" s="68"/>
      <c r="Q25" s="68"/>
      <c r="R25" s="68"/>
      <c r="S25" s="68"/>
      <c r="T25" s="68"/>
      <c r="U25" s="68"/>
    </row>
  </sheetData>
  <mergeCells count="19">
    <mergeCell ref="G6:H6"/>
    <mergeCell ref="G7:G10"/>
    <mergeCell ref="H7:H10"/>
    <mergeCell ref="L8:L10"/>
    <mergeCell ref="I6:L6"/>
    <mergeCell ref="C6:D6"/>
    <mergeCell ref="D8:D10"/>
    <mergeCell ref="E6:F6"/>
    <mergeCell ref="E7:E10"/>
    <mergeCell ref="F7:F10"/>
    <mergeCell ref="S7:S10"/>
    <mergeCell ref="M6:O6"/>
    <mergeCell ref="P6:R6"/>
    <mergeCell ref="J8:J10"/>
    <mergeCell ref="K8:K10"/>
    <mergeCell ref="N8:N10"/>
    <mergeCell ref="O8:O10"/>
    <mergeCell ref="Q8:Q10"/>
    <mergeCell ref="R8:R10"/>
  </mergeCells>
  <phoneticPr fontId="12"/>
  <dataValidations count="1">
    <dataValidation type="list" allowBlank="1" showInputMessage="1" showErrorMessage="1" sqref="S12:U21" xr:uid="{21FC25E6-E5BD-42B4-B323-103941A6001F}">
      <formula1>"ア,イ,ウ"</formula1>
    </dataValidation>
  </dataValidations>
  <pageMargins left="0.62992125984251968" right="0.55118110236220474" top="0.74803149606299213" bottom="0.74803149606299213" header="0.31496062992125984" footer="0.3149606299212598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E1B81-EC6F-4396-BF9C-790EC7F172DF}">
  <dimension ref="A1:AR544"/>
  <sheetViews>
    <sheetView showZeros="0" tabSelected="1" view="pageBreakPreview" zoomScale="115" zoomScaleNormal="115" zoomScaleSheetLayoutView="115" workbookViewId="0">
      <selection activeCell="K4" sqref="K4:M4"/>
    </sheetView>
  </sheetViews>
  <sheetFormatPr defaultColWidth="9" defaultRowHeight="12"/>
  <cols>
    <col min="1" max="4" width="4.375" style="241" customWidth="1"/>
    <col min="5" max="5" width="4.375" style="243" customWidth="1"/>
    <col min="6" max="6" width="6.125" style="243" customWidth="1"/>
    <col min="7" max="7" width="6.125" style="245" customWidth="1"/>
    <col min="8" max="8" width="6.125" style="244" customWidth="1"/>
    <col min="9" max="9" width="4.125" style="244" customWidth="1"/>
    <col min="10" max="10" width="4.375" style="244" customWidth="1"/>
    <col min="11" max="11" width="4.375" style="243" customWidth="1"/>
    <col min="12" max="12" width="12.375" style="243" customWidth="1"/>
    <col min="13" max="13" width="12.375" style="241" customWidth="1"/>
    <col min="14" max="14" width="4.375" style="243" customWidth="1"/>
    <col min="15" max="15" width="12.375" style="243" customWidth="1"/>
    <col min="16" max="16" width="12.375" style="241" customWidth="1"/>
    <col min="17" max="18" width="9.375" style="241" customWidth="1"/>
    <col min="19" max="19" width="4.375" style="243" customWidth="1"/>
    <col min="20" max="20" width="12.875" style="243" customWidth="1"/>
    <col min="21" max="21" width="10.375" style="241" customWidth="1"/>
    <col min="22" max="22" width="4.375" style="241" customWidth="1"/>
    <col min="23" max="24" width="10.375" style="241" customWidth="1"/>
    <col min="25" max="26" width="7.375" style="243" customWidth="1"/>
    <col min="27" max="27" width="6.75" style="243" customWidth="1"/>
    <col min="28" max="28" width="3.125" style="243" customWidth="1"/>
    <col min="29" max="30" width="7.375" style="243" customWidth="1"/>
    <col min="31" max="31" width="7.125" style="243" customWidth="1"/>
    <col min="32" max="34" width="7.375" style="243" customWidth="1"/>
    <col min="35" max="35" width="6.375" style="243" customWidth="1"/>
    <col min="36" max="38" width="7.375" style="243" customWidth="1"/>
    <col min="39" max="39" width="3.125" style="243" customWidth="1"/>
    <col min="40" max="40" width="7.375" style="243" customWidth="1"/>
    <col min="41" max="41" width="5.375" style="243" customWidth="1"/>
    <col min="42" max="42" width="6.125" style="242" customWidth="1"/>
    <col min="43" max="16384" width="9" style="241"/>
  </cols>
  <sheetData>
    <row r="1" spans="1:44">
      <c r="A1" s="241">
        <f>COLUMN()</f>
        <v>1</v>
      </c>
      <c r="B1" s="241">
        <f>COLUMN()</f>
        <v>2</v>
      </c>
      <c r="C1" s="241">
        <f>COLUMN()</f>
        <v>3</v>
      </c>
      <c r="D1" s="241">
        <f>COLUMN()</f>
        <v>4</v>
      </c>
      <c r="E1" s="241">
        <f>COLUMN()</f>
        <v>5</v>
      </c>
      <c r="F1" s="241">
        <f>COLUMN()</f>
        <v>6</v>
      </c>
      <c r="G1" s="241">
        <f>COLUMN()</f>
        <v>7</v>
      </c>
      <c r="H1" s="241">
        <f>COLUMN()</f>
        <v>8</v>
      </c>
      <c r="I1" s="241">
        <f>COLUMN()</f>
        <v>9</v>
      </c>
      <c r="J1" s="241">
        <f>COLUMN()</f>
        <v>10</v>
      </c>
      <c r="K1" s="241">
        <f>COLUMN()</f>
        <v>11</v>
      </c>
      <c r="L1" s="241">
        <f>COLUMN()</f>
        <v>12</v>
      </c>
      <c r="M1" s="241">
        <f>COLUMN()</f>
        <v>13</v>
      </c>
      <c r="N1" s="241">
        <f>COLUMN()</f>
        <v>14</v>
      </c>
      <c r="O1" s="241">
        <f>COLUMN()</f>
        <v>15</v>
      </c>
      <c r="P1" s="241">
        <f>COLUMN()</f>
        <v>16</v>
      </c>
      <c r="Q1" s="241">
        <f>COLUMN()</f>
        <v>17</v>
      </c>
      <c r="R1" s="241">
        <f>COLUMN()</f>
        <v>18</v>
      </c>
      <c r="S1" s="241">
        <f>COLUMN()</f>
        <v>19</v>
      </c>
      <c r="T1" s="241">
        <f>COLUMN()</f>
        <v>20</v>
      </c>
      <c r="U1" s="241">
        <f>COLUMN()</f>
        <v>21</v>
      </c>
      <c r="V1" s="241">
        <f>COLUMN()</f>
        <v>22</v>
      </c>
      <c r="W1" s="241">
        <f>COLUMN()</f>
        <v>23</v>
      </c>
      <c r="X1" s="241">
        <f>COLUMN()</f>
        <v>24</v>
      </c>
      <c r="Y1" s="241">
        <f>COLUMN()</f>
        <v>25</v>
      </c>
      <c r="Z1" s="241">
        <f>COLUMN()</f>
        <v>26</v>
      </c>
      <c r="AA1" s="241">
        <f>COLUMN()</f>
        <v>27</v>
      </c>
      <c r="AB1" s="241">
        <f>COLUMN()</f>
        <v>28</v>
      </c>
      <c r="AC1" s="241">
        <f>COLUMN()</f>
        <v>29</v>
      </c>
      <c r="AD1" s="241">
        <f>COLUMN()</f>
        <v>30</v>
      </c>
      <c r="AE1" s="241">
        <f>COLUMN()</f>
        <v>31</v>
      </c>
      <c r="AF1" s="241">
        <f>COLUMN()</f>
        <v>32</v>
      </c>
      <c r="AG1" s="241">
        <f>COLUMN()</f>
        <v>33</v>
      </c>
      <c r="AH1" s="241">
        <f>COLUMN()</f>
        <v>34</v>
      </c>
      <c r="AI1" s="241">
        <f>COLUMN()</f>
        <v>35</v>
      </c>
      <c r="AJ1" s="241">
        <f>COLUMN()</f>
        <v>36</v>
      </c>
      <c r="AK1" s="241">
        <f>COLUMN()</f>
        <v>37</v>
      </c>
      <c r="AL1" s="241">
        <f>COLUMN()</f>
        <v>38</v>
      </c>
      <c r="AM1" s="241">
        <f>COLUMN()</f>
        <v>39</v>
      </c>
      <c r="AN1" s="241">
        <f>COLUMN()</f>
        <v>40</v>
      </c>
      <c r="AO1" s="241">
        <f>COLUMN()</f>
        <v>41</v>
      </c>
      <c r="AP1" s="241">
        <f>COLUMN()</f>
        <v>42</v>
      </c>
    </row>
    <row r="2" spans="1:44" ht="13.5">
      <c r="E2" s="951" t="s">
        <v>148</v>
      </c>
      <c r="F2" s="952"/>
      <c r="G2" s="952"/>
      <c r="H2" s="952"/>
      <c r="I2" s="952"/>
      <c r="J2" s="952"/>
      <c r="K2" s="952"/>
      <c r="L2" s="952"/>
      <c r="M2" s="952"/>
      <c r="N2" s="952"/>
      <c r="O2" s="952"/>
      <c r="P2" s="952"/>
      <c r="Q2" s="952"/>
      <c r="R2" s="952"/>
      <c r="S2" s="289"/>
      <c r="T2" s="289"/>
      <c r="U2" s="289"/>
      <c r="V2" s="289"/>
      <c r="W2" s="289"/>
      <c r="X2" s="289"/>
      <c r="Y2" s="288"/>
      <c r="Z2" s="288"/>
      <c r="AA2" s="288"/>
      <c r="AB2" s="288"/>
      <c r="AC2" s="288"/>
      <c r="AD2" s="288"/>
      <c r="AE2" s="288"/>
      <c r="AF2" s="288"/>
      <c r="AG2" s="288"/>
      <c r="AH2" s="288"/>
      <c r="AI2" s="288"/>
      <c r="AJ2" s="288"/>
      <c r="AK2" s="288"/>
      <c r="AL2" s="288"/>
      <c r="AM2" s="288"/>
      <c r="AN2" s="288"/>
      <c r="AO2" s="288"/>
      <c r="AP2" s="287"/>
    </row>
    <row r="3" spans="1:44" ht="26.25" customHeight="1">
      <c r="E3" s="953" t="s">
        <v>149</v>
      </c>
      <c r="F3" s="955" t="s">
        <v>150</v>
      </c>
      <c r="G3" s="956" t="s">
        <v>151</v>
      </c>
      <c r="H3" s="958" t="s">
        <v>152</v>
      </c>
      <c r="I3" s="960" t="s">
        <v>153</v>
      </c>
      <c r="J3" s="958" t="s">
        <v>154</v>
      </c>
      <c r="K3" s="945" t="s">
        <v>155</v>
      </c>
      <c r="L3" s="938"/>
      <c r="M3" s="938"/>
      <c r="N3" s="938"/>
      <c r="O3" s="938"/>
      <c r="P3" s="946"/>
      <c r="Q3" s="938" t="s">
        <v>156</v>
      </c>
      <c r="R3" s="938"/>
      <c r="S3" s="947" t="s">
        <v>157</v>
      </c>
      <c r="T3" s="948"/>
      <c r="U3" s="948"/>
      <c r="V3" s="948"/>
      <c r="W3" s="948"/>
      <c r="X3" s="949"/>
      <c r="Y3" s="948" t="s">
        <v>158</v>
      </c>
      <c r="Z3" s="948"/>
      <c r="AA3" s="948"/>
      <c r="AB3" s="948"/>
      <c r="AC3" s="948"/>
      <c r="AD3" s="948"/>
      <c r="AE3" s="948"/>
      <c r="AF3" s="948"/>
      <c r="AG3" s="948"/>
      <c r="AH3" s="948"/>
      <c r="AI3" s="948"/>
      <c r="AJ3" s="948"/>
      <c r="AK3" s="948"/>
      <c r="AL3" s="948"/>
      <c r="AM3" s="948"/>
      <c r="AN3" s="948"/>
      <c r="AO3" s="949"/>
      <c r="AP3" s="913" t="s">
        <v>159</v>
      </c>
    </row>
    <row r="4" spans="1:44" ht="24" customHeight="1">
      <c r="A4" s="915" t="s">
        <v>160</v>
      </c>
      <c r="B4" s="338"/>
      <c r="C4" s="338"/>
      <c r="D4" s="338"/>
      <c r="E4" s="954"/>
      <c r="F4" s="892"/>
      <c r="G4" s="957"/>
      <c r="H4" s="959"/>
      <c r="I4" s="961"/>
      <c r="J4" s="959"/>
      <c r="K4" s="932" t="s">
        <v>161</v>
      </c>
      <c r="L4" s="933"/>
      <c r="M4" s="933"/>
      <c r="N4" s="934" t="s">
        <v>164</v>
      </c>
      <c r="O4" s="935"/>
      <c r="P4" s="936"/>
      <c r="Q4" s="937" t="s">
        <v>162</v>
      </c>
      <c r="R4" s="937"/>
      <c r="S4" s="939" t="s">
        <v>163</v>
      </c>
      <c r="T4" s="940"/>
      <c r="U4" s="940"/>
      <c r="V4" s="941" t="s">
        <v>164</v>
      </c>
      <c r="W4" s="942"/>
      <c r="X4" s="943"/>
      <c r="Y4" s="937" t="s">
        <v>165</v>
      </c>
      <c r="Z4" s="937"/>
      <c r="AA4" s="937"/>
      <c r="AB4" s="944"/>
      <c r="AC4" s="917" t="s">
        <v>166</v>
      </c>
      <c r="AD4" s="915"/>
      <c r="AE4" s="915"/>
      <c r="AF4" s="915"/>
      <c r="AG4" s="915"/>
      <c r="AH4" s="915"/>
      <c r="AI4" s="915"/>
      <c r="AJ4" s="915"/>
      <c r="AK4" s="915"/>
      <c r="AL4" s="915"/>
      <c r="AM4" s="920"/>
      <c r="AN4" s="921" t="s">
        <v>167</v>
      </c>
      <c r="AO4" s="923" t="s">
        <v>168</v>
      </c>
      <c r="AP4" s="914"/>
      <c r="AR4" s="915"/>
    </row>
    <row r="5" spans="1:44" ht="27.95" customHeight="1">
      <c r="A5" s="915"/>
      <c r="B5" s="338"/>
      <c r="C5" s="338"/>
      <c r="D5" s="338"/>
      <c r="E5" s="954"/>
      <c r="F5" s="892"/>
      <c r="G5" s="957"/>
      <c r="H5" s="959"/>
      <c r="I5" s="961"/>
      <c r="J5" s="959"/>
      <c r="K5" s="900" t="s">
        <v>169</v>
      </c>
      <c r="L5" s="916" t="s">
        <v>170</v>
      </c>
      <c r="M5" s="918" t="s">
        <v>171</v>
      </c>
      <c r="N5" s="904" t="s">
        <v>172</v>
      </c>
      <c r="O5" s="916" t="s">
        <v>173</v>
      </c>
      <c r="P5" s="909" t="s">
        <v>171</v>
      </c>
      <c r="Q5" s="915" t="s">
        <v>174</v>
      </c>
      <c r="R5" s="916" t="s">
        <v>175</v>
      </c>
      <c r="S5" s="900" t="s">
        <v>172</v>
      </c>
      <c r="T5" s="891" t="s">
        <v>170</v>
      </c>
      <c r="U5" s="902" t="s">
        <v>171</v>
      </c>
      <c r="V5" s="904" t="s">
        <v>172</v>
      </c>
      <c r="W5" s="891" t="s">
        <v>173</v>
      </c>
      <c r="X5" s="909" t="s">
        <v>171</v>
      </c>
      <c r="Y5" s="911" t="s">
        <v>176</v>
      </c>
      <c r="Z5" s="911"/>
      <c r="AA5" s="911"/>
      <c r="AB5" s="912"/>
      <c r="AC5" s="925" t="s">
        <v>177</v>
      </c>
      <c r="AD5" s="911"/>
      <c r="AE5" s="911"/>
      <c r="AF5" s="911"/>
      <c r="AG5" s="911"/>
      <c r="AH5" s="911"/>
      <c r="AI5" s="912"/>
      <c r="AJ5" s="926" t="s">
        <v>178</v>
      </c>
      <c r="AK5" s="926"/>
      <c r="AL5" s="926"/>
      <c r="AM5" s="927"/>
      <c r="AN5" s="922"/>
      <c r="AO5" s="923"/>
      <c r="AP5" s="914"/>
      <c r="AR5" s="915"/>
    </row>
    <row r="6" spans="1:44" ht="27.95" customHeight="1">
      <c r="A6" s="915"/>
      <c r="B6" s="338"/>
      <c r="C6" s="338"/>
      <c r="D6" s="338"/>
      <c r="E6" s="954"/>
      <c r="F6" s="892"/>
      <c r="G6" s="957"/>
      <c r="H6" s="959"/>
      <c r="I6" s="961"/>
      <c r="J6" s="959"/>
      <c r="K6" s="901"/>
      <c r="L6" s="917"/>
      <c r="M6" s="919"/>
      <c r="N6" s="905"/>
      <c r="O6" s="917"/>
      <c r="P6" s="910"/>
      <c r="Q6" s="915"/>
      <c r="R6" s="917"/>
      <c r="S6" s="901"/>
      <c r="T6" s="892"/>
      <c r="U6" s="903"/>
      <c r="V6" s="905"/>
      <c r="W6" s="892"/>
      <c r="X6" s="910"/>
      <c r="Y6" s="928" t="s">
        <v>179</v>
      </c>
      <c r="Z6" s="928"/>
      <c r="AA6" s="928"/>
      <c r="AB6" s="929" t="s">
        <v>180</v>
      </c>
      <c r="AC6" s="930" t="s">
        <v>181</v>
      </c>
      <c r="AD6" s="928"/>
      <c r="AE6" s="931"/>
      <c r="AF6" s="930" t="s">
        <v>179</v>
      </c>
      <c r="AG6" s="928"/>
      <c r="AH6" s="931"/>
      <c r="AI6" s="891" t="s">
        <v>180</v>
      </c>
      <c r="AJ6" s="930" t="s">
        <v>182</v>
      </c>
      <c r="AK6" s="928"/>
      <c r="AL6" s="931"/>
      <c r="AM6" s="891" t="s">
        <v>180</v>
      </c>
      <c r="AN6" s="897" t="s">
        <v>183</v>
      </c>
      <c r="AO6" s="923"/>
      <c r="AP6" s="914"/>
      <c r="AR6" s="915"/>
    </row>
    <row r="7" spans="1:44" ht="27.95" customHeight="1">
      <c r="A7" s="915"/>
      <c r="B7" s="338"/>
      <c r="C7" s="338"/>
      <c r="D7" s="338"/>
      <c r="E7" s="954"/>
      <c r="F7" s="892"/>
      <c r="G7" s="957"/>
      <c r="H7" s="959"/>
      <c r="I7" s="961"/>
      <c r="J7" s="959"/>
      <c r="K7" s="901"/>
      <c r="L7" s="917"/>
      <c r="M7" s="919"/>
      <c r="N7" s="905"/>
      <c r="O7" s="917"/>
      <c r="P7" s="910"/>
      <c r="Q7" s="915"/>
      <c r="R7" s="917"/>
      <c r="S7" s="901"/>
      <c r="T7" s="892"/>
      <c r="U7" s="903"/>
      <c r="V7" s="905"/>
      <c r="W7" s="892"/>
      <c r="X7" s="910"/>
      <c r="Y7" s="906" t="s">
        <v>184</v>
      </c>
      <c r="Z7" s="894" t="s">
        <v>185</v>
      </c>
      <c r="AA7" s="916" t="s">
        <v>186</v>
      </c>
      <c r="AB7" s="929"/>
      <c r="AC7" s="894" t="s">
        <v>184</v>
      </c>
      <c r="AD7" s="894" t="s">
        <v>185</v>
      </c>
      <c r="AE7" s="891" t="s">
        <v>186</v>
      </c>
      <c r="AF7" s="894" t="s">
        <v>184</v>
      </c>
      <c r="AG7" s="894" t="s">
        <v>187</v>
      </c>
      <c r="AH7" s="891" t="s">
        <v>186</v>
      </c>
      <c r="AI7" s="892"/>
      <c r="AJ7" s="894" t="s">
        <v>188</v>
      </c>
      <c r="AK7" s="897" t="s">
        <v>189</v>
      </c>
      <c r="AL7" s="286"/>
      <c r="AM7" s="892"/>
      <c r="AN7" s="898"/>
      <c r="AO7" s="923"/>
      <c r="AP7" s="283"/>
      <c r="AR7" s="915"/>
    </row>
    <row r="8" spans="1:44" ht="27.95" customHeight="1">
      <c r="A8" s="241">
        <f>SUM('個別表（B表）'!G14:G113)</f>
        <v>0</v>
      </c>
      <c r="E8" s="954"/>
      <c r="F8" s="892"/>
      <c r="G8" s="957"/>
      <c r="H8" s="959"/>
      <c r="I8" s="961"/>
      <c r="J8" s="959"/>
      <c r="K8" s="901"/>
      <c r="L8" s="917"/>
      <c r="M8" s="919"/>
      <c r="N8" s="905"/>
      <c r="O8" s="917"/>
      <c r="P8" s="910"/>
      <c r="Q8" s="915"/>
      <c r="R8" s="917"/>
      <c r="S8" s="901"/>
      <c r="T8" s="892"/>
      <c r="U8" s="903"/>
      <c r="V8" s="905"/>
      <c r="W8" s="892"/>
      <c r="X8" s="910"/>
      <c r="Y8" s="907"/>
      <c r="Z8" s="895"/>
      <c r="AA8" s="917"/>
      <c r="AB8" s="929"/>
      <c r="AC8" s="895"/>
      <c r="AD8" s="895"/>
      <c r="AE8" s="892"/>
      <c r="AF8" s="895"/>
      <c r="AG8" s="895"/>
      <c r="AH8" s="892"/>
      <c r="AI8" s="892"/>
      <c r="AJ8" s="895"/>
      <c r="AK8" s="898"/>
      <c r="AL8" s="894" t="s">
        <v>190</v>
      </c>
      <c r="AM8" s="892"/>
      <c r="AN8" s="898"/>
      <c r="AO8" s="923"/>
      <c r="AP8" s="283"/>
      <c r="AR8" s="915"/>
    </row>
    <row r="9" spans="1:44" ht="13.5" customHeight="1">
      <c r="E9" s="281"/>
      <c r="F9" s="280"/>
      <c r="G9" s="279"/>
      <c r="H9" s="278"/>
      <c r="I9" s="961"/>
      <c r="J9" s="959"/>
      <c r="K9" s="702"/>
      <c r="L9" s="273"/>
      <c r="M9" s="284"/>
      <c r="N9" s="285"/>
      <c r="O9" s="273"/>
      <c r="P9" s="670"/>
      <c r="Q9" s="338"/>
      <c r="R9" s="272"/>
      <c r="S9" s="702"/>
      <c r="T9" s="273"/>
      <c r="U9" s="284"/>
      <c r="V9" s="285"/>
      <c r="W9" s="273"/>
      <c r="X9" s="670"/>
      <c r="Y9" s="908"/>
      <c r="Z9" s="896"/>
      <c r="AA9" s="950"/>
      <c r="AB9" s="929"/>
      <c r="AC9" s="896"/>
      <c r="AD9" s="896"/>
      <c r="AE9" s="893"/>
      <c r="AF9" s="896"/>
      <c r="AG9" s="896"/>
      <c r="AH9" s="893"/>
      <c r="AI9" s="893"/>
      <c r="AJ9" s="896"/>
      <c r="AK9" s="899"/>
      <c r="AL9" s="896"/>
      <c r="AM9" s="893"/>
      <c r="AN9" s="899"/>
      <c r="AO9" s="924"/>
      <c r="AP9" s="283"/>
      <c r="AR9" s="915"/>
    </row>
    <row r="10" spans="1:44" ht="122.25" customHeight="1">
      <c r="A10" s="282" t="s">
        <v>191</v>
      </c>
      <c r="B10" s="282" t="s">
        <v>192</v>
      </c>
      <c r="C10" s="282" t="s">
        <v>193</v>
      </c>
      <c r="D10" s="282" t="s">
        <v>194</v>
      </c>
      <c r="E10" s="281"/>
      <c r="F10" s="280"/>
      <c r="G10" s="279"/>
      <c r="H10" s="278"/>
      <c r="I10" s="962"/>
      <c r="J10" s="963"/>
      <c r="K10" s="703"/>
      <c r="L10" s="275"/>
      <c r="M10" s="276"/>
      <c r="N10" s="277"/>
      <c r="O10" s="275"/>
      <c r="P10" s="671"/>
      <c r="Q10" s="712"/>
      <c r="R10" s="701"/>
      <c r="S10" s="703"/>
      <c r="T10" s="275"/>
      <c r="U10" s="276"/>
      <c r="V10" s="277"/>
      <c r="W10" s="275"/>
      <c r="X10" s="671"/>
      <c r="Y10" s="274" t="s">
        <v>195</v>
      </c>
      <c r="Z10" s="273" t="s">
        <v>195</v>
      </c>
      <c r="AA10" s="273" t="s">
        <v>196</v>
      </c>
      <c r="AB10" s="273">
        <v>1</v>
      </c>
      <c r="AC10" s="273" t="s">
        <v>197</v>
      </c>
      <c r="AD10" s="273" t="s">
        <v>197</v>
      </c>
      <c r="AE10" s="273" t="s">
        <v>198</v>
      </c>
      <c r="AF10" s="273" t="s">
        <v>197</v>
      </c>
      <c r="AG10" s="273" t="s">
        <v>197</v>
      </c>
      <c r="AH10" s="273" t="s">
        <v>198</v>
      </c>
      <c r="AI10" s="273">
        <v>1</v>
      </c>
      <c r="AJ10" s="273" t="s">
        <v>197</v>
      </c>
      <c r="AK10" s="273" t="s">
        <v>197</v>
      </c>
      <c r="AL10" s="273" t="s">
        <v>197</v>
      </c>
      <c r="AM10" s="273">
        <v>1</v>
      </c>
      <c r="AN10" s="272">
        <v>0.5</v>
      </c>
      <c r="AO10" s="924"/>
      <c r="AP10" s="271"/>
      <c r="AR10" s="915"/>
    </row>
    <row r="11" spans="1:44">
      <c r="A11" s="270"/>
      <c r="B11" s="270"/>
      <c r="C11" s="270"/>
      <c r="D11" s="270"/>
      <c r="E11" s="269"/>
      <c r="F11" s="622"/>
      <c r="G11" s="623"/>
      <c r="H11" s="624"/>
      <c r="I11" s="268"/>
      <c r="J11" s="268"/>
      <c r="K11" s="704">
        <f t="shared" ref="K11:X11" si="0">SUBTOTAL(9,K12:K541)</f>
        <v>0</v>
      </c>
      <c r="L11" s="267">
        <f t="shared" si="0"/>
        <v>0</v>
      </c>
      <c r="M11" s="267">
        <f t="shared" si="0"/>
        <v>0</v>
      </c>
      <c r="N11" s="651">
        <f t="shared" si="0"/>
        <v>0</v>
      </c>
      <c r="O11" s="652">
        <f t="shared" si="0"/>
        <v>0</v>
      </c>
      <c r="P11" s="672">
        <f t="shared" si="0"/>
        <v>0</v>
      </c>
      <c r="Q11" s="713">
        <f t="shared" si="0"/>
        <v>0</v>
      </c>
      <c r="R11" s="266">
        <f t="shared" si="0"/>
        <v>0</v>
      </c>
      <c r="S11" s="704">
        <f t="shared" si="0"/>
        <v>0</v>
      </c>
      <c r="T11" s="266">
        <f t="shared" si="0"/>
        <v>0</v>
      </c>
      <c r="U11" s="267">
        <f t="shared" si="0"/>
        <v>0</v>
      </c>
      <c r="V11" s="651">
        <f t="shared" si="0"/>
        <v>0</v>
      </c>
      <c r="W11" s="266">
        <f t="shared" si="0"/>
        <v>0</v>
      </c>
      <c r="X11" s="672">
        <f t="shared" si="0"/>
        <v>0</v>
      </c>
      <c r="Y11" s="668"/>
      <c r="Z11" s="265"/>
      <c r="AA11" s="265"/>
      <c r="AB11" s="265"/>
      <c r="AC11" s="265"/>
      <c r="AD11" s="265"/>
      <c r="AE11" s="265"/>
      <c r="AF11" s="265"/>
      <c r="AG11" s="265"/>
      <c r="AH11" s="265"/>
      <c r="AI11" s="265"/>
      <c r="AJ11" s="265"/>
      <c r="AK11" s="264"/>
      <c r="AL11" s="264"/>
      <c r="AM11" s="265"/>
      <c r="AN11" s="264"/>
      <c r="AO11" s="263"/>
      <c r="AP11" s="262"/>
    </row>
    <row r="12" spans="1:44" ht="15.95" customHeight="1">
      <c r="A12" s="342">
        <f>VLOOKUP($E12,'個別表（B表）'!$C$14:$CM$113,2,FALSE)</f>
        <v>0</v>
      </c>
      <c r="B12" s="342">
        <f>IF(D12&gt;0,SUM($D$12:D12),0)</f>
        <v>0</v>
      </c>
      <c r="C12" s="342">
        <f>IF(G12&gt;0,IF(G12&lt;&gt;G11,1,0),0)</f>
        <v>0</v>
      </c>
      <c r="D12" s="342">
        <f t="shared" ref="D12:D75" si="1">IF(AND(C12=1,SUMIF($A$12:$A$541,A12,$R$12:$R$541)&gt;0),1,0)</f>
        <v>0</v>
      </c>
      <c r="E12" s="472">
        <f>IF(ROW()-ROW($E$11)&lt;=$A$8,ROW()-ROW($E$11),0)</f>
        <v>0</v>
      </c>
      <c r="F12" s="357">
        <f>VLOOKUP($E12,'個別表（B表）'!$C$14:$CM$113,10,FALSE)</f>
        <v>0</v>
      </c>
      <c r="G12" s="357">
        <f>VLOOKUP($E12,'個別表（B表）'!$C$14:$CM$113,11,FALSE)</f>
        <v>0</v>
      </c>
      <c r="H12" s="357">
        <f>VLOOKUP($E12,'個別表（B表）'!$C$14:$CM$113,12,FALSE)</f>
        <v>0</v>
      </c>
      <c r="I12" s="473"/>
      <c r="J12" s="709" t="str">
        <f>IF($H12&gt;0,LEFT(VLOOKUP($E12,'個別表（B表）'!$C$14:$CM$113,14,FALSE),2),"")</f>
        <v/>
      </c>
      <c r="K12" s="705">
        <f>SUMIFS('個別表（B表）'!$I$14:$I$113,'個別表（B表）'!$C$14:$C$113,'総括表 (A表)'!$E12,'個別表（B表）'!$R$14:$R$113,"&gt;=1")</f>
        <v>0</v>
      </c>
      <c r="L12" s="627">
        <f>SUMIFS('個別表（B表）'!$AW$14:$AW$113,'個別表（B表）'!$C$14:$C$113,'総括表 (A表)'!$E12)</f>
        <v>0</v>
      </c>
      <c r="M12" s="474">
        <f>SUMIFS('個別表（B表）'!$AY$14:$AY$113,'個別表（B表）'!$C$14:$C$113,'総括表 (A表)'!$E12)</f>
        <v>0</v>
      </c>
      <c r="N12" s="386">
        <f>SUMIFS('個別表（B表）'!$I$14:$I$113,'個別表（B表）'!$C$14:$C$113,'総括表 (A表)'!$E12,'個別表（B表）'!$F$14:$F$113,"&gt;=1")</f>
        <v>0</v>
      </c>
      <c r="O12" s="386">
        <f>SUMIFS('個別表（B表）'!$BR$14:$BR$113,'個別表（B表）'!$C$14:$C$113,'総括表 (A表)'!$E12)</f>
        <v>0</v>
      </c>
      <c r="P12" s="719" t="str">
        <f t="shared" ref="P12:P75" si="2">IF(O12&gt;0,IFERROR(ROUNDDOWN(O12*1/15,-3),0),"")</f>
        <v/>
      </c>
      <c r="Q12" s="714"/>
      <c r="R12" s="475"/>
      <c r="S12" s="705">
        <f>SUMIFS('個別表（B表）'!$I$14:$I$113,'個別表（B表）'!$C$14:$C$113,'総括表 (A表)'!E12)</f>
        <v>0</v>
      </c>
      <c r="T12" s="476">
        <f>SUMIFS('個別表（B表）'!$AW$14:$AW$113,'個別表（B表）'!$C$14:$C$113,'総括表 (A表)'!$E12)</f>
        <v>0</v>
      </c>
      <c r="U12" s="477">
        <f>SUMIFS('個別表（B表）'!$AY$14:$AY$113,'個別表（B表）'!$C$14:$C$113,'総括表 (A表)'!$E12)</f>
        <v>0</v>
      </c>
      <c r="V12" s="386">
        <f>SUMIFS('個別表（B表）'!$I$14:$I$113,'個別表（B表）'!$C$14:$C$113,'総括表 (A表)'!$E12,'個別表（B表）'!$F$14:$F$113,"&gt;=1")</f>
        <v>0</v>
      </c>
      <c r="W12" s="476">
        <f>SUMIFS('個別表（B表）'!$BR$14:$BR$113,'個別表（B表）'!$C$14:$C$113,'総括表 (A表)'!$E12)</f>
        <v>0</v>
      </c>
      <c r="X12" s="673" t="str">
        <f>IF(W12&gt;0,IFERROR(ROUNDDOWN(W12*1/15,-3),0),"")</f>
        <v/>
      </c>
      <c r="Y12" s="661"/>
      <c r="Z12" s="478"/>
      <c r="AA12" s="479">
        <f>IF(Z12&gt;0,Z12/Y12,0)</f>
        <v>0</v>
      </c>
      <c r="AB12" s="480">
        <f>IF(AA12&gt;=0.8,1,0)</f>
        <v>0</v>
      </c>
      <c r="AC12" s="478"/>
      <c r="AD12" s="478"/>
      <c r="AE12" s="479">
        <f>IF(AD12&gt;0,AD12/AC12,0)</f>
        <v>0</v>
      </c>
      <c r="AF12" s="745">
        <f>Y12</f>
        <v>0</v>
      </c>
      <c r="AG12" s="478">
        <f>Z12</f>
        <v>0</v>
      </c>
      <c r="AH12" s="479">
        <f>IF(AG12&gt;0,AG12/AF12,0)</f>
        <v>0</v>
      </c>
      <c r="AI12" s="480">
        <f>IF(AND(AC12&gt;0,AH12&gt;0),IF(ROUND(AH12-AE12,99)&gt;=0.1,1,),)</f>
        <v>0</v>
      </c>
      <c r="AJ12" s="478"/>
      <c r="AK12" s="481">
        <f>ROUND(AG12-AJ12,99)</f>
        <v>0</v>
      </c>
      <c r="AL12" s="482"/>
      <c r="AM12" s="480">
        <f>IF(AI12=1,IF(AK12&gt;0,IF(AL12/AK12&gt;=0.3,1,),),)</f>
        <v>0</v>
      </c>
      <c r="AN12" s="483"/>
      <c r="AO12" s="484">
        <f t="shared" ref="AO12:AO75" si="3">SUM(AB12,AI12,AM12:AN12)</f>
        <v>0</v>
      </c>
      <c r="AP12" s="485"/>
    </row>
    <row r="13" spans="1:44">
      <c r="A13" s="342">
        <f>VLOOKUP($E13,'個別表（B表）'!$C$14:$CM$113,2,FALSE)</f>
        <v>0</v>
      </c>
      <c r="B13" s="342">
        <f>IF(D13&gt;0,SUM($D$12:D13),0)</f>
        <v>0</v>
      </c>
      <c r="C13" s="342">
        <f>IF(G13&gt;0,IF(G13&lt;&gt;G12,1,0),0)</f>
        <v>0</v>
      </c>
      <c r="D13" s="342">
        <f t="shared" si="1"/>
        <v>0</v>
      </c>
      <c r="E13" s="392">
        <f t="shared" ref="E13:E38" si="4">IF(ROW()-ROW($E$11)&lt;=$A$8,ROW()-ROW($E$11),0)</f>
        <v>0</v>
      </c>
      <c r="F13" s="357">
        <f>VLOOKUP($E13,'個別表（B表）'!$C$14:$CM$113,10,FALSE)</f>
        <v>0</v>
      </c>
      <c r="G13" s="357">
        <f>VLOOKUP($E13,'個別表（B表）'!$C$14:$CM$113,11,FALSE)</f>
        <v>0</v>
      </c>
      <c r="H13" s="357">
        <f>VLOOKUP($E13,'個別表（B表）'!$C$14:$CM$113,12,FALSE)</f>
        <v>0</v>
      </c>
      <c r="I13" s="486"/>
      <c r="J13" s="709" t="str">
        <f>IF($H13&gt;0,LEFT(VLOOKUP($E13,'個別表（B表）'!$C$14:$CM$113,14,FALSE),2),"")</f>
        <v/>
      </c>
      <c r="K13" s="705">
        <f>SUMIFS('個別表（B表）'!$I$14:$I$113,'個別表（B表）'!$C$14:$C$113,'総括表 (A表)'!$E13,'個別表（B表）'!$R$14:$R$113,"&gt;=1")</f>
        <v>0</v>
      </c>
      <c r="L13" s="627">
        <f>SUMIFS('個別表（B表）'!$AW$14:$AW$113,'個別表（B表）'!$C$14:$C$113,'総括表 (A表)'!$E13)</f>
        <v>0</v>
      </c>
      <c r="M13" s="664">
        <f>SUMIFS('個別表（B表）'!$AY$14:$AY$113,'個別表（B表）'!$C$14:$C$113,'総括表 (A表)'!$E13)</f>
        <v>0</v>
      </c>
      <c r="N13" s="386">
        <f>SUMIFS('個別表（B表）'!$I$14:$I$113,'個別表（B表）'!$C$14:$C$113,'総括表 (A表)'!$E13,'個別表（B表）'!$F$14:$F$113,"&gt;=1")</f>
        <v>0</v>
      </c>
      <c r="O13" s="386">
        <f>SUMIFS('個別表（B表）'!$BR$14:$BR$113,'個別表（B表）'!$C$14:$C$113,'総括表 (A表)'!$E13)</f>
        <v>0</v>
      </c>
      <c r="P13" s="720" t="str">
        <f t="shared" si="2"/>
        <v/>
      </c>
      <c r="Q13" s="715"/>
      <c r="R13" s="487"/>
      <c r="S13" s="705">
        <f>SUMIFS('個別表（B表）'!$I$14:$I$113,'個別表（B表）'!$C$14:$C$113,'総括表 (A表)'!E13)</f>
        <v>0</v>
      </c>
      <c r="T13" s="387">
        <f>SUMIFS('個別表（B表）'!$AW$14:$AW$113,'個別表（B表）'!$C$14:$C$113,'総括表 (A表)'!$E13)</f>
        <v>0</v>
      </c>
      <c r="U13" s="488">
        <f>SUMIFS('個別表（B表）'!$AY$14:$AY$113,'個別表（B表）'!$C$14:$C$113,'総括表 (A表)'!$E13)</f>
        <v>0</v>
      </c>
      <c r="V13" s="496">
        <f>SUMIFS('個別表（B表）'!$I$14:$I$113,'個別表（B表）'!$C$14:$C$113,'総括表 (A表)'!$E13,'個別表（B表）'!$F$14:$F$113,"&gt;=1")</f>
        <v>0</v>
      </c>
      <c r="W13" s="387">
        <f>SUMIFS('個別表（B表）'!$BR$14:$BR$113,'個別表（B表）'!$C$14:$C$113,'総括表 (A表)'!$E13)</f>
        <v>0</v>
      </c>
      <c r="X13" s="674" t="str">
        <f t="shared" ref="X13:X76" si="5">IF(W13&gt;0,IFERROR(ROUNDDOWN(W13*1/15,-3),0),"")</f>
        <v/>
      </c>
      <c r="Y13" s="662"/>
      <c r="Z13" s="489"/>
      <c r="AA13" s="490">
        <f>IF(Z13&gt;0,Z13/Y13,0)</f>
        <v>0</v>
      </c>
      <c r="AB13" s="491">
        <f>IF(AA13&gt;=0.8,1,0)</f>
        <v>0</v>
      </c>
      <c r="AC13" s="654"/>
      <c r="AD13" s="489"/>
      <c r="AE13" s="490">
        <f>IF(AD13&gt;0,AD13/AC13,0)</f>
        <v>0</v>
      </c>
      <c r="AF13" s="746">
        <f t="shared" ref="AF13:AF76" si="6">Y13</f>
        <v>0</v>
      </c>
      <c r="AG13" s="489">
        <f t="shared" ref="AG13:AG39" si="7">Z13</f>
        <v>0</v>
      </c>
      <c r="AH13" s="490">
        <f>IF(AG13&gt;0,AG13/AF13,0)</f>
        <v>0</v>
      </c>
      <c r="AI13" s="491">
        <f>IF(AND(AC13&gt;0,AH13&gt;0),IF(ROUND(AH13-AE13,99)&gt;=0.1,1,),)</f>
        <v>0</v>
      </c>
      <c r="AJ13" s="489"/>
      <c r="AK13" s="492">
        <f>ROUND(AG13-AJ13,99)</f>
        <v>0</v>
      </c>
      <c r="AL13" s="493"/>
      <c r="AM13" s="491">
        <f>IF(AI13=1,IF(AK13&gt;0,IF(AL13/AK13&gt;=0.3,1,),),)</f>
        <v>0</v>
      </c>
      <c r="AN13" s="494"/>
      <c r="AO13" s="337">
        <f t="shared" si="3"/>
        <v>0</v>
      </c>
      <c r="AP13" s="495"/>
    </row>
    <row r="14" spans="1:44">
      <c r="A14" s="342">
        <f>VLOOKUP($E14,'個別表（B表）'!$C$14:$CM$113,2,FALSE)</f>
        <v>0</v>
      </c>
      <c r="B14" s="342">
        <f>IF(D14&gt;0,SUM($D$12:D14),0)</f>
        <v>0</v>
      </c>
      <c r="C14" s="342">
        <f t="shared" ref="C14:C38" si="8">IF(G14&gt;0,IF(G14&lt;&gt;G13,1,0),0)</f>
        <v>0</v>
      </c>
      <c r="D14" s="342">
        <f t="shared" si="1"/>
        <v>0</v>
      </c>
      <c r="E14" s="392">
        <f t="shared" si="4"/>
        <v>0</v>
      </c>
      <c r="F14" s="357">
        <f>VLOOKUP($E14,'個別表（B表）'!$C$14:$CM$113,10,FALSE)</f>
        <v>0</v>
      </c>
      <c r="G14" s="357">
        <f>VLOOKUP($E14,'個別表（B表）'!$C$14:$CM$113,11,FALSE)</f>
        <v>0</v>
      </c>
      <c r="H14" s="357">
        <f>VLOOKUP($E14,'個別表（B表）'!$C$14:$CM$113,12,FALSE)</f>
        <v>0</v>
      </c>
      <c r="I14" s="486"/>
      <c r="J14" s="709" t="str">
        <f>IF($H14&gt;0,LEFT(VLOOKUP($E14,'個別表（B表）'!$C$14:$CM$113,14,FALSE),2),"")</f>
        <v/>
      </c>
      <c r="K14" s="705">
        <f>SUMIFS('個別表（B表）'!$I$14:$I$113,'個別表（B表）'!$C$14:$C$113,'総括表 (A表)'!$E14,'個別表（B表）'!$R$14:$R$113,"&gt;=1")</f>
        <v>0</v>
      </c>
      <c r="L14" s="627">
        <f>SUMIFS('個別表（B表）'!$AW$14:$AW$113,'個別表（B表）'!$C$14:$C$113,'総括表 (A表)'!$E14)</f>
        <v>0</v>
      </c>
      <c r="M14" s="664">
        <f>SUMIFS('個別表（B表）'!$AY$14:$AY$113,'個別表（B表）'!$C$14:$C$113,'総括表 (A表)'!$E14)</f>
        <v>0</v>
      </c>
      <c r="N14" s="386">
        <f>SUMIFS('個別表（B表）'!$I$14:$I$113,'個別表（B表）'!$C$14:$C$113,'総括表 (A表)'!$E14,'個別表（B表）'!$F$14:$F$113,"&gt;=1")</f>
        <v>0</v>
      </c>
      <c r="O14" s="386">
        <f>SUMIFS('個別表（B表）'!$BR$14:$BR$113,'個別表（B表）'!$C$14:$C$113,'総括表 (A表)'!$E14)</f>
        <v>0</v>
      </c>
      <c r="P14" s="720" t="str">
        <f t="shared" si="2"/>
        <v/>
      </c>
      <c r="Q14" s="715"/>
      <c r="R14" s="487"/>
      <c r="S14" s="705">
        <f>SUMIFS('個別表（B表）'!$I$14:$I$113,'個別表（B表）'!$C$14:$C$113,'総括表 (A表)'!E14)</f>
        <v>0</v>
      </c>
      <c r="T14" s="387">
        <f>SUMIFS('個別表（B表）'!$AW$14:$AW$113,'個別表（B表）'!$C$14:$C$113,'総括表 (A表)'!$E14)</f>
        <v>0</v>
      </c>
      <c r="U14" s="488">
        <f>SUMIFS('個別表（B表）'!$AY$14:$AY$113,'個別表（B表）'!$C$14:$C$113,'総括表 (A表)'!$E14)</f>
        <v>0</v>
      </c>
      <c r="V14" s="496">
        <f>SUMIFS('個別表（B表）'!$I$14:$I$113,'個別表（B表）'!$C$14:$C$113,'総括表 (A表)'!$E14,'個別表（B表）'!$F$14:$F$113,"&gt;=1")</f>
        <v>0</v>
      </c>
      <c r="W14" s="387">
        <f>SUMIFS('個別表（B表）'!$BR$14:$BR$113,'個別表（B表）'!$C$14:$C$113,'総括表 (A表)'!$E14)</f>
        <v>0</v>
      </c>
      <c r="X14" s="674" t="str">
        <f t="shared" si="5"/>
        <v/>
      </c>
      <c r="Y14" s="662"/>
      <c r="Z14" s="489"/>
      <c r="AA14" s="490">
        <f t="shared" ref="AA14:AA77" si="9">IF(Z14&gt;0,Z14/Y14,0)</f>
        <v>0</v>
      </c>
      <c r="AB14" s="491">
        <f t="shared" ref="AB14:AB77" si="10">IF(AA14&gt;=0.8,1,0)</f>
        <v>0</v>
      </c>
      <c r="AC14" s="654"/>
      <c r="AD14" s="489"/>
      <c r="AE14" s="490">
        <f t="shared" ref="AE14:AE77" si="11">IF(AD14&gt;0,AD14/AC14,0)</f>
        <v>0</v>
      </c>
      <c r="AF14" s="746">
        <f t="shared" si="6"/>
        <v>0</v>
      </c>
      <c r="AG14" s="489">
        <f t="shared" si="7"/>
        <v>0</v>
      </c>
      <c r="AH14" s="490">
        <f t="shared" ref="AH14:AH77" si="12">IF(AG14&gt;0,AG14/AF14,0)</f>
        <v>0</v>
      </c>
      <c r="AI14" s="491">
        <f t="shared" ref="AI14:AI77" si="13">IF(AND(AC14&gt;0,AH14&gt;0),IF(ROUND(AH14-AE14,99)&gt;=0.1,1,),)</f>
        <v>0</v>
      </c>
      <c r="AJ14" s="489"/>
      <c r="AK14" s="492">
        <f t="shared" ref="AK14:AK77" si="14">ROUND(AG14-AJ14,99)</f>
        <v>0</v>
      </c>
      <c r="AL14" s="493"/>
      <c r="AM14" s="491">
        <f t="shared" ref="AM14:AM77" si="15">IF(AI14=1,IF(AK14&gt;0,IF(AL14/AK14&gt;=0.3,1,),),)</f>
        <v>0</v>
      </c>
      <c r="AN14" s="494"/>
      <c r="AO14" s="337">
        <f t="shared" si="3"/>
        <v>0</v>
      </c>
      <c r="AP14" s="495"/>
    </row>
    <row r="15" spans="1:44">
      <c r="A15" s="342">
        <f>VLOOKUP($E15,'個別表（B表）'!$C$14:$CM$113,2,FALSE)</f>
        <v>0</v>
      </c>
      <c r="B15" s="342">
        <f>IF(D15&gt;0,SUM($D$12:D15),0)</f>
        <v>0</v>
      </c>
      <c r="C15" s="342">
        <f t="shared" si="8"/>
        <v>0</v>
      </c>
      <c r="D15" s="342">
        <f t="shared" si="1"/>
        <v>0</v>
      </c>
      <c r="E15" s="392">
        <f t="shared" si="4"/>
        <v>0</v>
      </c>
      <c r="F15" s="357">
        <f>VLOOKUP($E15,'個別表（B表）'!$C$14:$CM$113,10,FALSE)</f>
        <v>0</v>
      </c>
      <c r="G15" s="357">
        <f>VLOOKUP($E15,'個別表（B表）'!$C$14:$CM$113,11,FALSE)</f>
        <v>0</v>
      </c>
      <c r="H15" s="357">
        <f>VLOOKUP($E15,'個別表（B表）'!$C$14:$CM$113,12,FALSE)</f>
        <v>0</v>
      </c>
      <c r="I15" s="486"/>
      <c r="J15" s="709" t="str">
        <f>IF($H15&gt;0,LEFT(VLOOKUP($E15,'個別表（B表）'!$C$14:$CM$113,14,FALSE),2),"")</f>
        <v/>
      </c>
      <c r="K15" s="705">
        <f>SUMIFS('個別表（B表）'!$I$14:$I$113,'個別表（B表）'!$C$14:$C$113,'総括表 (A表)'!$E15,'個別表（B表）'!$R$14:$R$113,"&gt;=1")</f>
        <v>0</v>
      </c>
      <c r="L15" s="627">
        <f>SUMIFS('個別表（B表）'!$AW$14:$AW$113,'個別表（B表）'!$C$14:$C$113,'総括表 (A表)'!$E15)</f>
        <v>0</v>
      </c>
      <c r="M15" s="664">
        <f>SUMIFS('個別表（B表）'!$AY$14:$AY$113,'個別表（B表）'!$C$14:$C$113,'総括表 (A表)'!$E15)</f>
        <v>0</v>
      </c>
      <c r="N15" s="386">
        <f>SUMIFS('個別表（B表）'!$I$14:$I$113,'個別表（B表）'!$C$14:$C$113,'総括表 (A表)'!$E15,'個別表（B表）'!$F$14:$F$113,"&gt;=1")</f>
        <v>0</v>
      </c>
      <c r="O15" s="386">
        <f>SUMIFS('個別表（B表）'!$BR$14:$BR$113,'個別表（B表）'!$C$14:$C$113,'総括表 (A表)'!$E15)</f>
        <v>0</v>
      </c>
      <c r="P15" s="720" t="str">
        <f t="shared" si="2"/>
        <v/>
      </c>
      <c r="Q15" s="715"/>
      <c r="R15" s="487"/>
      <c r="S15" s="705">
        <f>SUMIFS('個別表（B表）'!$I$14:$I$113,'個別表（B表）'!$C$14:$C$113,'総括表 (A表)'!E15)</f>
        <v>0</v>
      </c>
      <c r="T15" s="387">
        <f>SUMIFS('個別表（B表）'!$AW$14:$AW$113,'個別表（B表）'!$C$14:$C$113,'総括表 (A表)'!$E15)</f>
        <v>0</v>
      </c>
      <c r="U15" s="488">
        <f>SUMIFS('個別表（B表）'!$AY$14:$AY$113,'個別表（B表）'!$C$14:$C$113,'総括表 (A表)'!$E15)</f>
        <v>0</v>
      </c>
      <c r="V15" s="496">
        <f>SUMIFS('個別表（B表）'!$I$14:$I$113,'個別表（B表）'!$C$14:$C$113,'総括表 (A表)'!$E15,'個別表（B表）'!$F$14:$F$113,"&gt;=1")</f>
        <v>0</v>
      </c>
      <c r="W15" s="387">
        <f>SUMIFS('個別表（B表）'!$BR$14:$BR$113,'個別表（B表）'!$C$14:$C$113,'総括表 (A表)'!$E15)</f>
        <v>0</v>
      </c>
      <c r="X15" s="674" t="str">
        <f t="shared" si="5"/>
        <v/>
      </c>
      <c r="Y15" s="662"/>
      <c r="Z15" s="489"/>
      <c r="AA15" s="490">
        <f t="shared" si="9"/>
        <v>0</v>
      </c>
      <c r="AB15" s="491">
        <f t="shared" si="10"/>
        <v>0</v>
      </c>
      <c r="AC15" s="654"/>
      <c r="AD15" s="489"/>
      <c r="AE15" s="490">
        <f t="shared" si="11"/>
        <v>0</v>
      </c>
      <c r="AF15" s="746">
        <f t="shared" si="6"/>
        <v>0</v>
      </c>
      <c r="AG15" s="489"/>
      <c r="AH15" s="490">
        <f t="shared" si="12"/>
        <v>0</v>
      </c>
      <c r="AI15" s="491">
        <f t="shared" si="13"/>
        <v>0</v>
      </c>
      <c r="AJ15" s="489"/>
      <c r="AK15" s="492">
        <f t="shared" si="14"/>
        <v>0</v>
      </c>
      <c r="AL15" s="493"/>
      <c r="AM15" s="491">
        <f t="shared" si="15"/>
        <v>0</v>
      </c>
      <c r="AN15" s="494"/>
      <c r="AO15" s="337">
        <f t="shared" si="3"/>
        <v>0</v>
      </c>
      <c r="AP15" s="495"/>
    </row>
    <row r="16" spans="1:44">
      <c r="A16" s="342">
        <f>VLOOKUP($E16,'個別表（B表）'!$C$14:$CM$113,2,FALSE)</f>
        <v>0</v>
      </c>
      <c r="B16" s="342">
        <f>IF(D16&gt;0,SUM($D$12:D16),0)</f>
        <v>0</v>
      </c>
      <c r="C16" s="342">
        <f t="shared" si="8"/>
        <v>0</v>
      </c>
      <c r="D16" s="342">
        <f t="shared" si="1"/>
        <v>0</v>
      </c>
      <c r="E16" s="392">
        <f t="shared" si="4"/>
        <v>0</v>
      </c>
      <c r="F16" s="357">
        <f>VLOOKUP($E16,'個別表（B表）'!$C$14:$CM$113,10,FALSE)</f>
        <v>0</v>
      </c>
      <c r="G16" s="357">
        <f>VLOOKUP($E16,'個別表（B表）'!$C$14:$CM$113,11,FALSE)</f>
        <v>0</v>
      </c>
      <c r="H16" s="357">
        <f>VLOOKUP($E16,'個別表（B表）'!$C$14:$CM$113,12,FALSE)</f>
        <v>0</v>
      </c>
      <c r="I16" s="486"/>
      <c r="J16" s="709" t="str">
        <f>IF($H16&gt;0,LEFT(VLOOKUP($E16,'個別表（B表）'!$C$14:$CM$113,14,FALSE),2),"")</f>
        <v/>
      </c>
      <c r="K16" s="705">
        <f>SUMIFS('個別表（B表）'!$I$14:$I$113,'個別表（B表）'!$C$14:$C$113,'総括表 (A表)'!$E16,'個別表（B表）'!$R$14:$R$113,"&gt;=1")</f>
        <v>0</v>
      </c>
      <c r="L16" s="627">
        <f>SUMIFS('個別表（B表）'!$AW$14:$AW$113,'個別表（B表）'!$C$14:$C$113,'総括表 (A表)'!$E16)</f>
        <v>0</v>
      </c>
      <c r="M16" s="664">
        <f>SUMIFS('個別表（B表）'!$AY$14:$AY$113,'個別表（B表）'!$C$14:$C$113,'総括表 (A表)'!$E16)</f>
        <v>0</v>
      </c>
      <c r="N16" s="386">
        <f>SUMIFS('個別表（B表）'!$I$14:$I$113,'個別表（B表）'!$C$14:$C$113,'総括表 (A表)'!$E16,'個別表（B表）'!$F$14:$F$113,"&gt;=1")</f>
        <v>0</v>
      </c>
      <c r="O16" s="386">
        <f>SUMIFS('個別表（B表）'!$BR$14:$BR$113,'個別表（B表）'!$C$14:$C$113,'総括表 (A表)'!$E16)</f>
        <v>0</v>
      </c>
      <c r="P16" s="720" t="str">
        <f t="shared" si="2"/>
        <v/>
      </c>
      <c r="Q16" s="715"/>
      <c r="R16" s="487"/>
      <c r="S16" s="705">
        <f>SUMIFS('個別表（B表）'!$I$14:$I$113,'個別表（B表）'!$C$14:$C$113,'総括表 (A表)'!E16)</f>
        <v>0</v>
      </c>
      <c r="T16" s="387">
        <f>SUMIFS('個別表（B表）'!$AW$14:$AW$113,'個別表（B表）'!$C$14:$C$113,'総括表 (A表)'!$E16)</f>
        <v>0</v>
      </c>
      <c r="U16" s="488">
        <f>SUMIFS('個別表（B表）'!$AY$14:$AY$113,'個別表（B表）'!$C$14:$C$113,'総括表 (A表)'!$E16)</f>
        <v>0</v>
      </c>
      <c r="V16" s="496">
        <f>SUMIFS('個別表（B表）'!$I$14:$I$113,'個別表（B表）'!$C$14:$C$113,'総括表 (A表)'!$E16,'個別表（B表）'!$F$14:$F$113,"&gt;=1")</f>
        <v>0</v>
      </c>
      <c r="W16" s="387">
        <f>SUMIFS('個別表（B表）'!$BR$14:$BR$113,'個別表（B表）'!$C$14:$C$113,'総括表 (A表)'!$E16)</f>
        <v>0</v>
      </c>
      <c r="X16" s="674" t="str">
        <f t="shared" si="5"/>
        <v/>
      </c>
      <c r="Y16" s="662"/>
      <c r="Z16" s="489"/>
      <c r="AA16" s="490">
        <f t="shared" si="9"/>
        <v>0</v>
      </c>
      <c r="AB16" s="491">
        <f t="shared" si="10"/>
        <v>0</v>
      </c>
      <c r="AC16" s="654"/>
      <c r="AD16" s="489"/>
      <c r="AE16" s="490">
        <f t="shared" si="11"/>
        <v>0</v>
      </c>
      <c r="AF16" s="746">
        <f t="shared" si="6"/>
        <v>0</v>
      </c>
      <c r="AG16" s="489"/>
      <c r="AH16" s="490">
        <f t="shared" si="12"/>
        <v>0</v>
      </c>
      <c r="AI16" s="491">
        <f t="shared" si="13"/>
        <v>0</v>
      </c>
      <c r="AJ16" s="489"/>
      <c r="AK16" s="492">
        <f t="shared" si="14"/>
        <v>0</v>
      </c>
      <c r="AL16" s="493"/>
      <c r="AM16" s="491">
        <f t="shared" si="15"/>
        <v>0</v>
      </c>
      <c r="AN16" s="494"/>
      <c r="AO16" s="337">
        <f t="shared" si="3"/>
        <v>0</v>
      </c>
      <c r="AP16" s="495"/>
    </row>
    <row r="17" spans="1:42">
      <c r="A17" s="342">
        <f>VLOOKUP($E17,'個別表（B表）'!$C$14:$CM$113,2,FALSE)</f>
        <v>0</v>
      </c>
      <c r="B17" s="342">
        <f>IF(D17&gt;0,SUM($D$12:D17),0)</f>
        <v>0</v>
      </c>
      <c r="C17" s="342">
        <f t="shared" si="8"/>
        <v>0</v>
      </c>
      <c r="D17" s="342">
        <f t="shared" si="1"/>
        <v>0</v>
      </c>
      <c r="E17" s="392">
        <f t="shared" si="4"/>
        <v>0</v>
      </c>
      <c r="F17" s="357">
        <f>VLOOKUP($E17,'個別表（B表）'!$C$14:$CM$113,10,FALSE)</f>
        <v>0</v>
      </c>
      <c r="G17" s="357">
        <f>VLOOKUP($E17,'個別表（B表）'!$C$14:$CM$113,11,FALSE)</f>
        <v>0</v>
      </c>
      <c r="H17" s="357">
        <f>VLOOKUP($E17,'個別表（B表）'!$C$14:$CM$113,12,FALSE)</f>
        <v>0</v>
      </c>
      <c r="I17" s="486"/>
      <c r="J17" s="709" t="str">
        <f>IF($H17&gt;0,LEFT(VLOOKUP($E17,'個別表（B表）'!$C$14:$CM$113,14,FALSE),2),"")</f>
        <v/>
      </c>
      <c r="K17" s="705">
        <f>SUMIFS('個別表（B表）'!$I$14:$I$113,'個別表（B表）'!$C$14:$C$113,'総括表 (A表)'!$E17,'個別表（B表）'!$R$14:$R$113,"&gt;=1")</f>
        <v>0</v>
      </c>
      <c r="L17" s="627">
        <f>SUMIFS('個別表（B表）'!$AW$14:$AW$113,'個別表（B表）'!$C$14:$C$113,'総括表 (A表)'!$E17)</f>
        <v>0</v>
      </c>
      <c r="M17" s="664">
        <f>SUMIFS('個別表（B表）'!$AY$14:$AY$113,'個別表（B表）'!$C$14:$C$113,'総括表 (A表)'!$E17)</f>
        <v>0</v>
      </c>
      <c r="N17" s="386">
        <f>SUMIFS('個別表（B表）'!$I$14:$I$113,'個別表（B表）'!$C$14:$C$113,'総括表 (A表)'!$E17,'個別表（B表）'!$F$14:$F$113,"&gt;=1")</f>
        <v>0</v>
      </c>
      <c r="O17" s="386">
        <f>SUMIFS('個別表（B表）'!$BR$14:$BR$113,'個別表（B表）'!$C$14:$C$113,'総括表 (A表)'!$E17)</f>
        <v>0</v>
      </c>
      <c r="P17" s="720" t="str">
        <f t="shared" si="2"/>
        <v/>
      </c>
      <c r="Q17" s="715"/>
      <c r="R17" s="487"/>
      <c r="S17" s="705">
        <f>SUMIFS('個別表（B表）'!$I$14:$I$113,'個別表（B表）'!$C$14:$C$113,'総括表 (A表)'!E17)</f>
        <v>0</v>
      </c>
      <c r="T17" s="387">
        <f>SUMIFS('個別表（B表）'!$AW$14:$AW$113,'個別表（B表）'!$C$14:$C$113,'総括表 (A表)'!$E17)</f>
        <v>0</v>
      </c>
      <c r="U17" s="488">
        <f>SUMIFS('個別表（B表）'!$AY$14:$AY$113,'個別表（B表）'!$C$14:$C$113,'総括表 (A表)'!$E17)</f>
        <v>0</v>
      </c>
      <c r="V17" s="496">
        <f>SUMIFS('個別表（B表）'!$I$14:$I$113,'個別表（B表）'!$C$14:$C$113,'総括表 (A表)'!$E17,'個別表（B表）'!$F$14:$F$113,"&gt;=1")</f>
        <v>0</v>
      </c>
      <c r="W17" s="387">
        <f>SUMIFS('個別表（B表）'!$BR$14:$BR$113,'個別表（B表）'!$C$14:$C$113,'総括表 (A表)'!$E17)</f>
        <v>0</v>
      </c>
      <c r="X17" s="674" t="str">
        <f t="shared" si="5"/>
        <v/>
      </c>
      <c r="Y17" s="662"/>
      <c r="Z17" s="489"/>
      <c r="AA17" s="490">
        <f t="shared" si="9"/>
        <v>0</v>
      </c>
      <c r="AB17" s="491">
        <f t="shared" si="10"/>
        <v>0</v>
      </c>
      <c r="AC17" s="654"/>
      <c r="AD17" s="489"/>
      <c r="AE17" s="490">
        <f t="shared" si="11"/>
        <v>0</v>
      </c>
      <c r="AF17" s="746">
        <f t="shared" si="6"/>
        <v>0</v>
      </c>
      <c r="AG17" s="489">
        <f t="shared" si="7"/>
        <v>0</v>
      </c>
      <c r="AH17" s="490">
        <f t="shared" si="12"/>
        <v>0</v>
      </c>
      <c r="AI17" s="491">
        <f t="shared" si="13"/>
        <v>0</v>
      </c>
      <c r="AJ17" s="489"/>
      <c r="AK17" s="492">
        <f t="shared" si="14"/>
        <v>0</v>
      </c>
      <c r="AL17" s="493"/>
      <c r="AM17" s="491">
        <f t="shared" si="15"/>
        <v>0</v>
      </c>
      <c r="AN17" s="494"/>
      <c r="AO17" s="337">
        <f t="shared" si="3"/>
        <v>0</v>
      </c>
      <c r="AP17" s="495"/>
    </row>
    <row r="18" spans="1:42">
      <c r="A18" s="342">
        <f>VLOOKUP($E18,'個別表（B表）'!$C$14:$CM$113,2,FALSE)</f>
        <v>0</v>
      </c>
      <c r="B18" s="342">
        <f>IF(D18&gt;0,SUM($D$12:D18),0)</f>
        <v>0</v>
      </c>
      <c r="C18" s="342">
        <f t="shared" si="8"/>
        <v>0</v>
      </c>
      <c r="D18" s="342">
        <f t="shared" si="1"/>
        <v>0</v>
      </c>
      <c r="E18" s="392">
        <f t="shared" si="4"/>
        <v>0</v>
      </c>
      <c r="F18" s="357">
        <f>VLOOKUP($E18,'個別表（B表）'!$C$14:$CM$113,10,FALSE)</f>
        <v>0</v>
      </c>
      <c r="G18" s="357">
        <f>VLOOKUP($E18,'個別表（B表）'!$C$14:$CM$113,11,FALSE)</f>
        <v>0</v>
      </c>
      <c r="H18" s="357">
        <f>VLOOKUP($E18,'個別表（B表）'!$C$14:$CM$113,12,FALSE)</f>
        <v>0</v>
      </c>
      <c r="I18" s="486"/>
      <c r="J18" s="709" t="str">
        <f>IF($H18&gt;0,LEFT(VLOOKUP($E18,'個別表（B表）'!$C$14:$CM$113,14,FALSE),2),"")</f>
        <v/>
      </c>
      <c r="K18" s="705">
        <f>SUMIFS('個別表（B表）'!$I$14:$I$113,'個別表（B表）'!$C$14:$C$113,'総括表 (A表)'!$E18,'個別表（B表）'!$R$14:$R$113,"&gt;=1")</f>
        <v>0</v>
      </c>
      <c r="L18" s="627">
        <f>SUMIFS('個別表（B表）'!$AW$14:$AW$113,'個別表（B表）'!$C$14:$C$113,'総括表 (A表)'!$E18)</f>
        <v>0</v>
      </c>
      <c r="M18" s="664">
        <f>SUMIFS('個別表（B表）'!$AY$14:$AY$113,'個別表（B表）'!$C$14:$C$113,'総括表 (A表)'!$E18)</f>
        <v>0</v>
      </c>
      <c r="N18" s="386">
        <f>SUMIFS('個別表（B表）'!$I$14:$I$113,'個別表（B表）'!$C$14:$C$113,'総括表 (A表)'!$E18,'個別表（B表）'!$F$14:$F$113,"&gt;=1")</f>
        <v>0</v>
      </c>
      <c r="O18" s="386">
        <f>SUMIFS('個別表（B表）'!$BR$14:$BR$113,'個別表（B表）'!$C$14:$C$113,'総括表 (A表)'!$E18)</f>
        <v>0</v>
      </c>
      <c r="P18" s="720" t="str">
        <f t="shared" si="2"/>
        <v/>
      </c>
      <c r="Q18" s="715"/>
      <c r="R18" s="487"/>
      <c r="S18" s="705">
        <f>SUMIFS('個別表（B表）'!$I$14:$I$113,'個別表（B表）'!$C$14:$C$113,'総括表 (A表)'!E18)</f>
        <v>0</v>
      </c>
      <c r="T18" s="387">
        <f>SUMIFS('個別表（B表）'!$AW$14:$AW$113,'個別表（B表）'!$C$14:$C$113,'総括表 (A表)'!$E18)</f>
        <v>0</v>
      </c>
      <c r="U18" s="488">
        <f>SUMIFS('個別表（B表）'!$AY$14:$AY$113,'個別表（B表）'!$C$14:$C$113,'総括表 (A表)'!$E18)</f>
        <v>0</v>
      </c>
      <c r="V18" s="496">
        <f>SUMIFS('個別表（B表）'!$I$14:$I$113,'個別表（B表）'!$C$14:$C$113,'総括表 (A表)'!$E18,'個別表（B表）'!$F$14:$F$113,"&gt;=1")</f>
        <v>0</v>
      </c>
      <c r="W18" s="387">
        <f>SUMIFS('個別表（B表）'!$BR$14:$BR$113,'個別表（B表）'!$C$14:$C$113,'総括表 (A表)'!$E18)</f>
        <v>0</v>
      </c>
      <c r="X18" s="674" t="str">
        <f t="shared" si="5"/>
        <v/>
      </c>
      <c r="Y18" s="662"/>
      <c r="Z18" s="489"/>
      <c r="AA18" s="490">
        <f t="shared" si="9"/>
        <v>0</v>
      </c>
      <c r="AB18" s="491">
        <f t="shared" si="10"/>
        <v>0</v>
      </c>
      <c r="AC18" s="654"/>
      <c r="AD18" s="489"/>
      <c r="AE18" s="490">
        <f t="shared" si="11"/>
        <v>0</v>
      </c>
      <c r="AF18" s="746">
        <f t="shared" si="6"/>
        <v>0</v>
      </c>
      <c r="AG18" s="489">
        <f t="shared" si="7"/>
        <v>0</v>
      </c>
      <c r="AH18" s="490">
        <f t="shared" si="12"/>
        <v>0</v>
      </c>
      <c r="AI18" s="491">
        <f t="shared" si="13"/>
        <v>0</v>
      </c>
      <c r="AJ18" s="489"/>
      <c r="AK18" s="492">
        <f t="shared" si="14"/>
        <v>0</v>
      </c>
      <c r="AL18" s="493"/>
      <c r="AM18" s="491">
        <f t="shared" si="15"/>
        <v>0</v>
      </c>
      <c r="AN18" s="494"/>
      <c r="AO18" s="337">
        <f t="shared" si="3"/>
        <v>0</v>
      </c>
      <c r="AP18" s="495"/>
    </row>
    <row r="19" spans="1:42">
      <c r="A19" s="342">
        <f>VLOOKUP($E19,'個別表（B表）'!$C$14:$CM$113,2,FALSE)</f>
        <v>0</v>
      </c>
      <c r="B19" s="342">
        <f>IF(D19&gt;0,SUM($D$12:D19),0)</f>
        <v>0</v>
      </c>
      <c r="C19" s="342">
        <f t="shared" si="8"/>
        <v>0</v>
      </c>
      <c r="D19" s="342">
        <f t="shared" si="1"/>
        <v>0</v>
      </c>
      <c r="E19" s="392">
        <f t="shared" si="4"/>
        <v>0</v>
      </c>
      <c r="F19" s="357">
        <f>VLOOKUP($E19,'個別表（B表）'!$C$14:$CM$113,10,FALSE)</f>
        <v>0</v>
      </c>
      <c r="G19" s="357">
        <f>VLOOKUP($E19,'個別表（B表）'!$C$14:$CM$113,11,FALSE)</f>
        <v>0</v>
      </c>
      <c r="H19" s="357">
        <f>VLOOKUP($E19,'個別表（B表）'!$C$14:$CM$113,12,FALSE)</f>
        <v>0</v>
      </c>
      <c r="I19" s="486"/>
      <c r="J19" s="709" t="str">
        <f>IF($H19&gt;0,LEFT(VLOOKUP($E19,'個別表（B表）'!$C$14:$CM$113,14,FALSE),2),"")</f>
        <v/>
      </c>
      <c r="K19" s="705">
        <f>SUMIFS('個別表（B表）'!$I$14:$I$113,'個別表（B表）'!$C$14:$C$113,'総括表 (A表)'!$E19,'個別表（B表）'!$R$14:$R$113,"&gt;=1")</f>
        <v>0</v>
      </c>
      <c r="L19" s="627">
        <f>SUMIFS('個別表（B表）'!$AW$14:$AW$113,'個別表（B表）'!$C$14:$C$113,'総括表 (A表)'!$E19)</f>
        <v>0</v>
      </c>
      <c r="M19" s="664">
        <f>SUMIFS('個別表（B表）'!$AY$14:$AY$113,'個別表（B表）'!$C$14:$C$113,'総括表 (A表)'!$E19)</f>
        <v>0</v>
      </c>
      <c r="N19" s="386">
        <f>SUMIFS('個別表（B表）'!$I$14:$I$113,'個別表（B表）'!$C$14:$C$113,'総括表 (A表)'!$E19,'個別表（B表）'!$F$14:$F$113,"&gt;=1")</f>
        <v>0</v>
      </c>
      <c r="O19" s="386">
        <f>SUMIFS('個別表（B表）'!$BR$14:$BR$113,'個別表（B表）'!$C$14:$C$113,'総括表 (A表)'!$E19)</f>
        <v>0</v>
      </c>
      <c r="P19" s="720" t="str">
        <f t="shared" si="2"/>
        <v/>
      </c>
      <c r="Q19" s="715"/>
      <c r="R19" s="487"/>
      <c r="S19" s="705">
        <f>SUMIFS('個別表（B表）'!$I$14:$I$113,'個別表（B表）'!$C$14:$C$113,'総括表 (A表)'!E19)</f>
        <v>0</v>
      </c>
      <c r="T19" s="387">
        <f>SUMIFS('個別表（B表）'!$AW$14:$AW$113,'個別表（B表）'!$C$14:$C$113,'総括表 (A表)'!$E19)</f>
        <v>0</v>
      </c>
      <c r="U19" s="488">
        <f>SUMIFS('個別表（B表）'!$AY$14:$AY$113,'個別表（B表）'!$C$14:$C$113,'総括表 (A表)'!$E19)</f>
        <v>0</v>
      </c>
      <c r="V19" s="496">
        <f>SUMIFS('個別表（B表）'!$I$14:$I$113,'個別表（B表）'!$C$14:$C$113,'総括表 (A表)'!$E19,'個別表（B表）'!$F$14:$F$113,"&gt;=1")</f>
        <v>0</v>
      </c>
      <c r="W19" s="387">
        <f>SUMIFS('個別表（B表）'!$BR$14:$BR$113,'個別表（B表）'!$C$14:$C$113,'総括表 (A表)'!$E19)</f>
        <v>0</v>
      </c>
      <c r="X19" s="674" t="str">
        <f t="shared" si="5"/>
        <v/>
      </c>
      <c r="Y19" s="662"/>
      <c r="Z19" s="489"/>
      <c r="AA19" s="490">
        <f t="shared" si="9"/>
        <v>0</v>
      </c>
      <c r="AB19" s="491">
        <f t="shared" si="10"/>
        <v>0</v>
      </c>
      <c r="AC19" s="654"/>
      <c r="AD19" s="489"/>
      <c r="AE19" s="490">
        <f t="shared" si="11"/>
        <v>0</v>
      </c>
      <c r="AF19" s="746">
        <f t="shared" si="6"/>
        <v>0</v>
      </c>
      <c r="AG19" s="489">
        <f t="shared" si="7"/>
        <v>0</v>
      </c>
      <c r="AH19" s="490">
        <f t="shared" si="12"/>
        <v>0</v>
      </c>
      <c r="AI19" s="491">
        <f t="shared" si="13"/>
        <v>0</v>
      </c>
      <c r="AJ19" s="489"/>
      <c r="AK19" s="492">
        <f t="shared" si="14"/>
        <v>0</v>
      </c>
      <c r="AL19" s="493"/>
      <c r="AM19" s="491">
        <f t="shared" si="15"/>
        <v>0</v>
      </c>
      <c r="AN19" s="494"/>
      <c r="AO19" s="337">
        <f t="shared" si="3"/>
        <v>0</v>
      </c>
      <c r="AP19" s="495"/>
    </row>
    <row r="20" spans="1:42">
      <c r="A20" s="342">
        <f>VLOOKUP($E20,'個別表（B表）'!$C$14:$CM$113,2,FALSE)</f>
        <v>0</v>
      </c>
      <c r="B20" s="342">
        <f>IF(D20&gt;0,SUM($D$12:D20),0)</f>
        <v>0</v>
      </c>
      <c r="C20" s="342">
        <f t="shared" si="8"/>
        <v>0</v>
      </c>
      <c r="D20" s="342">
        <f t="shared" si="1"/>
        <v>0</v>
      </c>
      <c r="E20" s="392">
        <f t="shared" si="4"/>
        <v>0</v>
      </c>
      <c r="F20" s="357">
        <f>VLOOKUP($E20,'個別表（B表）'!$C$14:$CM$113,10,FALSE)</f>
        <v>0</v>
      </c>
      <c r="G20" s="357">
        <f>VLOOKUP($E20,'個別表（B表）'!$C$14:$CM$113,11,FALSE)</f>
        <v>0</v>
      </c>
      <c r="H20" s="357">
        <f>VLOOKUP($E20,'個別表（B表）'!$C$14:$CM$113,12,FALSE)</f>
        <v>0</v>
      </c>
      <c r="I20" s="486"/>
      <c r="J20" s="709" t="str">
        <f>IF($H20&gt;0,LEFT(VLOOKUP($E20,'個別表（B表）'!$C$14:$CM$113,14,FALSE),2),"")</f>
        <v/>
      </c>
      <c r="K20" s="705">
        <f>SUMIFS('個別表（B表）'!$I$14:$I$113,'個別表（B表）'!$C$14:$C$113,'総括表 (A表)'!$E20,'個別表（B表）'!$R$14:$R$113,"&gt;=1")</f>
        <v>0</v>
      </c>
      <c r="L20" s="627">
        <f>SUMIFS('個別表（B表）'!$AW$14:$AW$113,'個別表（B表）'!$C$14:$C$113,'総括表 (A表)'!$E20)</f>
        <v>0</v>
      </c>
      <c r="M20" s="664">
        <f>SUMIFS('個別表（B表）'!$AY$14:$AY$113,'個別表（B表）'!$C$14:$C$113,'総括表 (A表)'!$E20)</f>
        <v>0</v>
      </c>
      <c r="N20" s="386">
        <f>SUMIFS('個別表（B表）'!$I$14:$I$113,'個別表（B表）'!$C$14:$C$113,'総括表 (A表)'!$E20,'個別表（B表）'!$F$14:$F$113,"&gt;=1")</f>
        <v>0</v>
      </c>
      <c r="O20" s="386">
        <f>SUMIFS('個別表（B表）'!$BR$14:$BR$113,'個別表（B表）'!$C$14:$C$113,'総括表 (A表)'!$E20)</f>
        <v>0</v>
      </c>
      <c r="P20" s="720" t="str">
        <f t="shared" si="2"/>
        <v/>
      </c>
      <c r="Q20" s="715"/>
      <c r="R20" s="487"/>
      <c r="S20" s="705">
        <f>SUMIFS('個別表（B表）'!$I$14:$I$113,'個別表（B表）'!$C$14:$C$113,'総括表 (A表)'!E20)</f>
        <v>0</v>
      </c>
      <c r="T20" s="387">
        <f>SUMIFS('個別表（B表）'!$AW$14:$AW$113,'個別表（B表）'!$C$14:$C$113,'総括表 (A表)'!$E20)</f>
        <v>0</v>
      </c>
      <c r="U20" s="488">
        <f>SUMIFS('個別表（B表）'!$AY$14:$AY$113,'個別表（B表）'!$C$14:$C$113,'総括表 (A表)'!$E20)</f>
        <v>0</v>
      </c>
      <c r="V20" s="496">
        <f>SUMIFS('個別表（B表）'!$I$14:$I$113,'個別表（B表）'!$C$14:$C$113,'総括表 (A表)'!$E20,'個別表（B表）'!$F$14:$F$113,"&gt;=1")</f>
        <v>0</v>
      </c>
      <c r="W20" s="387">
        <f>SUMIFS('個別表（B表）'!$BR$14:$BR$113,'個別表（B表）'!$C$14:$C$113,'総括表 (A表)'!$E20)</f>
        <v>0</v>
      </c>
      <c r="X20" s="674" t="str">
        <f t="shared" si="5"/>
        <v/>
      </c>
      <c r="Y20" s="662"/>
      <c r="Z20" s="489"/>
      <c r="AA20" s="490">
        <f t="shared" si="9"/>
        <v>0</v>
      </c>
      <c r="AB20" s="491">
        <f t="shared" si="10"/>
        <v>0</v>
      </c>
      <c r="AC20" s="654"/>
      <c r="AD20" s="489"/>
      <c r="AE20" s="490">
        <f t="shared" si="11"/>
        <v>0</v>
      </c>
      <c r="AF20" s="746">
        <f t="shared" si="6"/>
        <v>0</v>
      </c>
      <c r="AG20" s="489">
        <f t="shared" si="7"/>
        <v>0</v>
      </c>
      <c r="AH20" s="490">
        <f t="shared" si="12"/>
        <v>0</v>
      </c>
      <c r="AI20" s="491">
        <f t="shared" si="13"/>
        <v>0</v>
      </c>
      <c r="AJ20" s="489"/>
      <c r="AK20" s="492">
        <f t="shared" si="14"/>
        <v>0</v>
      </c>
      <c r="AL20" s="493"/>
      <c r="AM20" s="491">
        <f t="shared" si="15"/>
        <v>0</v>
      </c>
      <c r="AN20" s="494"/>
      <c r="AO20" s="337">
        <f t="shared" si="3"/>
        <v>0</v>
      </c>
      <c r="AP20" s="495"/>
    </row>
    <row r="21" spans="1:42">
      <c r="A21" s="342">
        <f>VLOOKUP($E21,'個別表（B表）'!$C$14:$CM$113,2,FALSE)</f>
        <v>0</v>
      </c>
      <c r="B21" s="342">
        <f>IF(D21&gt;0,SUM($D$12:D21),0)</f>
        <v>0</v>
      </c>
      <c r="C21" s="342">
        <f t="shared" si="8"/>
        <v>0</v>
      </c>
      <c r="D21" s="342">
        <f t="shared" si="1"/>
        <v>0</v>
      </c>
      <c r="E21" s="392">
        <f t="shared" si="4"/>
        <v>0</v>
      </c>
      <c r="F21" s="357">
        <f>VLOOKUP($E21,'個別表（B表）'!$C$14:$CM$113,10,FALSE)</f>
        <v>0</v>
      </c>
      <c r="G21" s="357">
        <f>VLOOKUP($E21,'個別表（B表）'!$C$14:$CM$113,11,FALSE)</f>
        <v>0</v>
      </c>
      <c r="H21" s="357">
        <f>VLOOKUP($E21,'個別表（B表）'!$C$14:$CM$113,12,FALSE)</f>
        <v>0</v>
      </c>
      <c r="I21" s="486"/>
      <c r="J21" s="709" t="str">
        <f>IF($H21&gt;0,LEFT(VLOOKUP($E21,'個別表（B表）'!$C$14:$CM$113,14,FALSE),2),"")</f>
        <v/>
      </c>
      <c r="K21" s="705">
        <f>SUMIFS('個別表（B表）'!$I$14:$I$113,'個別表（B表）'!$C$14:$C$113,'総括表 (A表)'!$E21,'個別表（B表）'!$R$14:$R$113,"&gt;=1")</f>
        <v>0</v>
      </c>
      <c r="L21" s="627">
        <f>SUMIFS('個別表（B表）'!$AW$14:$AW$113,'個別表（B表）'!$C$14:$C$113,'総括表 (A表)'!$E21)</f>
        <v>0</v>
      </c>
      <c r="M21" s="664">
        <f>SUMIFS('個別表（B表）'!$AY$14:$AY$113,'個別表（B表）'!$C$14:$C$113,'総括表 (A表)'!$E21)</f>
        <v>0</v>
      </c>
      <c r="N21" s="386">
        <f>SUMIFS('個別表（B表）'!$I$14:$I$113,'個別表（B表）'!$C$14:$C$113,'総括表 (A表)'!$E21,'個別表（B表）'!$F$14:$F$113,"&gt;=1")</f>
        <v>0</v>
      </c>
      <c r="O21" s="386">
        <f>SUMIFS('個別表（B表）'!$BR$14:$BR$113,'個別表（B表）'!$C$14:$C$113,'総括表 (A表)'!$E21)</f>
        <v>0</v>
      </c>
      <c r="P21" s="720" t="str">
        <f t="shared" si="2"/>
        <v/>
      </c>
      <c r="Q21" s="715"/>
      <c r="R21" s="487"/>
      <c r="S21" s="705">
        <f>SUMIFS('個別表（B表）'!$I$14:$I$113,'個別表（B表）'!$C$14:$C$113,'総括表 (A表)'!E21)</f>
        <v>0</v>
      </c>
      <c r="T21" s="387">
        <f>SUMIFS('個別表（B表）'!$AW$14:$AW$113,'個別表（B表）'!$C$14:$C$113,'総括表 (A表)'!$E21)</f>
        <v>0</v>
      </c>
      <c r="U21" s="488">
        <f>SUMIFS('個別表（B表）'!$AY$14:$AY$113,'個別表（B表）'!$C$14:$C$113,'総括表 (A表)'!$E21)</f>
        <v>0</v>
      </c>
      <c r="V21" s="496">
        <f>SUMIFS('個別表（B表）'!$I$14:$I$113,'個別表（B表）'!$C$14:$C$113,'総括表 (A表)'!$E21,'個別表（B表）'!$F$14:$F$113,"&gt;=1")</f>
        <v>0</v>
      </c>
      <c r="W21" s="387">
        <f>SUMIFS('個別表（B表）'!$BR$14:$BR$113,'個別表（B表）'!$C$14:$C$113,'総括表 (A表)'!$E21)</f>
        <v>0</v>
      </c>
      <c r="X21" s="674" t="str">
        <f t="shared" si="5"/>
        <v/>
      </c>
      <c r="Y21" s="662">
        <v>0</v>
      </c>
      <c r="Z21" s="489"/>
      <c r="AA21" s="490">
        <f t="shared" si="9"/>
        <v>0</v>
      </c>
      <c r="AB21" s="491">
        <f t="shared" si="10"/>
        <v>0</v>
      </c>
      <c r="AC21" s="654"/>
      <c r="AD21" s="489"/>
      <c r="AE21" s="490">
        <f t="shared" si="11"/>
        <v>0</v>
      </c>
      <c r="AF21" s="746">
        <f t="shared" si="6"/>
        <v>0</v>
      </c>
      <c r="AG21" s="489">
        <f t="shared" si="7"/>
        <v>0</v>
      </c>
      <c r="AH21" s="490">
        <f t="shared" si="12"/>
        <v>0</v>
      </c>
      <c r="AI21" s="491">
        <f t="shared" si="13"/>
        <v>0</v>
      </c>
      <c r="AJ21" s="489"/>
      <c r="AK21" s="492">
        <f t="shared" si="14"/>
        <v>0</v>
      </c>
      <c r="AL21" s="493"/>
      <c r="AM21" s="491">
        <f t="shared" si="15"/>
        <v>0</v>
      </c>
      <c r="AN21" s="494"/>
      <c r="AO21" s="337">
        <f t="shared" si="3"/>
        <v>0</v>
      </c>
      <c r="AP21" s="495"/>
    </row>
    <row r="22" spans="1:42">
      <c r="A22" s="342">
        <f>VLOOKUP($E22,'個別表（B表）'!$C$14:$CM$113,2,FALSE)</f>
        <v>0</v>
      </c>
      <c r="B22" s="342">
        <f>IF(D22&gt;0,SUM($D$12:D22),0)</f>
        <v>0</v>
      </c>
      <c r="C22" s="342">
        <f t="shared" si="8"/>
        <v>0</v>
      </c>
      <c r="D22" s="342">
        <f t="shared" si="1"/>
        <v>0</v>
      </c>
      <c r="E22" s="392">
        <f t="shared" si="4"/>
        <v>0</v>
      </c>
      <c r="F22" s="357">
        <f>VLOOKUP($E22,'個別表（B表）'!$C$14:$CM$113,10,FALSE)</f>
        <v>0</v>
      </c>
      <c r="G22" s="357">
        <f>VLOOKUP($E22,'個別表（B表）'!$C$14:$CM$113,11,FALSE)</f>
        <v>0</v>
      </c>
      <c r="H22" s="357">
        <f>VLOOKUP($E22,'個別表（B表）'!$C$14:$CM$113,12,FALSE)</f>
        <v>0</v>
      </c>
      <c r="I22" s="486"/>
      <c r="J22" s="709" t="str">
        <f>IF($H22&gt;0,LEFT(VLOOKUP($E22,'個別表（B表）'!$C$14:$CM$113,14,FALSE),2),"")</f>
        <v/>
      </c>
      <c r="K22" s="705">
        <f>SUMIFS('個別表（B表）'!$I$14:$I$113,'個別表（B表）'!$C$14:$C$113,'総括表 (A表)'!$E22,'個別表（B表）'!$R$14:$R$113,"&gt;=1")</f>
        <v>0</v>
      </c>
      <c r="L22" s="627">
        <f>SUMIFS('個別表（B表）'!$AW$14:$AW$113,'個別表（B表）'!$C$14:$C$113,'総括表 (A表)'!$E22)</f>
        <v>0</v>
      </c>
      <c r="M22" s="664">
        <f>SUMIFS('個別表（B表）'!$AY$14:$AY$113,'個別表（B表）'!$C$14:$C$113,'総括表 (A表)'!$E22)</f>
        <v>0</v>
      </c>
      <c r="N22" s="386">
        <f>SUMIFS('個別表（B表）'!$I$14:$I$113,'個別表（B表）'!$C$14:$C$113,'総括表 (A表)'!$E22,'個別表（B表）'!$F$14:$F$113,"&gt;=1")</f>
        <v>0</v>
      </c>
      <c r="O22" s="386">
        <f>SUMIFS('個別表（B表）'!$BR$14:$BR$113,'個別表（B表）'!$C$14:$C$113,'総括表 (A表)'!$E22)</f>
        <v>0</v>
      </c>
      <c r="P22" s="720" t="str">
        <f t="shared" si="2"/>
        <v/>
      </c>
      <c r="Q22" s="715"/>
      <c r="R22" s="487"/>
      <c r="S22" s="705">
        <f>SUMIFS('個別表（B表）'!$I$14:$I$113,'個別表（B表）'!$C$14:$C$113,'総括表 (A表)'!E22)</f>
        <v>0</v>
      </c>
      <c r="T22" s="387">
        <f>SUMIFS('個別表（B表）'!$AW$14:$AW$113,'個別表（B表）'!$C$14:$C$113,'総括表 (A表)'!$E22)</f>
        <v>0</v>
      </c>
      <c r="U22" s="488">
        <f>SUMIFS('個別表（B表）'!$AY$14:$AY$113,'個別表（B表）'!$C$14:$C$113,'総括表 (A表)'!$E22)</f>
        <v>0</v>
      </c>
      <c r="V22" s="496">
        <f>SUMIFS('個別表（B表）'!$I$14:$I$113,'個別表（B表）'!$C$14:$C$113,'総括表 (A表)'!$E22,'個別表（B表）'!$F$14:$F$113,"&gt;=1")</f>
        <v>0</v>
      </c>
      <c r="W22" s="387">
        <f>SUMIFS('個別表（B表）'!$BR$14:$BR$113,'個別表（B表）'!$C$14:$C$113,'総括表 (A表)'!$E22)</f>
        <v>0</v>
      </c>
      <c r="X22" s="674" t="str">
        <f t="shared" si="5"/>
        <v/>
      </c>
      <c r="Y22" s="662"/>
      <c r="Z22" s="489"/>
      <c r="AA22" s="490">
        <f t="shared" si="9"/>
        <v>0</v>
      </c>
      <c r="AB22" s="491">
        <f t="shared" si="10"/>
        <v>0</v>
      </c>
      <c r="AC22" s="489"/>
      <c r="AD22" s="489"/>
      <c r="AE22" s="490">
        <f t="shared" si="11"/>
        <v>0</v>
      </c>
      <c r="AF22" s="746">
        <f t="shared" si="6"/>
        <v>0</v>
      </c>
      <c r="AG22" s="489">
        <f t="shared" si="7"/>
        <v>0</v>
      </c>
      <c r="AH22" s="490">
        <f t="shared" si="12"/>
        <v>0</v>
      </c>
      <c r="AI22" s="491">
        <f t="shared" si="13"/>
        <v>0</v>
      </c>
      <c r="AJ22" s="489"/>
      <c r="AK22" s="492">
        <f t="shared" si="14"/>
        <v>0</v>
      </c>
      <c r="AL22" s="493"/>
      <c r="AM22" s="491">
        <f t="shared" si="15"/>
        <v>0</v>
      </c>
      <c r="AN22" s="494"/>
      <c r="AO22" s="337">
        <f t="shared" si="3"/>
        <v>0</v>
      </c>
      <c r="AP22" s="495"/>
    </row>
    <row r="23" spans="1:42">
      <c r="A23" s="342">
        <f>VLOOKUP($E23,'個別表（B表）'!$C$14:$CM$113,2,FALSE)</f>
        <v>0</v>
      </c>
      <c r="B23" s="342">
        <f>IF(D23&gt;0,SUM($D$12:D23),0)</f>
        <v>0</v>
      </c>
      <c r="C23" s="342">
        <f t="shared" si="8"/>
        <v>0</v>
      </c>
      <c r="D23" s="342">
        <f t="shared" si="1"/>
        <v>0</v>
      </c>
      <c r="E23" s="392">
        <f t="shared" si="4"/>
        <v>0</v>
      </c>
      <c r="F23" s="357">
        <f>VLOOKUP($E23,'個別表（B表）'!$C$14:$CM$113,10,FALSE)</f>
        <v>0</v>
      </c>
      <c r="G23" s="357">
        <f>VLOOKUP($E23,'個別表（B表）'!$C$14:$CM$113,11,FALSE)</f>
        <v>0</v>
      </c>
      <c r="H23" s="357">
        <f>VLOOKUP($E23,'個別表（B表）'!$C$14:$CM$113,12,FALSE)</f>
        <v>0</v>
      </c>
      <c r="I23" s="486"/>
      <c r="J23" s="709" t="str">
        <f>IF($H23&gt;0,LEFT(VLOOKUP($E23,'個別表（B表）'!$C$14:$CM$113,14,FALSE),2),"")</f>
        <v/>
      </c>
      <c r="K23" s="705">
        <f>SUMIFS('個別表（B表）'!$I$14:$I$113,'個別表（B表）'!$C$14:$C$113,'総括表 (A表)'!$E23,'個別表（B表）'!$R$14:$R$113,"&gt;=1")</f>
        <v>0</v>
      </c>
      <c r="L23" s="627">
        <f>SUMIFS('個別表（B表）'!$AW$14:$AW$113,'個別表（B表）'!$C$14:$C$113,'総括表 (A表)'!$E23)</f>
        <v>0</v>
      </c>
      <c r="M23" s="664">
        <f>SUMIFS('個別表（B表）'!$AY$14:$AY$113,'個別表（B表）'!$C$14:$C$113,'総括表 (A表)'!$E23)</f>
        <v>0</v>
      </c>
      <c r="N23" s="386">
        <f>SUMIFS('個別表（B表）'!$I$14:$I$113,'個別表（B表）'!$C$14:$C$113,'総括表 (A表)'!$E23,'個別表（B表）'!$F$14:$F$113,"&gt;=1")</f>
        <v>0</v>
      </c>
      <c r="O23" s="386">
        <f>SUMIFS('個別表（B表）'!$BR$14:$BR$113,'個別表（B表）'!$C$14:$C$113,'総括表 (A表)'!$E23)</f>
        <v>0</v>
      </c>
      <c r="P23" s="720" t="str">
        <f t="shared" si="2"/>
        <v/>
      </c>
      <c r="Q23" s="715"/>
      <c r="R23" s="487"/>
      <c r="S23" s="705">
        <f>SUMIFS('個別表（B表）'!$I$14:$I$113,'個別表（B表）'!$C$14:$C$113,'総括表 (A表)'!E23)</f>
        <v>0</v>
      </c>
      <c r="T23" s="387">
        <f>SUMIFS('個別表（B表）'!$AW$14:$AW$113,'個別表（B表）'!$C$14:$C$113,'総括表 (A表)'!$E23)</f>
        <v>0</v>
      </c>
      <c r="U23" s="488">
        <f>SUMIFS('個別表（B表）'!$AY$14:$AY$113,'個別表（B表）'!$C$14:$C$113,'総括表 (A表)'!$E23)</f>
        <v>0</v>
      </c>
      <c r="V23" s="496">
        <f>SUMIFS('個別表（B表）'!$I$14:$I$113,'個別表（B表）'!$C$14:$C$113,'総括表 (A表)'!$E23,'個別表（B表）'!$F$14:$F$113,"&gt;=1")</f>
        <v>0</v>
      </c>
      <c r="W23" s="387">
        <f>SUMIFS('個別表（B表）'!$BR$14:$BR$113,'個別表（B表）'!$C$14:$C$113,'総括表 (A表)'!$E23)</f>
        <v>0</v>
      </c>
      <c r="X23" s="674" t="str">
        <f t="shared" si="5"/>
        <v/>
      </c>
      <c r="Y23" s="662"/>
      <c r="Z23" s="489"/>
      <c r="AA23" s="490">
        <f t="shared" si="9"/>
        <v>0</v>
      </c>
      <c r="AB23" s="491">
        <f t="shared" si="10"/>
        <v>0</v>
      </c>
      <c r="AC23" s="489"/>
      <c r="AD23" s="489"/>
      <c r="AE23" s="490">
        <f t="shared" si="11"/>
        <v>0</v>
      </c>
      <c r="AF23" s="746">
        <f t="shared" si="6"/>
        <v>0</v>
      </c>
      <c r="AG23" s="489">
        <f t="shared" si="7"/>
        <v>0</v>
      </c>
      <c r="AH23" s="490">
        <f t="shared" si="12"/>
        <v>0</v>
      </c>
      <c r="AI23" s="491">
        <f t="shared" si="13"/>
        <v>0</v>
      </c>
      <c r="AJ23" s="489"/>
      <c r="AK23" s="492">
        <f t="shared" si="14"/>
        <v>0</v>
      </c>
      <c r="AL23" s="493"/>
      <c r="AM23" s="491">
        <f t="shared" si="15"/>
        <v>0</v>
      </c>
      <c r="AN23" s="494"/>
      <c r="AO23" s="337">
        <f t="shared" si="3"/>
        <v>0</v>
      </c>
      <c r="AP23" s="495"/>
    </row>
    <row r="24" spans="1:42">
      <c r="A24" s="342">
        <f>VLOOKUP($E24,'個別表（B表）'!$C$14:$CM$113,2,FALSE)</f>
        <v>0</v>
      </c>
      <c r="B24" s="342">
        <f>IF(D24&gt;0,SUM($D$12:D24),0)</f>
        <v>0</v>
      </c>
      <c r="C24" s="342">
        <f t="shared" si="8"/>
        <v>0</v>
      </c>
      <c r="D24" s="342">
        <f t="shared" si="1"/>
        <v>0</v>
      </c>
      <c r="E24" s="392">
        <f t="shared" si="4"/>
        <v>0</v>
      </c>
      <c r="F24" s="357">
        <f>VLOOKUP($E24,'個別表（B表）'!$C$14:$CM$113,10,FALSE)</f>
        <v>0</v>
      </c>
      <c r="G24" s="357">
        <f>VLOOKUP($E24,'個別表（B表）'!$C$14:$CM$113,11,FALSE)</f>
        <v>0</v>
      </c>
      <c r="H24" s="357">
        <f>VLOOKUP($E24,'個別表（B表）'!$C$14:$CM$113,12,FALSE)</f>
        <v>0</v>
      </c>
      <c r="I24" s="486"/>
      <c r="J24" s="709" t="str">
        <f>IF($H24&gt;0,LEFT(VLOOKUP($E24,'個別表（B表）'!$C$14:$CM$113,14,FALSE),2),"")</f>
        <v/>
      </c>
      <c r="K24" s="705">
        <f>SUMIFS('個別表（B表）'!$I$14:$I$113,'個別表（B表）'!$C$14:$C$113,'総括表 (A表)'!$E24,'個別表（B表）'!$R$14:$R$113,"&gt;=1")</f>
        <v>0</v>
      </c>
      <c r="L24" s="627">
        <f>SUMIFS('個別表（B表）'!$AW$14:$AW$113,'個別表（B表）'!$C$14:$C$113,'総括表 (A表)'!$E24)</f>
        <v>0</v>
      </c>
      <c r="M24" s="664">
        <f>SUMIFS('個別表（B表）'!$AY$14:$AY$113,'個別表（B表）'!$C$14:$C$113,'総括表 (A表)'!$E24)</f>
        <v>0</v>
      </c>
      <c r="N24" s="386">
        <f>SUMIFS('個別表（B表）'!$I$14:$I$113,'個別表（B表）'!$C$14:$C$113,'総括表 (A表)'!$E24,'個別表（B表）'!$F$14:$F$113,"&gt;=1")</f>
        <v>0</v>
      </c>
      <c r="O24" s="386">
        <f>SUMIFS('個別表（B表）'!$BR$14:$BR$113,'個別表（B表）'!$C$14:$C$113,'総括表 (A表)'!$E24)</f>
        <v>0</v>
      </c>
      <c r="P24" s="720" t="str">
        <f t="shared" si="2"/>
        <v/>
      </c>
      <c r="Q24" s="715"/>
      <c r="R24" s="487"/>
      <c r="S24" s="705">
        <f>SUMIFS('個別表（B表）'!$I$14:$I$113,'個別表（B表）'!$C$14:$C$113,'総括表 (A表)'!E24)</f>
        <v>0</v>
      </c>
      <c r="T24" s="387">
        <f>SUMIFS('個別表（B表）'!$AW$14:$AW$113,'個別表（B表）'!$C$14:$C$113,'総括表 (A表)'!$E24)</f>
        <v>0</v>
      </c>
      <c r="U24" s="488">
        <f>SUMIFS('個別表（B表）'!$AY$14:$AY$113,'個別表（B表）'!$C$14:$C$113,'総括表 (A表)'!$E24)</f>
        <v>0</v>
      </c>
      <c r="V24" s="496">
        <f>SUMIFS('個別表（B表）'!$I$14:$I$113,'個別表（B表）'!$C$14:$C$113,'総括表 (A表)'!$E24,'個別表（B表）'!$F$14:$F$113,"&gt;=1")</f>
        <v>0</v>
      </c>
      <c r="W24" s="387">
        <f>SUMIFS('個別表（B表）'!$BR$14:$BR$113,'個別表（B表）'!$C$14:$C$113,'総括表 (A表)'!$E24)</f>
        <v>0</v>
      </c>
      <c r="X24" s="674" t="str">
        <f t="shared" si="5"/>
        <v/>
      </c>
      <c r="Y24" s="662"/>
      <c r="Z24" s="489"/>
      <c r="AA24" s="490">
        <f t="shared" si="9"/>
        <v>0</v>
      </c>
      <c r="AB24" s="491">
        <f t="shared" si="10"/>
        <v>0</v>
      </c>
      <c r="AC24" s="489"/>
      <c r="AD24" s="489"/>
      <c r="AE24" s="490">
        <f t="shared" si="11"/>
        <v>0</v>
      </c>
      <c r="AF24" s="746">
        <f t="shared" si="6"/>
        <v>0</v>
      </c>
      <c r="AG24" s="489">
        <f t="shared" si="7"/>
        <v>0</v>
      </c>
      <c r="AH24" s="490">
        <f t="shared" si="12"/>
        <v>0</v>
      </c>
      <c r="AI24" s="491">
        <f t="shared" si="13"/>
        <v>0</v>
      </c>
      <c r="AJ24" s="489"/>
      <c r="AK24" s="492">
        <f t="shared" si="14"/>
        <v>0</v>
      </c>
      <c r="AL24" s="493"/>
      <c r="AM24" s="491">
        <f t="shared" si="15"/>
        <v>0</v>
      </c>
      <c r="AN24" s="494"/>
      <c r="AO24" s="337">
        <f t="shared" si="3"/>
        <v>0</v>
      </c>
      <c r="AP24" s="495"/>
    </row>
    <row r="25" spans="1:42">
      <c r="A25" s="342">
        <f>VLOOKUP($E25,'個別表（B表）'!$C$14:$CM$113,2,FALSE)</f>
        <v>0</v>
      </c>
      <c r="B25" s="342">
        <f>IF(D25&gt;0,SUM($D$12:D25),0)</f>
        <v>0</v>
      </c>
      <c r="C25" s="342">
        <f t="shared" si="8"/>
        <v>0</v>
      </c>
      <c r="D25" s="342">
        <f t="shared" si="1"/>
        <v>0</v>
      </c>
      <c r="E25" s="392">
        <f t="shared" si="4"/>
        <v>0</v>
      </c>
      <c r="F25" s="357">
        <f>VLOOKUP($E25,'個別表（B表）'!$C$14:$CM$113,10,FALSE)</f>
        <v>0</v>
      </c>
      <c r="G25" s="357">
        <f>VLOOKUP($E25,'個別表（B表）'!$C$14:$CM$113,11,FALSE)</f>
        <v>0</v>
      </c>
      <c r="H25" s="357">
        <f>VLOOKUP($E25,'個別表（B表）'!$C$14:$CM$113,12,FALSE)</f>
        <v>0</v>
      </c>
      <c r="I25" s="486"/>
      <c r="J25" s="709" t="str">
        <f>IF($H25&gt;0,LEFT(VLOOKUP($E25,'個別表（B表）'!$C$14:$CM$113,14,FALSE),2),"")</f>
        <v/>
      </c>
      <c r="K25" s="705">
        <f>SUMIFS('個別表（B表）'!$I$14:$I$113,'個別表（B表）'!$C$14:$C$113,'総括表 (A表)'!$E25,'個別表（B表）'!$R$14:$R$113,"&gt;=1")</f>
        <v>0</v>
      </c>
      <c r="L25" s="627">
        <f>SUMIFS('個別表（B表）'!$AW$14:$AW$113,'個別表（B表）'!$C$14:$C$113,'総括表 (A表)'!$E25)</f>
        <v>0</v>
      </c>
      <c r="M25" s="664">
        <f>SUMIFS('個別表（B表）'!$AY$14:$AY$113,'個別表（B表）'!$C$14:$C$113,'総括表 (A表)'!$E25)</f>
        <v>0</v>
      </c>
      <c r="N25" s="386">
        <f>SUMIFS('個別表（B表）'!$I$14:$I$113,'個別表（B表）'!$C$14:$C$113,'総括表 (A表)'!$E25,'個別表（B表）'!$F$14:$F$113,"&gt;=1")</f>
        <v>0</v>
      </c>
      <c r="O25" s="386">
        <f>SUMIFS('個別表（B表）'!$BR$14:$BR$113,'個別表（B表）'!$C$14:$C$113,'総括表 (A表)'!$E25)</f>
        <v>0</v>
      </c>
      <c r="P25" s="720" t="str">
        <f t="shared" si="2"/>
        <v/>
      </c>
      <c r="Q25" s="715"/>
      <c r="R25" s="487"/>
      <c r="S25" s="705">
        <f>SUMIFS('個別表（B表）'!$I$14:$I$113,'個別表（B表）'!$C$14:$C$113,'総括表 (A表)'!E25)</f>
        <v>0</v>
      </c>
      <c r="T25" s="387">
        <f>SUMIFS('個別表（B表）'!$AW$14:$AW$113,'個別表（B表）'!$C$14:$C$113,'総括表 (A表)'!$E25)</f>
        <v>0</v>
      </c>
      <c r="U25" s="488">
        <f>SUMIFS('個別表（B表）'!$AY$14:$AY$113,'個別表（B表）'!$C$14:$C$113,'総括表 (A表)'!$E25)</f>
        <v>0</v>
      </c>
      <c r="V25" s="496">
        <f>SUMIFS('個別表（B表）'!$I$14:$I$113,'個別表（B表）'!$C$14:$C$113,'総括表 (A表)'!$E25,'個別表（B表）'!$F$14:$F$113,"&gt;=1")</f>
        <v>0</v>
      </c>
      <c r="W25" s="387">
        <f>SUMIFS('個別表（B表）'!$BR$14:$BR$113,'個別表（B表）'!$C$14:$C$113,'総括表 (A表)'!$E25)</f>
        <v>0</v>
      </c>
      <c r="X25" s="674" t="str">
        <f t="shared" si="5"/>
        <v/>
      </c>
      <c r="Y25" s="662"/>
      <c r="Z25" s="489"/>
      <c r="AA25" s="490">
        <f t="shared" si="9"/>
        <v>0</v>
      </c>
      <c r="AB25" s="491">
        <f t="shared" si="10"/>
        <v>0</v>
      </c>
      <c r="AC25" s="489"/>
      <c r="AD25" s="489"/>
      <c r="AE25" s="490">
        <f t="shared" si="11"/>
        <v>0</v>
      </c>
      <c r="AF25" s="746">
        <f t="shared" si="6"/>
        <v>0</v>
      </c>
      <c r="AG25" s="489">
        <f t="shared" si="7"/>
        <v>0</v>
      </c>
      <c r="AH25" s="490">
        <f t="shared" si="12"/>
        <v>0</v>
      </c>
      <c r="AI25" s="491">
        <f t="shared" si="13"/>
        <v>0</v>
      </c>
      <c r="AJ25" s="489"/>
      <c r="AK25" s="492">
        <f t="shared" si="14"/>
        <v>0</v>
      </c>
      <c r="AL25" s="493"/>
      <c r="AM25" s="491">
        <f t="shared" si="15"/>
        <v>0</v>
      </c>
      <c r="AN25" s="494"/>
      <c r="AO25" s="337">
        <f t="shared" si="3"/>
        <v>0</v>
      </c>
      <c r="AP25" s="495"/>
    </row>
    <row r="26" spans="1:42">
      <c r="A26" s="342">
        <f>VLOOKUP($E26,'個別表（B表）'!$C$14:$CM$113,2,FALSE)</f>
        <v>0</v>
      </c>
      <c r="B26" s="342">
        <f>IF(D26&gt;0,SUM($D$12:D26),0)</f>
        <v>0</v>
      </c>
      <c r="C26" s="342">
        <f t="shared" si="8"/>
        <v>0</v>
      </c>
      <c r="D26" s="342">
        <f t="shared" si="1"/>
        <v>0</v>
      </c>
      <c r="E26" s="392">
        <f t="shared" si="4"/>
        <v>0</v>
      </c>
      <c r="F26" s="357">
        <f>VLOOKUP($E26,'個別表（B表）'!$C$14:$CM$113,10,FALSE)</f>
        <v>0</v>
      </c>
      <c r="G26" s="357">
        <f>VLOOKUP($E26,'個別表（B表）'!$C$14:$CM$113,11,FALSE)</f>
        <v>0</v>
      </c>
      <c r="H26" s="357">
        <f>VLOOKUP($E26,'個別表（B表）'!$C$14:$CM$113,12,FALSE)</f>
        <v>0</v>
      </c>
      <c r="I26" s="486"/>
      <c r="J26" s="709" t="str">
        <f>IF($H26&gt;0,LEFT(VLOOKUP($E26,'個別表（B表）'!$C$14:$CM$113,14,FALSE),2),"")</f>
        <v/>
      </c>
      <c r="K26" s="705">
        <f>SUMIFS('個別表（B表）'!$I$14:$I$113,'個別表（B表）'!$C$14:$C$113,'総括表 (A表)'!$E26,'個別表（B表）'!$R$14:$R$113,"&gt;=1")</f>
        <v>0</v>
      </c>
      <c r="L26" s="627">
        <f>SUMIFS('個別表（B表）'!$AW$14:$AW$113,'個別表（B表）'!$C$14:$C$113,'総括表 (A表)'!$E26)</f>
        <v>0</v>
      </c>
      <c r="M26" s="664">
        <f>SUMIFS('個別表（B表）'!$AY$14:$AY$113,'個別表（B表）'!$C$14:$C$113,'総括表 (A表)'!$E26)</f>
        <v>0</v>
      </c>
      <c r="N26" s="386">
        <f>SUMIFS('個別表（B表）'!$I$14:$I$113,'個別表（B表）'!$C$14:$C$113,'総括表 (A表)'!$E26,'個別表（B表）'!$F$14:$F$113,"&gt;=1")</f>
        <v>0</v>
      </c>
      <c r="O26" s="386">
        <f>SUMIFS('個別表（B表）'!$BR$14:$BR$113,'個別表（B表）'!$C$14:$C$113,'総括表 (A表)'!$E26)</f>
        <v>0</v>
      </c>
      <c r="P26" s="720" t="str">
        <f t="shared" si="2"/>
        <v/>
      </c>
      <c r="Q26" s="715"/>
      <c r="R26" s="487"/>
      <c r="S26" s="705">
        <f>SUMIFS('個別表（B表）'!$I$14:$I$113,'個別表（B表）'!$C$14:$C$113,'総括表 (A表)'!E26)</f>
        <v>0</v>
      </c>
      <c r="T26" s="387">
        <f>SUMIFS('個別表（B表）'!$AW$14:$AW$113,'個別表（B表）'!$C$14:$C$113,'総括表 (A表)'!$E26)</f>
        <v>0</v>
      </c>
      <c r="U26" s="488">
        <f>SUMIFS('個別表（B表）'!$AY$14:$AY$113,'個別表（B表）'!$C$14:$C$113,'総括表 (A表)'!$E26)</f>
        <v>0</v>
      </c>
      <c r="V26" s="496">
        <f>SUMIFS('個別表（B表）'!$I$14:$I$113,'個別表（B表）'!$C$14:$C$113,'総括表 (A表)'!$E26,'個別表（B表）'!$F$14:$F$113,"&gt;=1")</f>
        <v>0</v>
      </c>
      <c r="W26" s="387">
        <f>SUMIFS('個別表（B表）'!$BR$14:$BR$113,'個別表（B表）'!$C$14:$C$113,'総括表 (A表)'!$E26)</f>
        <v>0</v>
      </c>
      <c r="X26" s="674" t="str">
        <f t="shared" si="5"/>
        <v/>
      </c>
      <c r="Y26" s="662"/>
      <c r="Z26" s="489"/>
      <c r="AA26" s="490">
        <f t="shared" si="9"/>
        <v>0</v>
      </c>
      <c r="AB26" s="491">
        <f t="shared" si="10"/>
        <v>0</v>
      </c>
      <c r="AC26" s="489"/>
      <c r="AD26" s="489"/>
      <c r="AE26" s="490">
        <f t="shared" si="11"/>
        <v>0</v>
      </c>
      <c r="AF26" s="746">
        <f t="shared" si="6"/>
        <v>0</v>
      </c>
      <c r="AG26" s="489">
        <f t="shared" si="7"/>
        <v>0</v>
      </c>
      <c r="AH26" s="490">
        <f t="shared" si="12"/>
        <v>0</v>
      </c>
      <c r="AI26" s="491">
        <f t="shared" si="13"/>
        <v>0</v>
      </c>
      <c r="AJ26" s="489"/>
      <c r="AK26" s="492">
        <f t="shared" si="14"/>
        <v>0</v>
      </c>
      <c r="AL26" s="493"/>
      <c r="AM26" s="491">
        <f t="shared" si="15"/>
        <v>0</v>
      </c>
      <c r="AN26" s="494"/>
      <c r="AO26" s="337">
        <f t="shared" si="3"/>
        <v>0</v>
      </c>
      <c r="AP26" s="495"/>
    </row>
    <row r="27" spans="1:42">
      <c r="A27" s="342">
        <f>VLOOKUP($E27,'個別表（B表）'!$C$14:$CM$113,2,FALSE)</f>
        <v>0</v>
      </c>
      <c r="B27" s="342">
        <f>IF(D27&gt;0,SUM($D$12:D27),0)</f>
        <v>0</v>
      </c>
      <c r="C27" s="342">
        <f t="shared" si="8"/>
        <v>0</v>
      </c>
      <c r="D27" s="342">
        <f t="shared" si="1"/>
        <v>0</v>
      </c>
      <c r="E27" s="392">
        <f t="shared" si="4"/>
        <v>0</v>
      </c>
      <c r="F27" s="357">
        <f>VLOOKUP($E27,'個別表（B表）'!$C$14:$CM$113,10,FALSE)</f>
        <v>0</v>
      </c>
      <c r="G27" s="357">
        <f>VLOOKUP($E27,'個別表（B表）'!$C$14:$CM$113,11,FALSE)</f>
        <v>0</v>
      </c>
      <c r="H27" s="357">
        <f>VLOOKUP($E27,'個別表（B表）'!$C$14:$CM$113,12,FALSE)</f>
        <v>0</v>
      </c>
      <c r="I27" s="486"/>
      <c r="J27" s="709" t="str">
        <f>IF($H27&gt;0,LEFT(VLOOKUP($E27,'個別表（B表）'!$C$14:$CM$113,14,FALSE),2),"")</f>
        <v/>
      </c>
      <c r="K27" s="705">
        <f>SUMIFS('個別表（B表）'!$I$14:$I$113,'個別表（B表）'!$C$14:$C$113,'総括表 (A表)'!$E27,'個別表（B表）'!$R$14:$R$113,"&gt;=1")</f>
        <v>0</v>
      </c>
      <c r="L27" s="627">
        <f>SUMIFS('個別表（B表）'!$AW$14:$AW$113,'個別表（B表）'!$C$14:$C$113,'総括表 (A表)'!$E27)</f>
        <v>0</v>
      </c>
      <c r="M27" s="664">
        <f>SUMIFS('個別表（B表）'!$AY$14:$AY$113,'個別表（B表）'!$C$14:$C$113,'総括表 (A表)'!$E27)</f>
        <v>0</v>
      </c>
      <c r="N27" s="386">
        <f>SUMIFS('個別表（B表）'!$I$14:$I$113,'個別表（B表）'!$C$14:$C$113,'総括表 (A表)'!$E27,'個別表（B表）'!$F$14:$F$113,"&gt;=1")</f>
        <v>0</v>
      </c>
      <c r="O27" s="386">
        <f>SUMIFS('個別表（B表）'!$BR$14:$BR$113,'個別表（B表）'!$C$14:$C$113,'総括表 (A表)'!$E27)</f>
        <v>0</v>
      </c>
      <c r="P27" s="720" t="str">
        <f t="shared" si="2"/>
        <v/>
      </c>
      <c r="Q27" s="715"/>
      <c r="R27" s="487"/>
      <c r="S27" s="705">
        <f>SUMIFS('個別表（B表）'!$I$14:$I$113,'個別表（B表）'!$C$14:$C$113,'総括表 (A表)'!E27)</f>
        <v>0</v>
      </c>
      <c r="T27" s="387">
        <f>SUMIFS('個別表（B表）'!$AW$14:$AW$113,'個別表（B表）'!$C$14:$C$113,'総括表 (A表)'!$E27)</f>
        <v>0</v>
      </c>
      <c r="U27" s="488">
        <f>SUMIFS('個別表（B表）'!$AY$14:$AY$113,'個別表（B表）'!$C$14:$C$113,'総括表 (A表)'!$E27)</f>
        <v>0</v>
      </c>
      <c r="V27" s="496">
        <f>SUMIFS('個別表（B表）'!$I$14:$I$113,'個別表（B表）'!$C$14:$C$113,'総括表 (A表)'!$E27,'個別表（B表）'!$F$14:$F$113,"&gt;=1")</f>
        <v>0</v>
      </c>
      <c r="W27" s="387">
        <f>SUMIFS('個別表（B表）'!$BR$14:$BR$113,'個別表（B表）'!$C$14:$C$113,'総括表 (A表)'!$E27)</f>
        <v>0</v>
      </c>
      <c r="X27" s="674" t="str">
        <f t="shared" si="5"/>
        <v/>
      </c>
      <c r="Y27" s="662"/>
      <c r="Z27" s="489"/>
      <c r="AA27" s="490">
        <f t="shared" si="9"/>
        <v>0</v>
      </c>
      <c r="AB27" s="491">
        <f t="shared" si="10"/>
        <v>0</v>
      </c>
      <c r="AC27" s="489"/>
      <c r="AD27" s="489"/>
      <c r="AE27" s="490">
        <f t="shared" si="11"/>
        <v>0</v>
      </c>
      <c r="AF27" s="746">
        <f t="shared" si="6"/>
        <v>0</v>
      </c>
      <c r="AG27" s="489">
        <f t="shared" si="7"/>
        <v>0</v>
      </c>
      <c r="AH27" s="490">
        <f t="shared" si="12"/>
        <v>0</v>
      </c>
      <c r="AI27" s="491">
        <f t="shared" si="13"/>
        <v>0</v>
      </c>
      <c r="AJ27" s="489"/>
      <c r="AK27" s="492">
        <f t="shared" si="14"/>
        <v>0</v>
      </c>
      <c r="AL27" s="493"/>
      <c r="AM27" s="491">
        <f t="shared" si="15"/>
        <v>0</v>
      </c>
      <c r="AN27" s="494"/>
      <c r="AO27" s="337">
        <f t="shared" si="3"/>
        <v>0</v>
      </c>
      <c r="AP27" s="495"/>
    </row>
    <row r="28" spans="1:42">
      <c r="A28" s="342">
        <f>VLOOKUP($E28,'個別表（B表）'!$C$14:$CM$113,2,FALSE)</f>
        <v>0</v>
      </c>
      <c r="B28" s="342">
        <f>IF(D28&gt;0,SUM($D$12:D28),0)</f>
        <v>0</v>
      </c>
      <c r="C28" s="342">
        <f t="shared" si="8"/>
        <v>0</v>
      </c>
      <c r="D28" s="342">
        <f t="shared" si="1"/>
        <v>0</v>
      </c>
      <c r="E28" s="392">
        <f t="shared" si="4"/>
        <v>0</v>
      </c>
      <c r="F28" s="357">
        <f>VLOOKUP($E28,'個別表（B表）'!$C$14:$CM$113,10,FALSE)</f>
        <v>0</v>
      </c>
      <c r="G28" s="357">
        <f>VLOOKUP($E28,'個別表（B表）'!$C$14:$CM$113,11,FALSE)</f>
        <v>0</v>
      </c>
      <c r="H28" s="357">
        <f>VLOOKUP($E28,'個別表（B表）'!$C$14:$CM$113,12,FALSE)</f>
        <v>0</v>
      </c>
      <c r="I28" s="486"/>
      <c r="J28" s="709" t="str">
        <f>IF($H28&gt;0,LEFT(VLOOKUP($E28,'個別表（B表）'!$C$14:$CM$113,14,FALSE),2),"")</f>
        <v/>
      </c>
      <c r="K28" s="705">
        <f>SUMIFS('個別表（B表）'!$I$14:$I$113,'個別表（B表）'!$C$14:$C$113,'総括表 (A表)'!$E28,'個別表（B表）'!$R$14:$R$113,"&gt;=1")</f>
        <v>0</v>
      </c>
      <c r="L28" s="627">
        <f>SUMIFS('個別表（B表）'!$AW$14:$AW$113,'個別表（B表）'!$C$14:$C$113,'総括表 (A表)'!$E28)</f>
        <v>0</v>
      </c>
      <c r="M28" s="664">
        <f>SUMIFS('個別表（B表）'!$AY$14:$AY$113,'個別表（B表）'!$C$14:$C$113,'総括表 (A表)'!$E28)</f>
        <v>0</v>
      </c>
      <c r="N28" s="386">
        <f>SUMIFS('個別表（B表）'!$I$14:$I$113,'個別表（B表）'!$C$14:$C$113,'総括表 (A表)'!$E28,'個別表（B表）'!$F$14:$F$113,"&gt;=1")</f>
        <v>0</v>
      </c>
      <c r="O28" s="386">
        <f>SUMIFS('個別表（B表）'!$BR$14:$BR$113,'個別表（B表）'!$C$14:$C$113,'総括表 (A表)'!$E28)</f>
        <v>0</v>
      </c>
      <c r="P28" s="720" t="str">
        <f t="shared" si="2"/>
        <v/>
      </c>
      <c r="Q28" s="715"/>
      <c r="R28" s="487"/>
      <c r="S28" s="705">
        <f>SUMIFS('個別表（B表）'!$I$14:$I$113,'個別表（B表）'!$C$14:$C$113,'総括表 (A表)'!E28)</f>
        <v>0</v>
      </c>
      <c r="T28" s="387">
        <f>SUMIFS('個別表（B表）'!$AW$14:$AW$113,'個別表（B表）'!$C$14:$C$113,'総括表 (A表)'!$E28)</f>
        <v>0</v>
      </c>
      <c r="U28" s="488">
        <f>SUMIFS('個別表（B表）'!$AY$14:$AY$113,'個別表（B表）'!$C$14:$C$113,'総括表 (A表)'!$E28)</f>
        <v>0</v>
      </c>
      <c r="V28" s="496">
        <f>SUMIFS('個別表（B表）'!$I$14:$I$113,'個別表（B表）'!$C$14:$C$113,'総括表 (A表)'!$E28,'個別表（B表）'!$F$14:$F$113,"&gt;=1")</f>
        <v>0</v>
      </c>
      <c r="W28" s="387">
        <f>SUMIFS('個別表（B表）'!$BR$14:$BR$113,'個別表（B表）'!$C$14:$C$113,'総括表 (A表)'!$E28)</f>
        <v>0</v>
      </c>
      <c r="X28" s="674" t="str">
        <f t="shared" si="5"/>
        <v/>
      </c>
      <c r="Y28" s="662"/>
      <c r="Z28" s="489"/>
      <c r="AA28" s="490">
        <f t="shared" si="9"/>
        <v>0</v>
      </c>
      <c r="AB28" s="491">
        <f t="shared" si="10"/>
        <v>0</v>
      </c>
      <c r="AC28" s="489"/>
      <c r="AD28" s="489"/>
      <c r="AE28" s="490">
        <f t="shared" si="11"/>
        <v>0</v>
      </c>
      <c r="AF28" s="746">
        <f t="shared" si="6"/>
        <v>0</v>
      </c>
      <c r="AG28" s="489">
        <f t="shared" si="7"/>
        <v>0</v>
      </c>
      <c r="AH28" s="490">
        <f t="shared" si="12"/>
        <v>0</v>
      </c>
      <c r="AI28" s="491">
        <f t="shared" si="13"/>
        <v>0</v>
      </c>
      <c r="AJ28" s="489"/>
      <c r="AK28" s="492">
        <f t="shared" si="14"/>
        <v>0</v>
      </c>
      <c r="AL28" s="493"/>
      <c r="AM28" s="491">
        <f t="shared" si="15"/>
        <v>0</v>
      </c>
      <c r="AN28" s="494"/>
      <c r="AO28" s="337">
        <f t="shared" si="3"/>
        <v>0</v>
      </c>
      <c r="AP28" s="495"/>
    </row>
    <row r="29" spans="1:42">
      <c r="A29" s="342">
        <f>VLOOKUP($E29,'個別表（B表）'!$C$14:$CM$113,2,FALSE)</f>
        <v>0</v>
      </c>
      <c r="B29" s="342">
        <f>IF(D29&gt;0,SUM($D$12:D29),0)</f>
        <v>0</v>
      </c>
      <c r="C29" s="342">
        <f t="shared" si="8"/>
        <v>0</v>
      </c>
      <c r="D29" s="342">
        <f t="shared" si="1"/>
        <v>0</v>
      </c>
      <c r="E29" s="392">
        <f t="shared" si="4"/>
        <v>0</v>
      </c>
      <c r="F29" s="357">
        <f>VLOOKUP($E29,'個別表（B表）'!$C$14:$CM$113,10,FALSE)</f>
        <v>0</v>
      </c>
      <c r="G29" s="357">
        <f>VLOOKUP($E29,'個別表（B表）'!$C$14:$CM$113,11,FALSE)</f>
        <v>0</v>
      </c>
      <c r="H29" s="357">
        <f>VLOOKUP($E29,'個別表（B表）'!$C$14:$CM$113,12,FALSE)</f>
        <v>0</v>
      </c>
      <c r="I29" s="486"/>
      <c r="J29" s="709" t="str">
        <f>IF($H29&gt;0,LEFT(VLOOKUP($E29,'個別表（B表）'!$C$14:$CM$113,14,FALSE),2),"")</f>
        <v/>
      </c>
      <c r="K29" s="705">
        <f>SUMIFS('個別表（B表）'!$I$14:$I$113,'個別表（B表）'!$C$14:$C$113,'総括表 (A表)'!$E29,'個別表（B表）'!$R$14:$R$113,"&gt;=1")</f>
        <v>0</v>
      </c>
      <c r="L29" s="627">
        <f>SUMIFS('個別表（B表）'!$AW$14:$AW$113,'個別表（B表）'!$C$14:$C$113,'総括表 (A表)'!$E29)</f>
        <v>0</v>
      </c>
      <c r="M29" s="664">
        <f>SUMIFS('個別表（B表）'!$AY$14:$AY$113,'個別表（B表）'!$C$14:$C$113,'総括表 (A表)'!$E29)</f>
        <v>0</v>
      </c>
      <c r="N29" s="386">
        <f>SUMIFS('個別表（B表）'!$I$14:$I$113,'個別表（B表）'!$C$14:$C$113,'総括表 (A表)'!$E29,'個別表（B表）'!$F$14:$F$113,"&gt;=1")</f>
        <v>0</v>
      </c>
      <c r="O29" s="386">
        <f>SUMIFS('個別表（B表）'!$BR$14:$BR$113,'個別表（B表）'!$C$14:$C$113,'総括表 (A表)'!$E29)</f>
        <v>0</v>
      </c>
      <c r="P29" s="720" t="str">
        <f t="shared" si="2"/>
        <v/>
      </c>
      <c r="Q29" s="715"/>
      <c r="R29" s="487"/>
      <c r="S29" s="705">
        <f>SUMIFS('個別表（B表）'!$I$14:$I$113,'個別表（B表）'!$C$14:$C$113,'総括表 (A表)'!E29)</f>
        <v>0</v>
      </c>
      <c r="T29" s="387">
        <f>SUMIFS('個別表（B表）'!$AW$14:$AW$113,'個別表（B表）'!$C$14:$C$113,'総括表 (A表)'!$E29)</f>
        <v>0</v>
      </c>
      <c r="U29" s="488">
        <f>SUMIFS('個別表（B表）'!$AY$14:$AY$113,'個別表（B表）'!$C$14:$C$113,'総括表 (A表)'!$E29)</f>
        <v>0</v>
      </c>
      <c r="V29" s="496">
        <f>SUMIFS('個別表（B表）'!$I$14:$I$113,'個別表（B表）'!$C$14:$C$113,'総括表 (A表)'!$E29,'個別表（B表）'!$F$14:$F$113,"&gt;=1")</f>
        <v>0</v>
      </c>
      <c r="W29" s="387">
        <f>SUMIFS('個別表（B表）'!$BR$14:$BR$113,'個別表（B表）'!$C$14:$C$113,'総括表 (A表)'!$E29)</f>
        <v>0</v>
      </c>
      <c r="X29" s="674" t="str">
        <f t="shared" si="5"/>
        <v/>
      </c>
      <c r="Y29" s="662"/>
      <c r="Z29" s="489"/>
      <c r="AA29" s="490">
        <f t="shared" si="9"/>
        <v>0</v>
      </c>
      <c r="AB29" s="491">
        <f t="shared" si="10"/>
        <v>0</v>
      </c>
      <c r="AC29" s="489"/>
      <c r="AD29" s="489"/>
      <c r="AE29" s="490">
        <f t="shared" si="11"/>
        <v>0</v>
      </c>
      <c r="AF29" s="746">
        <f t="shared" si="6"/>
        <v>0</v>
      </c>
      <c r="AG29" s="489">
        <f t="shared" si="7"/>
        <v>0</v>
      </c>
      <c r="AH29" s="490">
        <f t="shared" si="12"/>
        <v>0</v>
      </c>
      <c r="AI29" s="491">
        <f t="shared" si="13"/>
        <v>0</v>
      </c>
      <c r="AJ29" s="489"/>
      <c r="AK29" s="492">
        <f t="shared" si="14"/>
        <v>0</v>
      </c>
      <c r="AL29" s="493"/>
      <c r="AM29" s="491">
        <f t="shared" si="15"/>
        <v>0</v>
      </c>
      <c r="AN29" s="494"/>
      <c r="AO29" s="337">
        <f t="shared" si="3"/>
        <v>0</v>
      </c>
      <c r="AP29" s="495"/>
    </row>
    <row r="30" spans="1:42">
      <c r="A30" s="342">
        <f>VLOOKUP($E30,'個別表（B表）'!$C$14:$CM$113,2,FALSE)</f>
        <v>0</v>
      </c>
      <c r="B30" s="342">
        <f>IF(D30&gt;0,SUM($D$12:D30),0)</f>
        <v>0</v>
      </c>
      <c r="C30" s="342">
        <f t="shared" si="8"/>
        <v>0</v>
      </c>
      <c r="D30" s="342">
        <f t="shared" si="1"/>
        <v>0</v>
      </c>
      <c r="E30" s="392">
        <f t="shared" si="4"/>
        <v>0</v>
      </c>
      <c r="F30" s="357">
        <f>VLOOKUP($E30,'個別表（B表）'!$C$14:$CM$113,10,FALSE)</f>
        <v>0</v>
      </c>
      <c r="G30" s="357">
        <f>VLOOKUP($E30,'個別表（B表）'!$C$14:$CM$113,11,FALSE)</f>
        <v>0</v>
      </c>
      <c r="H30" s="357">
        <f>VLOOKUP($E30,'個別表（B表）'!$C$14:$CM$113,12,FALSE)</f>
        <v>0</v>
      </c>
      <c r="I30" s="486"/>
      <c r="J30" s="709" t="str">
        <f>IF($H30&gt;0,LEFT(VLOOKUP($E30,'個別表（B表）'!$C$14:$CM$113,14,FALSE),2),"")</f>
        <v/>
      </c>
      <c r="K30" s="705">
        <f>SUMIFS('個別表（B表）'!$I$14:$I$113,'個別表（B表）'!$C$14:$C$113,'総括表 (A表)'!$E30,'個別表（B表）'!$R$14:$R$113,"&gt;=1")</f>
        <v>0</v>
      </c>
      <c r="L30" s="627">
        <f>SUMIFS('個別表（B表）'!$AW$14:$AW$113,'個別表（B表）'!$C$14:$C$113,'総括表 (A表)'!$E30)</f>
        <v>0</v>
      </c>
      <c r="M30" s="664">
        <f>SUMIFS('個別表（B表）'!$AY$14:$AY$113,'個別表（B表）'!$C$14:$C$113,'総括表 (A表)'!$E30)</f>
        <v>0</v>
      </c>
      <c r="N30" s="386">
        <f>SUMIFS('個別表（B表）'!$I$14:$I$113,'個別表（B表）'!$C$14:$C$113,'総括表 (A表)'!$E30,'個別表（B表）'!$F$14:$F$113,"&gt;=1")</f>
        <v>0</v>
      </c>
      <c r="O30" s="386">
        <f>SUMIFS('個別表（B表）'!$BR$14:$BR$113,'個別表（B表）'!$C$14:$C$113,'総括表 (A表)'!$E30)</f>
        <v>0</v>
      </c>
      <c r="P30" s="720" t="str">
        <f t="shared" si="2"/>
        <v/>
      </c>
      <c r="Q30" s="715"/>
      <c r="R30" s="487"/>
      <c r="S30" s="705">
        <f>SUMIFS('個別表（B表）'!$I$14:$I$113,'個別表（B表）'!$C$14:$C$113,'総括表 (A表)'!E30)</f>
        <v>0</v>
      </c>
      <c r="T30" s="387">
        <f>SUMIFS('個別表（B表）'!$AW$14:$AW$113,'個別表（B表）'!$C$14:$C$113,'総括表 (A表)'!$E30)</f>
        <v>0</v>
      </c>
      <c r="U30" s="488">
        <f>SUMIFS('個別表（B表）'!$AY$14:$AY$113,'個別表（B表）'!$C$14:$C$113,'総括表 (A表)'!$E30)</f>
        <v>0</v>
      </c>
      <c r="V30" s="496">
        <f>SUMIFS('個別表（B表）'!$I$14:$I$113,'個別表（B表）'!$C$14:$C$113,'総括表 (A表)'!$E30,'個別表（B表）'!$F$14:$F$113,"&gt;=1")</f>
        <v>0</v>
      </c>
      <c r="W30" s="387">
        <f>SUMIFS('個別表（B表）'!$BR$14:$BR$113,'個別表（B表）'!$C$14:$C$113,'総括表 (A表)'!$E30)</f>
        <v>0</v>
      </c>
      <c r="X30" s="674" t="str">
        <f t="shared" si="5"/>
        <v/>
      </c>
      <c r="Y30" s="662"/>
      <c r="Z30" s="489"/>
      <c r="AA30" s="490">
        <f t="shared" si="9"/>
        <v>0</v>
      </c>
      <c r="AB30" s="491">
        <f t="shared" si="10"/>
        <v>0</v>
      </c>
      <c r="AC30" s="489"/>
      <c r="AD30" s="489"/>
      <c r="AE30" s="490">
        <f t="shared" si="11"/>
        <v>0</v>
      </c>
      <c r="AF30" s="746">
        <f t="shared" si="6"/>
        <v>0</v>
      </c>
      <c r="AG30" s="489">
        <f t="shared" si="7"/>
        <v>0</v>
      </c>
      <c r="AH30" s="490">
        <f t="shared" si="12"/>
        <v>0</v>
      </c>
      <c r="AI30" s="491">
        <f t="shared" si="13"/>
        <v>0</v>
      </c>
      <c r="AJ30" s="489"/>
      <c r="AK30" s="492">
        <f t="shared" si="14"/>
        <v>0</v>
      </c>
      <c r="AL30" s="493"/>
      <c r="AM30" s="491">
        <f t="shared" si="15"/>
        <v>0</v>
      </c>
      <c r="AN30" s="494"/>
      <c r="AO30" s="337">
        <f t="shared" si="3"/>
        <v>0</v>
      </c>
      <c r="AP30" s="495"/>
    </row>
    <row r="31" spans="1:42">
      <c r="A31" s="342">
        <f>VLOOKUP($E31,'個別表（B表）'!$C$14:$CM$113,2,FALSE)</f>
        <v>0</v>
      </c>
      <c r="B31" s="342">
        <f>IF(D31&gt;0,SUM($D$12:D31),0)</f>
        <v>0</v>
      </c>
      <c r="C31" s="342">
        <f t="shared" si="8"/>
        <v>0</v>
      </c>
      <c r="D31" s="342">
        <f t="shared" si="1"/>
        <v>0</v>
      </c>
      <c r="E31" s="392">
        <f t="shared" si="4"/>
        <v>0</v>
      </c>
      <c r="F31" s="357">
        <f>VLOOKUP($E31,'個別表（B表）'!$C$14:$CM$113,10,FALSE)</f>
        <v>0</v>
      </c>
      <c r="G31" s="357">
        <f>VLOOKUP($E31,'個別表（B表）'!$C$14:$CM$113,11,FALSE)</f>
        <v>0</v>
      </c>
      <c r="H31" s="357">
        <f>VLOOKUP($E31,'個別表（B表）'!$C$14:$CM$113,12,FALSE)</f>
        <v>0</v>
      </c>
      <c r="I31" s="486"/>
      <c r="J31" s="709" t="str">
        <f>IF($H31&gt;0,LEFT(VLOOKUP($E31,'個別表（B表）'!$C$14:$CM$113,14,FALSE),2),"")</f>
        <v/>
      </c>
      <c r="K31" s="705">
        <f>SUMIFS('個別表（B表）'!$I$14:$I$113,'個別表（B表）'!$C$14:$C$113,'総括表 (A表)'!$E31,'個別表（B表）'!$R$14:$R$113,"&gt;=1")</f>
        <v>0</v>
      </c>
      <c r="L31" s="627">
        <f>SUMIFS('個別表（B表）'!$AW$14:$AW$113,'個別表（B表）'!$C$14:$C$113,'総括表 (A表)'!$E31)</f>
        <v>0</v>
      </c>
      <c r="M31" s="664">
        <f>SUMIFS('個別表（B表）'!$AY$14:$AY$113,'個別表（B表）'!$C$14:$C$113,'総括表 (A表)'!$E31)</f>
        <v>0</v>
      </c>
      <c r="N31" s="386">
        <f>SUMIFS('個別表（B表）'!$I$14:$I$113,'個別表（B表）'!$C$14:$C$113,'総括表 (A表)'!$E31,'個別表（B表）'!$F$14:$F$113,"&gt;=1")</f>
        <v>0</v>
      </c>
      <c r="O31" s="386">
        <f>SUMIFS('個別表（B表）'!$BR$14:$BR$113,'個別表（B表）'!$C$14:$C$113,'総括表 (A表)'!$E31)</f>
        <v>0</v>
      </c>
      <c r="P31" s="720" t="str">
        <f t="shared" si="2"/>
        <v/>
      </c>
      <c r="Q31" s="715"/>
      <c r="R31" s="487"/>
      <c r="S31" s="705">
        <f>SUMIFS('個別表（B表）'!$I$14:$I$113,'個別表（B表）'!$C$14:$C$113,'総括表 (A表)'!E31)</f>
        <v>0</v>
      </c>
      <c r="T31" s="387">
        <f>SUMIFS('個別表（B表）'!$AW$14:$AW$113,'個別表（B表）'!$C$14:$C$113,'総括表 (A表)'!$E31)</f>
        <v>0</v>
      </c>
      <c r="U31" s="488">
        <f>SUMIFS('個別表（B表）'!$AY$14:$AY$113,'個別表（B表）'!$C$14:$C$113,'総括表 (A表)'!$E31)</f>
        <v>0</v>
      </c>
      <c r="V31" s="496">
        <f>SUMIFS('個別表（B表）'!$I$14:$I$113,'個別表（B表）'!$C$14:$C$113,'総括表 (A表)'!$E31,'個別表（B表）'!$F$14:$F$113,"&gt;=1")</f>
        <v>0</v>
      </c>
      <c r="W31" s="387">
        <f>SUMIFS('個別表（B表）'!$BR$14:$BR$113,'個別表（B表）'!$C$14:$C$113,'総括表 (A表)'!$E31)</f>
        <v>0</v>
      </c>
      <c r="X31" s="674" t="str">
        <f t="shared" si="5"/>
        <v/>
      </c>
      <c r="Y31" s="662"/>
      <c r="Z31" s="489"/>
      <c r="AA31" s="490">
        <f t="shared" si="9"/>
        <v>0</v>
      </c>
      <c r="AB31" s="491">
        <f t="shared" si="10"/>
        <v>0</v>
      </c>
      <c r="AC31" s="489"/>
      <c r="AD31" s="489"/>
      <c r="AE31" s="490">
        <f t="shared" si="11"/>
        <v>0</v>
      </c>
      <c r="AF31" s="746">
        <f t="shared" si="6"/>
        <v>0</v>
      </c>
      <c r="AG31" s="489">
        <f t="shared" si="7"/>
        <v>0</v>
      </c>
      <c r="AH31" s="490">
        <f t="shared" si="12"/>
        <v>0</v>
      </c>
      <c r="AI31" s="491">
        <f t="shared" si="13"/>
        <v>0</v>
      </c>
      <c r="AJ31" s="489"/>
      <c r="AK31" s="492">
        <f t="shared" si="14"/>
        <v>0</v>
      </c>
      <c r="AL31" s="493"/>
      <c r="AM31" s="491">
        <f t="shared" si="15"/>
        <v>0</v>
      </c>
      <c r="AN31" s="494"/>
      <c r="AO31" s="337">
        <f t="shared" si="3"/>
        <v>0</v>
      </c>
      <c r="AP31" s="495"/>
    </row>
    <row r="32" spans="1:42">
      <c r="A32" s="342">
        <f>VLOOKUP($E32,'個別表（B表）'!$C$14:$CM$113,2,FALSE)</f>
        <v>0</v>
      </c>
      <c r="B32" s="342">
        <f>IF(D32&gt;0,SUM($D$12:D32),0)</f>
        <v>0</v>
      </c>
      <c r="C32" s="342">
        <f t="shared" si="8"/>
        <v>0</v>
      </c>
      <c r="D32" s="342">
        <f t="shared" si="1"/>
        <v>0</v>
      </c>
      <c r="E32" s="392">
        <f t="shared" si="4"/>
        <v>0</v>
      </c>
      <c r="F32" s="357">
        <f>VLOOKUP($E32,'個別表（B表）'!$C$14:$CM$113,10,FALSE)</f>
        <v>0</v>
      </c>
      <c r="G32" s="357">
        <f>VLOOKUP($E32,'個別表（B表）'!$C$14:$CM$113,11,FALSE)</f>
        <v>0</v>
      </c>
      <c r="H32" s="357">
        <f>VLOOKUP($E32,'個別表（B表）'!$C$14:$CM$113,12,FALSE)</f>
        <v>0</v>
      </c>
      <c r="I32" s="486"/>
      <c r="J32" s="709" t="str">
        <f>IF($H32&gt;0,LEFT(VLOOKUP($E32,'個別表（B表）'!$C$14:$CM$113,14,FALSE),2),"")</f>
        <v/>
      </c>
      <c r="K32" s="705">
        <f>SUMIFS('個別表（B表）'!$I$14:$I$113,'個別表（B表）'!$C$14:$C$113,'総括表 (A表)'!$E32,'個別表（B表）'!$R$14:$R$113,"&gt;=1")</f>
        <v>0</v>
      </c>
      <c r="L32" s="627">
        <f>SUMIFS('個別表（B表）'!$AW$14:$AW$113,'個別表（B表）'!$C$14:$C$113,'総括表 (A表)'!$E32)</f>
        <v>0</v>
      </c>
      <c r="M32" s="664">
        <f>SUMIFS('個別表（B表）'!$AY$14:$AY$113,'個別表（B表）'!$C$14:$C$113,'総括表 (A表)'!$E32)</f>
        <v>0</v>
      </c>
      <c r="N32" s="386">
        <f>SUMIFS('個別表（B表）'!$I$14:$I$113,'個別表（B表）'!$C$14:$C$113,'総括表 (A表)'!$E32,'個別表（B表）'!$F$14:$F$113,"&gt;=1")</f>
        <v>0</v>
      </c>
      <c r="O32" s="386">
        <f>SUMIFS('個別表（B表）'!$BR$14:$BR$113,'個別表（B表）'!$C$14:$C$113,'総括表 (A表)'!$E32)</f>
        <v>0</v>
      </c>
      <c r="P32" s="720" t="str">
        <f t="shared" si="2"/>
        <v/>
      </c>
      <c r="Q32" s="715"/>
      <c r="R32" s="487"/>
      <c r="S32" s="705">
        <f>SUMIFS('個別表（B表）'!$I$14:$I$113,'個別表（B表）'!$C$14:$C$113,'総括表 (A表)'!E32)</f>
        <v>0</v>
      </c>
      <c r="T32" s="387">
        <f>SUMIFS('個別表（B表）'!$AW$14:$AW$113,'個別表（B表）'!$C$14:$C$113,'総括表 (A表)'!$E32)</f>
        <v>0</v>
      </c>
      <c r="U32" s="488">
        <f>SUMIFS('個別表（B表）'!$AY$14:$AY$113,'個別表（B表）'!$C$14:$C$113,'総括表 (A表)'!$E32)</f>
        <v>0</v>
      </c>
      <c r="V32" s="496">
        <f>SUMIFS('個別表（B表）'!$I$14:$I$113,'個別表（B表）'!$C$14:$C$113,'総括表 (A表)'!$E32,'個別表（B表）'!$F$14:$F$113,"&gt;=1")</f>
        <v>0</v>
      </c>
      <c r="W32" s="387">
        <f>SUMIFS('個別表（B表）'!$BR$14:$BR$113,'個別表（B表）'!$C$14:$C$113,'総括表 (A表)'!$E32)</f>
        <v>0</v>
      </c>
      <c r="X32" s="674" t="str">
        <f t="shared" si="5"/>
        <v/>
      </c>
      <c r="Y32" s="662"/>
      <c r="Z32" s="489"/>
      <c r="AA32" s="490">
        <f t="shared" si="9"/>
        <v>0</v>
      </c>
      <c r="AB32" s="491">
        <f t="shared" si="10"/>
        <v>0</v>
      </c>
      <c r="AC32" s="489"/>
      <c r="AD32" s="489"/>
      <c r="AE32" s="490">
        <f t="shared" si="11"/>
        <v>0</v>
      </c>
      <c r="AF32" s="746">
        <f t="shared" si="6"/>
        <v>0</v>
      </c>
      <c r="AG32" s="489">
        <f t="shared" si="7"/>
        <v>0</v>
      </c>
      <c r="AH32" s="490">
        <f t="shared" si="12"/>
        <v>0</v>
      </c>
      <c r="AI32" s="491">
        <f t="shared" si="13"/>
        <v>0</v>
      </c>
      <c r="AJ32" s="489"/>
      <c r="AK32" s="492">
        <f t="shared" si="14"/>
        <v>0</v>
      </c>
      <c r="AL32" s="493"/>
      <c r="AM32" s="491">
        <f t="shared" si="15"/>
        <v>0</v>
      </c>
      <c r="AN32" s="494"/>
      <c r="AO32" s="337">
        <f t="shared" si="3"/>
        <v>0</v>
      </c>
      <c r="AP32" s="495"/>
    </row>
    <row r="33" spans="1:42">
      <c r="A33" s="342">
        <f>VLOOKUP($E33,'個別表（B表）'!$C$14:$CM$113,2,FALSE)</f>
        <v>0</v>
      </c>
      <c r="B33" s="342">
        <f>IF(D33&gt;0,SUM($D$12:D33),0)</f>
        <v>0</v>
      </c>
      <c r="C33" s="342">
        <f t="shared" si="8"/>
        <v>0</v>
      </c>
      <c r="D33" s="342">
        <f t="shared" si="1"/>
        <v>0</v>
      </c>
      <c r="E33" s="392">
        <f t="shared" si="4"/>
        <v>0</v>
      </c>
      <c r="F33" s="357">
        <f>VLOOKUP($E33,'個別表（B表）'!$C$14:$CM$113,10,FALSE)</f>
        <v>0</v>
      </c>
      <c r="G33" s="357">
        <f>VLOOKUP($E33,'個別表（B表）'!$C$14:$CM$113,11,FALSE)</f>
        <v>0</v>
      </c>
      <c r="H33" s="357">
        <f>VLOOKUP($E33,'個別表（B表）'!$C$14:$CM$113,12,FALSE)</f>
        <v>0</v>
      </c>
      <c r="I33" s="486"/>
      <c r="J33" s="709" t="str">
        <f>IF($H33&gt;0,LEFT(VLOOKUP($E33,'個別表（B表）'!$C$14:$CM$113,14,FALSE),2),"")</f>
        <v/>
      </c>
      <c r="K33" s="705">
        <f>SUMIFS('個別表（B表）'!$I$14:$I$113,'個別表（B表）'!$C$14:$C$113,'総括表 (A表)'!$E33,'個別表（B表）'!$R$14:$R$113,"&gt;=1")</f>
        <v>0</v>
      </c>
      <c r="L33" s="627">
        <f>SUMIFS('個別表（B表）'!$AW$14:$AW$113,'個別表（B表）'!$C$14:$C$113,'総括表 (A表)'!$E33)</f>
        <v>0</v>
      </c>
      <c r="M33" s="664">
        <f>SUMIFS('個別表（B表）'!$AY$14:$AY$113,'個別表（B表）'!$C$14:$C$113,'総括表 (A表)'!$E33)</f>
        <v>0</v>
      </c>
      <c r="N33" s="386">
        <f>SUMIFS('個別表（B表）'!$I$14:$I$113,'個別表（B表）'!$C$14:$C$113,'総括表 (A表)'!$E33,'個別表（B表）'!$F$14:$F$113,"&gt;=1")</f>
        <v>0</v>
      </c>
      <c r="O33" s="386">
        <f>SUMIFS('個別表（B表）'!$BR$14:$BR$113,'個別表（B表）'!$C$14:$C$113,'総括表 (A表)'!$E33)</f>
        <v>0</v>
      </c>
      <c r="P33" s="720" t="str">
        <f t="shared" si="2"/>
        <v/>
      </c>
      <c r="Q33" s="715"/>
      <c r="R33" s="487"/>
      <c r="S33" s="705">
        <f>SUMIFS('個別表（B表）'!$I$14:$I$113,'個別表（B表）'!$C$14:$C$113,'総括表 (A表)'!E33)</f>
        <v>0</v>
      </c>
      <c r="T33" s="387">
        <f>SUMIFS('個別表（B表）'!$AW$14:$AW$113,'個別表（B表）'!$C$14:$C$113,'総括表 (A表)'!$E33)</f>
        <v>0</v>
      </c>
      <c r="U33" s="488">
        <f>SUMIFS('個別表（B表）'!$AY$14:$AY$113,'個別表（B表）'!$C$14:$C$113,'総括表 (A表)'!$E33)</f>
        <v>0</v>
      </c>
      <c r="V33" s="496">
        <f>SUMIFS('個別表（B表）'!$I$14:$I$113,'個別表（B表）'!$C$14:$C$113,'総括表 (A表)'!$E33,'個別表（B表）'!$F$14:$F$113,"&gt;=1")</f>
        <v>0</v>
      </c>
      <c r="W33" s="387">
        <f>SUMIFS('個別表（B表）'!$BR$14:$BR$113,'個別表（B表）'!$C$14:$C$113,'総括表 (A表)'!$E33)</f>
        <v>0</v>
      </c>
      <c r="X33" s="674" t="str">
        <f t="shared" si="5"/>
        <v/>
      </c>
      <c r="Y33" s="662"/>
      <c r="Z33" s="489"/>
      <c r="AA33" s="490">
        <f t="shared" si="9"/>
        <v>0</v>
      </c>
      <c r="AB33" s="491">
        <f t="shared" si="10"/>
        <v>0</v>
      </c>
      <c r="AC33" s="489"/>
      <c r="AD33" s="489"/>
      <c r="AE33" s="490">
        <f t="shared" si="11"/>
        <v>0</v>
      </c>
      <c r="AF33" s="746">
        <f t="shared" si="6"/>
        <v>0</v>
      </c>
      <c r="AG33" s="489">
        <f t="shared" si="7"/>
        <v>0</v>
      </c>
      <c r="AH33" s="490">
        <f t="shared" si="12"/>
        <v>0</v>
      </c>
      <c r="AI33" s="491">
        <f t="shared" si="13"/>
        <v>0</v>
      </c>
      <c r="AJ33" s="489"/>
      <c r="AK33" s="492">
        <f t="shared" si="14"/>
        <v>0</v>
      </c>
      <c r="AL33" s="493"/>
      <c r="AM33" s="491">
        <f t="shared" si="15"/>
        <v>0</v>
      </c>
      <c r="AN33" s="494"/>
      <c r="AO33" s="337">
        <f t="shared" si="3"/>
        <v>0</v>
      </c>
      <c r="AP33" s="495"/>
    </row>
    <row r="34" spans="1:42">
      <c r="A34" s="342">
        <f>VLOOKUP($E34,'個別表（B表）'!$C$14:$CM$113,2,FALSE)</f>
        <v>0</v>
      </c>
      <c r="B34" s="342">
        <f>IF(D34&gt;0,SUM($D$12:D34),0)</f>
        <v>0</v>
      </c>
      <c r="C34" s="342">
        <f t="shared" si="8"/>
        <v>0</v>
      </c>
      <c r="D34" s="342">
        <f t="shared" si="1"/>
        <v>0</v>
      </c>
      <c r="E34" s="392">
        <f t="shared" si="4"/>
        <v>0</v>
      </c>
      <c r="F34" s="357">
        <f>VLOOKUP($E34,'個別表（B表）'!$C$14:$CM$113,10,FALSE)</f>
        <v>0</v>
      </c>
      <c r="G34" s="357">
        <f>VLOOKUP($E34,'個別表（B表）'!$C$14:$CM$113,11,FALSE)</f>
        <v>0</v>
      </c>
      <c r="H34" s="357">
        <f>VLOOKUP($E34,'個別表（B表）'!$C$14:$CM$113,12,FALSE)</f>
        <v>0</v>
      </c>
      <c r="I34" s="486"/>
      <c r="J34" s="709" t="str">
        <f>IF($H34&gt;0,LEFT(VLOOKUP($E34,'個別表（B表）'!$C$14:$CM$113,14,FALSE),2),"")</f>
        <v/>
      </c>
      <c r="K34" s="705">
        <f>SUMIFS('個別表（B表）'!$I$14:$I$113,'個別表（B表）'!$C$14:$C$113,'総括表 (A表)'!$E34,'個別表（B表）'!$R$14:$R$113,"&gt;=1")</f>
        <v>0</v>
      </c>
      <c r="L34" s="627">
        <f>SUMIFS('個別表（B表）'!$AW$14:$AW$113,'個別表（B表）'!$C$14:$C$113,'総括表 (A表)'!$E34)</f>
        <v>0</v>
      </c>
      <c r="M34" s="664">
        <f>SUMIFS('個別表（B表）'!$AY$14:$AY$113,'個別表（B表）'!$C$14:$C$113,'総括表 (A表)'!$E34)</f>
        <v>0</v>
      </c>
      <c r="N34" s="386">
        <f>SUMIFS('個別表（B表）'!$I$14:$I$113,'個別表（B表）'!$C$14:$C$113,'総括表 (A表)'!$E34,'個別表（B表）'!$F$14:$F$113,"&gt;=1")</f>
        <v>0</v>
      </c>
      <c r="O34" s="386">
        <f>SUMIFS('個別表（B表）'!$BR$14:$BR$113,'個別表（B表）'!$C$14:$C$113,'総括表 (A表)'!$E34)</f>
        <v>0</v>
      </c>
      <c r="P34" s="720" t="str">
        <f t="shared" si="2"/>
        <v/>
      </c>
      <c r="Q34" s="715"/>
      <c r="R34" s="487"/>
      <c r="S34" s="705">
        <f>SUMIFS('個別表（B表）'!$I$14:$I$113,'個別表（B表）'!$C$14:$C$113,'総括表 (A表)'!E34)</f>
        <v>0</v>
      </c>
      <c r="T34" s="387">
        <f>SUMIFS('個別表（B表）'!$AW$14:$AW$113,'個別表（B表）'!$C$14:$C$113,'総括表 (A表)'!$E34)</f>
        <v>0</v>
      </c>
      <c r="U34" s="488">
        <f>SUMIFS('個別表（B表）'!$AY$14:$AY$113,'個別表（B表）'!$C$14:$C$113,'総括表 (A表)'!$E34)</f>
        <v>0</v>
      </c>
      <c r="V34" s="496">
        <f>SUMIFS('個別表（B表）'!$I$14:$I$113,'個別表（B表）'!$C$14:$C$113,'総括表 (A表)'!$E34,'個別表（B表）'!$F$14:$F$113,"&gt;=1")</f>
        <v>0</v>
      </c>
      <c r="W34" s="387">
        <f>SUMIFS('個別表（B表）'!$BR$14:$BR$113,'個別表（B表）'!$C$14:$C$113,'総括表 (A表)'!$E34)</f>
        <v>0</v>
      </c>
      <c r="X34" s="674" t="str">
        <f t="shared" si="5"/>
        <v/>
      </c>
      <c r="Y34" s="662"/>
      <c r="Z34" s="489"/>
      <c r="AA34" s="490">
        <f t="shared" si="9"/>
        <v>0</v>
      </c>
      <c r="AB34" s="491">
        <f t="shared" si="10"/>
        <v>0</v>
      </c>
      <c r="AC34" s="489"/>
      <c r="AD34" s="489"/>
      <c r="AE34" s="490">
        <f t="shared" si="11"/>
        <v>0</v>
      </c>
      <c r="AF34" s="746">
        <f t="shared" si="6"/>
        <v>0</v>
      </c>
      <c r="AG34" s="489">
        <f t="shared" si="7"/>
        <v>0</v>
      </c>
      <c r="AH34" s="490">
        <f t="shared" si="12"/>
        <v>0</v>
      </c>
      <c r="AI34" s="491">
        <f t="shared" si="13"/>
        <v>0</v>
      </c>
      <c r="AJ34" s="489"/>
      <c r="AK34" s="492">
        <f t="shared" si="14"/>
        <v>0</v>
      </c>
      <c r="AL34" s="493"/>
      <c r="AM34" s="491">
        <f t="shared" si="15"/>
        <v>0</v>
      </c>
      <c r="AN34" s="494"/>
      <c r="AO34" s="337">
        <f t="shared" si="3"/>
        <v>0</v>
      </c>
      <c r="AP34" s="495"/>
    </row>
    <row r="35" spans="1:42">
      <c r="A35" s="342">
        <f>VLOOKUP($E35,'個別表（B表）'!$C$14:$CM$113,2,FALSE)</f>
        <v>0</v>
      </c>
      <c r="B35" s="342">
        <f>IF(D35&gt;0,SUM($D$12:D35),0)</f>
        <v>0</v>
      </c>
      <c r="C35" s="342">
        <f t="shared" si="8"/>
        <v>0</v>
      </c>
      <c r="D35" s="342">
        <f t="shared" si="1"/>
        <v>0</v>
      </c>
      <c r="E35" s="392">
        <f t="shared" si="4"/>
        <v>0</v>
      </c>
      <c r="F35" s="357">
        <f>VLOOKUP($E35,'個別表（B表）'!$C$14:$CM$113,10,FALSE)</f>
        <v>0</v>
      </c>
      <c r="G35" s="357">
        <f>VLOOKUP($E35,'個別表（B表）'!$C$14:$CM$113,11,FALSE)</f>
        <v>0</v>
      </c>
      <c r="H35" s="357">
        <f>VLOOKUP($E35,'個別表（B表）'!$C$14:$CM$113,12,FALSE)</f>
        <v>0</v>
      </c>
      <c r="I35" s="486"/>
      <c r="J35" s="709" t="str">
        <f>IF($H35&gt;0,LEFT(VLOOKUP($E35,'個別表（B表）'!$C$14:$CM$113,14,FALSE),2),"")</f>
        <v/>
      </c>
      <c r="K35" s="705">
        <f>SUMIFS('個別表（B表）'!$I$14:$I$113,'個別表（B表）'!$C$14:$C$113,'総括表 (A表)'!$E35,'個別表（B表）'!$R$14:$R$113,"&gt;=1")</f>
        <v>0</v>
      </c>
      <c r="L35" s="627">
        <f>SUMIFS('個別表（B表）'!$AW$14:$AW$113,'個別表（B表）'!$C$14:$C$113,'総括表 (A表)'!$E35)</f>
        <v>0</v>
      </c>
      <c r="M35" s="664">
        <f>SUMIFS('個別表（B表）'!$AY$14:$AY$113,'個別表（B表）'!$C$14:$C$113,'総括表 (A表)'!$E35)</f>
        <v>0</v>
      </c>
      <c r="N35" s="386">
        <f>SUMIFS('個別表（B表）'!$I$14:$I$113,'個別表（B表）'!$C$14:$C$113,'総括表 (A表)'!$E35,'個別表（B表）'!$F$14:$F$113,"&gt;=1")</f>
        <v>0</v>
      </c>
      <c r="O35" s="386">
        <f>SUMIFS('個別表（B表）'!$BR$14:$BR$113,'個別表（B表）'!$C$14:$C$113,'総括表 (A表)'!$E35)</f>
        <v>0</v>
      </c>
      <c r="P35" s="720" t="str">
        <f t="shared" si="2"/>
        <v/>
      </c>
      <c r="Q35" s="715"/>
      <c r="R35" s="487"/>
      <c r="S35" s="705">
        <f>SUMIFS('個別表（B表）'!$I$14:$I$113,'個別表（B表）'!$C$14:$C$113,'総括表 (A表)'!E35)</f>
        <v>0</v>
      </c>
      <c r="T35" s="387">
        <f>SUMIFS('個別表（B表）'!$AW$14:$AW$113,'個別表（B表）'!$C$14:$C$113,'総括表 (A表)'!$E35)</f>
        <v>0</v>
      </c>
      <c r="U35" s="488">
        <f>SUMIFS('個別表（B表）'!$AY$14:$AY$113,'個別表（B表）'!$C$14:$C$113,'総括表 (A表)'!$E35)</f>
        <v>0</v>
      </c>
      <c r="V35" s="496">
        <f>SUMIFS('個別表（B表）'!$I$14:$I$113,'個別表（B表）'!$C$14:$C$113,'総括表 (A表)'!$E35,'個別表（B表）'!$F$14:$F$113,"&gt;=1")</f>
        <v>0</v>
      </c>
      <c r="W35" s="387">
        <f>SUMIFS('個別表（B表）'!$BR$14:$BR$113,'個別表（B表）'!$C$14:$C$113,'総括表 (A表)'!$E35)</f>
        <v>0</v>
      </c>
      <c r="X35" s="674" t="str">
        <f t="shared" si="5"/>
        <v/>
      </c>
      <c r="Y35" s="662"/>
      <c r="Z35" s="489"/>
      <c r="AA35" s="490">
        <f t="shared" si="9"/>
        <v>0</v>
      </c>
      <c r="AB35" s="491">
        <f t="shared" si="10"/>
        <v>0</v>
      </c>
      <c r="AC35" s="489"/>
      <c r="AD35" s="489"/>
      <c r="AE35" s="490">
        <f t="shared" si="11"/>
        <v>0</v>
      </c>
      <c r="AF35" s="746">
        <f t="shared" si="6"/>
        <v>0</v>
      </c>
      <c r="AG35" s="489">
        <f t="shared" si="7"/>
        <v>0</v>
      </c>
      <c r="AH35" s="490">
        <f t="shared" si="12"/>
        <v>0</v>
      </c>
      <c r="AI35" s="491">
        <f t="shared" si="13"/>
        <v>0</v>
      </c>
      <c r="AJ35" s="489"/>
      <c r="AK35" s="492">
        <f t="shared" si="14"/>
        <v>0</v>
      </c>
      <c r="AL35" s="493"/>
      <c r="AM35" s="491">
        <f t="shared" si="15"/>
        <v>0</v>
      </c>
      <c r="AN35" s="494"/>
      <c r="AO35" s="337">
        <f t="shared" si="3"/>
        <v>0</v>
      </c>
      <c r="AP35" s="495"/>
    </row>
    <row r="36" spans="1:42">
      <c r="A36" s="342">
        <f>VLOOKUP($E36,'個別表（B表）'!$C$14:$CM$113,2,FALSE)</f>
        <v>0</v>
      </c>
      <c r="B36" s="342">
        <f>IF(D36&gt;0,SUM($D$12:D36),0)</f>
        <v>0</v>
      </c>
      <c r="C36" s="342">
        <f t="shared" si="8"/>
        <v>0</v>
      </c>
      <c r="D36" s="342">
        <f t="shared" si="1"/>
        <v>0</v>
      </c>
      <c r="E36" s="392">
        <f t="shared" si="4"/>
        <v>0</v>
      </c>
      <c r="F36" s="357">
        <f>VLOOKUP($E36,'個別表（B表）'!$C$14:$CM$113,10,FALSE)</f>
        <v>0</v>
      </c>
      <c r="G36" s="357">
        <f>VLOOKUP($E36,'個別表（B表）'!$C$14:$CM$113,11,FALSE)</f>
        <v>0</v>
      </c>
      <c r="H36" s="357">
        <f>VLOOKUP($E36,'個別表（B表）'!$C$14:$CM$113,12,FALSE)</f>
        <v>0</v>
      </c>
      <c r="I36" s="486"/>
      <c r="J36" s="709" t="str">
        <f>IF($H36&gt;0,LEFT(VLOOKUP($E36,'個別表（B表）'!$C$14:$CM$113,14,FALSE),2),"")</f>
        <v/>
      </c>
      <c r="K36" s="705">
        <f>SUMIFS('個別表（B表）'!$I$14:$I$113,'個別表（B表）'!$C$14:$C$113,'総括表 (A表)'!$E36,'個別表（B表）'!$R$14:$R$113,"&gt;=1")</f>
        <v>0</v>
      </c>
      <c r="L36" s="627">
        <f>SUMIFS('個別表（B表）'!$AW$14:$AW$113,'個別表（B表）'!$C$14:$C$113,'総括表 (A表)'!$E36)</f>
        <v>0</v>
      </c>
      <c r="M36" s="664">
        <f>SUMIFS('個別表（B表）'!$AY$14:$AY$113,'個別表（B表）'!$C$14:$C$113,'総括表 (A表)'!$E36)</f>
        <v>0</v>
      </c>
      <c r="N36" s="386">
        <f>SUMIFS('個別表（B表）'!$I$14:$I$113,'個別表（B表）'!$C$14:$C$113,'総括表 (A表)'!$E36,'個別表（B表）'!$F$14:$F$113,"&gt;=1")</f>
        <v>0</v>
      </c>
      <c r="O36" s="386">
        <f>SUMIFS('個別表（B表）'!$BR$14:$BR$113,'個別表（B表）'!$C$14:$C$113,'総括表 (A表)'!$E36)</f>
        <v>0</v>
      </c>
      <c r="P36" s="720" t="str">
        <f t="shared" si="2"/>
        <v/>
      </c>
      <c r="Q36" s="715"/>
      <c r="R36" s="487"/>
      <c r="S36" s="705">
        <f>SUMIFS('個別表（B表）'!$I$14:$I$113,'個別表（B表）'!$C$14:$C$113,'総括表 (A表)'!E36)</f>
        <v>0</v>
      </c>
      <c r="T36" s="387">
        <f>SUMIFS('個別表（B表）'!$AW$14:$AW$113,'個別表（B表）'!$C$14:$C$113,'総括表 (A表)'!$E36)</f>
        <v>0</v>
      </c>
      <c r="U36" s="488">
        <f>SUMIFS('個別表（B表）'!$AY$14:$AY$113,'個別表（B表）'!$C$14:$C$113,'総括表 (A表)'!$E36)</f>
        <v>0</v>
      </c>
      <c r="V36" s="496">
        <f>SUMIFS('個別表（B表）'!$I$14:$I$113,'個別表（B表）'!$C$14:$C$113,'総括表 (A表)'!$E36,'個別表（B表）'!$F$14:$F$113,"&gt;=1")</f>
        <v>0</v>
      </c>
      <c r="W36" s="387">
        <f>SUMIFS('個別表（B表）'!$BR$14:$BR$113,'個別表（B表）'!$C$14:$C$113,'総括表 (A表)'!$E36)</f>
        <v>0</v>
      </c>
      <c r="X36" s="674" t="str">
        <f t="shared" si="5"/>
        <v/>
      </c>
      <c r="Y36" s="662"/>
      <c r="Z36" s="489"/>
      <c r="AA36" s="490">
        <f t="shared" si="9"/>
        <v>0</v>
      </c>
      <c r="AB36" s="491">
        <f t="shared" si="10"/>
        <v>0</v>
      </c>
      <c r="AC36" s="489"/>
      <c r="AD36" s="489"/>
      <c r="AE36" s="490">
        <f t="shared" si="11"/>
        <v>0</v>
      </c>
      <c r="AF36" s="746">
        <f t="shared" si="6"/>
        <v>0</v>
      </c>
      <c r="AG36" s="489">
        <f t="shared" si="7"/>
        <v>0</v>
      </c>
      <c r="AH36" s="490">
        <f t="shared" si="12"/>
        <v>0</v>
      </c>
      <c r="AI36" s="491">
        <f t="shared" si="13"/>
        <v>0</v>
      </c>
      <c r="AJ36" s="489"/>
      <c r="AK36" s="492">
        <f t="shared" si="14"/>
        <v>0</v>
      </c>
      <c r="AL36" s="493"/>
      <c r="AM36" s="491">
        <f t="shared" si="15"/>
        <v>0</v>
      </c>
      <c r="AN36" s="494"/>
      <c r="AO36" s="337">
        <f t="shared" si="3"/>
        <v>0</v>
      </c>
      <c r="AP36" s="495"/>
    </row>
    <row r="37" spans="1:42">
      <c r="A37" s="342">
        <f>VLOOKUP($E37,'個別表（B表）'!$C$14:$CM$113,2,FALSE)</f>
        <v>0</v>
      </c>
      <c r="B37" s="342">
        <f>IF(D37&gt;0,SUM($D$12:D37),0)</f>
        <v>0</v>
      </c>
      <c r="C37" s="342">
        <f t="shared" si="8"/>
        <v>0</v>
      </c>
      <c r="D37" s="342">
        <f t="shared" si="1"/>
        <v>0</v>
      </c>
      <c r="E37" s="392">
        <f t="shared" si="4"/>
        <v>0</v>
      </c>
      <c r="F37" s="357">
        <f>VLOOKUP($E37,'個別表（B表）'!$C$14:$CM$113,10,FALSE)</f>
        <v>0</v>
      </c>
      <c r="G37" s="357">
        <f>VLOOKUP($E37,'個別表（B表）'!$C$14:$CM$113,11,FALSE)</f>
        <v>0</v>
      </c>
      <c r="H37" s="357">
        <f>VLOOKUP($E37,'個別表（B表）'!$C$14:$CM$113,12,FALSE)</f>
        <v>0</v>
      </c>
      <c r="I37" s="486"/>
      <c r="J37" s="709" t="str">
        <f>IF($H37&gt;0,LEFT(VLOOKUP($E37,'個別表（B表）'!$C$14:$CM$113,14,FALSE),2),"")</f>
        <v/>
      </c>
      <c r="K37" s="705">
        <f>SUMIFS('個別表（B表）'!$I$14:$I$113,'個別表（B表）'!$C$14:$C$113,'総括表 (A表)'!$E37,'個別表（B表）'!$R$14:$R$113,"&gt;=1")</f>
        <v>0</v>
      </c>
      <c r="L37" s="627">
        <f>SUMIFS('個別表（B表）'!$AW$14:$AW$113,'個別表（B表）'!$C$14:$C$113,'総括表 (A表)'!$E37)</f>
        <v>0</v>
      </c>
      <c r="M37" s="664">
        <f>SUMIFS('個別表（B表）'!$AY$14:$AY$113,'個別表（B表）'!$C$14:$C$113,'総括表 (A表)'!$E37)</f>
        <v>0</v>
      </c>
      <c r="N37" s="386">
        <f>SUMIFS('個別表（B表）'!$I$14:$I$113,'個別表（B表）'!$C$14:$C$113,'総括表 (A表)'!$E37,'個別表（B表）'!$F$14:$F$113,"&gt;=1")</f>
        <v>0</v>
      </c>
      <c r="O37" s="386">
        <f>SUMIFS('個別表（B表）'!$BR$14:$BR$113,'個別表（B表）'!$C$14:$C$113,'総括表 (A表)'!$E37)</f>
        <v>0</v>
      </c>
      <c r="P37" s="720" t="str">
        <f t="shared" si="2"/>
        <v/>
      </c>
      <c r="Q37" s="715"/>
      <c r="R37" s="487"/>
      <c r="S37" s="705">
        <f>SUMIFS('個別表（B表）'!$I$14:$I$113,'個別表（B表）'!$C$14:$C$113,'総括表 (A表)'!E37)</f>
        <v>0</v>
      </c>
      <c r="T37" s="387">
        <f>SUMIFS('個別表（B表）'!$AW$14:$AW$113,'個別表（B表）'!$C$14:$C$113,'総括表 (A表)'!$E37)</f>
        <v>0</v>
      </c>
      <c r="U37" s="488">
        <f>SUMIFS('個別表（B表）'!$AY$14:$AY$113,'個別表（B表）'!$C$14:$C$113,'総括表 (A表)'!$E37)</f>
        <v>0</v>
      </c>
      <c r="V37" s="496">
        <f>SUMIFS('個別表（B表）'!$I$14:$I$113,'個別表（B表）'!$C$14:$C$113,'総括表 (A表)'!$E37,'個別表（B表）'!$F$14:$F$113,"&gt;=1")</f>
        <v>0</v>
      </c>
      <c r="W37" s="387">
        <f>SUMIFS('個別表（B表）'!$BR$14:$BR$113,'個別表（B表）'!$C$14:$C$113,'総括表 (A表)'!$E37)</f>
        <v>0</v>
      </c>
      <c r="X37" s="674" t="str">
        <f t="shared" si="5"/>
        <v/>
      </c>
      <c r="Y37" s="662"/>
      <c r="Z37" s="489"/>
      <c r="AA37" s="490">
        <f t="shared" si="9"/>
        <v>0</v>
      </c>
      <c r="AB37" s="491">
        <f t="shared" si="10"/>
        <v>0</v>
      </c>
      <c r="AC37" s="489"/>
      <c r="AD37" s="489"/>
      <c r="AE37" s="490">
        <f t="shared" si="11"/>
        <v>0</v>
      </c>
      <c r="AF37" s="746">
        <f t="shared" si="6"/>
        <v>0</v>
      </c>
      <c r="AG37" s="489">
        <f t="shared" si="7"/>
        <v>0</v>
      </c>
      <c r="AH37" s="490">
        <f t="shared" si="12"/>
        <v>0</v>
      </c>
      <c r="AI37" s="491">
        <f t="shared" si="13"/>
        <v>0</v>
      </c>
      <c r="AJ37" s="489"/>
      <c r="AK37" s="492">
        <f t="shared" si="14"/>
        <v>0</v>
      </c>
      <c r="AL37" s="493"/>
      <c r="AM37" s="491">
        <f t="shared" si="15"/>
        <v>0</v>
      </c>
      <c r="AN37" s="494"/>
      <c r="AO37" s="337">
        <f t="shared" si="3"/>
        <v>0</v>
      </c>
      <c r="AP37" s="495"/>
    </row>
    <row r="38" spans="1:42">
      <c r="A38" s="342">
        <f>VLOOKUP($E38,'個別表（B表）'!$C$14:$CM$113,2,FALSE)</f>
        <v>0</v>
      </c>
      <c r="B38" s="342">
        <f>IF(D38&gt;0,SUM($D$12:D38),0)</f>
        <v>0</v>
      </c>
      <c r="C38" s="342">
        <f t="shared" si="8"/>
        <v>0</v>
      </c>
      <c r="D38" s="342">
        <f t="shared" si="1"/>
        <v>0</v>
      </c>
      <c r="E38" s="392">
        <f t="shared" si="4"/>
        <v>0</v>
      </c>
      <c r="F38" s="357">
        <f>VLOOKUP($E38,'個別表（B表）'!$C$14:$CM$113,10,FALSE)</f>
        <v>0</v>
      </c>
      <c r="G38" s="357">
        <f>VLOOKUP($E38,'個別表（B表）'!$C$14:$CM$113,11,FALSE)</f>
        <v>0</v>
      </c>
      <c r="H38" s="357">
        <f>VLOOKUP($E38,'個別表（B表）'!$C$14:$CM$113,12,FALSE)</f>
        <v>0</v>
      </c>
      <c r="I38" s="486"/>
      <c r="J38" s="709" t="str">
        <f>IF($H38&gt;0,LEFT(VLOOKUP($E38,'個別表（B表）'!$C$14:$CM$113,14,FALSE),2),"")</f>
        <v/>
      </c>
      <c r="K38" s="705">
        <f>SUMIFS('個別表（B表）'!$I$14:$I$113,'個別表（B表）'!$C$14:$C$113,'総括表 (A表)'!$E38,'個別表（B表）'!$R$14:$R$113,"&gt;=1")</f>
        <v>0</v>
      </c>
      <c r="L38" s="627">
        <f>SUMIFS('個別表（B表）'!$AW$14:$AW$113,'個別表（B表）'!$C$14:$C$113,'総括表 (A表)'!$E38)</f>
        <v>0</v>
      </c>
      <c r="M38" s="664">
        <f>SUMIFS('個別表（B表）'!$AY$14:$AY$113,'個別表（B表）'!$C$14:$C$113,'総括表 (A表)'!$E38)</f>
        <v>0</v>
      </c>
      <c r="N38" s="386">
        <f>SUMIFS('個別表（B表）'!$I$14:$I$113,'個別表（B表）'!$C$14:$C$113,'総括表 (A表)'!$E38,'個別表（B表）'!$F$14:$F$113,"&gt;=1")</f>
        <v>0</v>
      </c>
      <c r="O38" s="386">
        <f>SUMIFS('個別表（B表）'!$BR$14:$BR$113,'個別表（B表）'!$C$14:$C$113,'総括表 (A表)'!$E38)</f>
        <v>0</v>
      </c>
      <c r="P38" s="720" t="str">
        <f t="shared" si="2"/>
        <v/>
      </c>
      <c r="Q38" s="715"/>
      <c r="R38" s="487"/>
      <c r="S38" s="706">
        <f>SUMIFS('個別表（B表）'!$I$14:$I$113,'個別表（B表）'!$C$14:$C$113,'総括表 (A表)'!E38)</f>
        <v>0</v>
      </c>
      <c r="T38" s="387">
        <f>SUMIFS('個別表（B表）'!$AW$14:$AW$113,'個別表（B表）'!$C$14:$C$113,'総括表 (A表)'!$E38)</f>
        <v>0</v>
      </c>
      <c r="U38" s="488">
        <f>SUMIFS('個別表（B表）'!$AY$14:$AY$113,'個別表（B表）'!$C$14:$C$113,'総括表 (A表)'!$E38)</f>
        <v>0</v>
      </c>
      <c r="V38" s="496">
        <f>SUMIFS('個別表（B表）'!$I$14:$I$113,'個別表（B表）'!$C$14:$C$113,'総括表 (A表)'!$E38,'個別表（B表）'!$F$14:$F$113,"&gt;=1")</f>
        <v>0</v>
      </c>
      <c r="W38" s="387">
        <f>SUMIFS('個別表（B表）'!$BR$14:$BR$113,'個別表（B表）'!$C$14:$C$113,'総括表 (A表)'!$E38)</f>
        <v>0</v>
      </c>
      <c r="X38" s="674" t="str">
        <f t="shared" si="5"/>
        <v/>
      </c>
      <c r="Y38" s="662"/>
      <c r="Z38" s="489"/>
      <c r="AA38" s="490">
        <f t="shared" si="9"/>
        <v>0</v>
      </c>
      <c r="AB38" s="491">
        <f t="shared" si="10"/>
        <v>0</v>
      </c>
      <c r="AC38" s="489"/>
      <c r="AD38" s="489"/>
      <c r="AE38" s="490">
        <f t="shared" si="11"/>
        <v>0</v>
      </c>
      <c r="AF38" s="746">
        <f t="shared" si="6"/>
        <v>0</v>
      </c>
      <c r="AG38" s="489">
        <f t="shared" si="7"/>
        <v>0</v>
      </c>
      <c r="AH38" s="490">
        <f t="shared" si="12"/>
        <v>0</v>
      </c>
      <c r="AI38" s="491">
        <f t="shared" si="13"/>
        <v>0</v>
      </c>
      <c r="AJ38" s="489"/>
      <c r="AK38" s="492">
        <f t="shared" si="14"/>
        <v>0</v>
      </c>
      <c r="AL38" s="493"/>
      <c r="AM38" s="491">
        <f t="shared" si="15"/>
        <v>0</v>
      </c>
      <c r="AN38" s="494"/>
      <c r="AO38" s="337">
        <f t="shared" si="3"/>
        <v>0</v>
      </c>
      <c r="AP38" s="495"/>
    </row>
    <row r="39" spans="1:42">
      <c r="A39" s="342">
        <f>VLOOKUP($E39,'個別表（B表）'!$C$14:$CM$113,2,FALSE)</f>
        <v>0</v>
      </c>
      <c r="B39" s="342">
        <f>IF(D39&gt;0,SUM($D$12:D39),0)</f>
        <v>0</v>
      </c>
      <c r="C39" s="342">
        <f t="shared" ref="C39:C102" si="16">IF(G39&gt;0,IF(G39&lt;&gt;G38,1,0),0)</f>
        <v>0</v>
      </c>
      <c r="D39" s="342">
        <f t="shared" si="1"/>
        <v>0</v>
      </c>
      <c r="E39" s="392">
        <f t="shared" ref="E39:E102" si="17">IF(ROW()-ROW($E$11)&lt;=$A$8,ROW()-ROW($E$11),0)</f>
        <v>0</v>
      </c>
      <c r="F39" s="667">
        <f>VLOOKUP($E39,'個別表（B表）'!$C$14:$CM$113,10,FALSE)</f>
        <v>0</v>
      </c>
      <c r="G39" s="667">
        <f>VLOOKUP($E39,'個別表（B表）'!$C$14:$CM$113,11,FALSE)</f>
        <v>0</v>
      </c>
      <c r="H39" s="357">
        <f>VLOOKUP($E39,'個別表（B表）'!$C$14:$CM$113,12,FALSE)</f>
        <v>0</v>
      </c>
      <c r="I39" s="486"/>
      <c r="J39" s="709" t="str">
        <f>IF($H39&gt;0,LEFT(VLOOKUP($E39,'個別表（B表）'!$C$14:$CM$113,14,FALSE),2),"")</f>
        <v/>
      </c>
      <c r="K39" s="705">
        <f>SUMIFS('個別表（B表）'!$I$14:$I$113,'個別表（B表）'!$C$14:$C$113,'総括表 (A表)'!$E39,'個別表（B表）'!$R$14:$R$113,"&gt;=1")</f>
        <v>0</v>
      </c>
      <c r="L39" s="627">
        <f>SUMIFS('個別表（B表）'!$AW$14:$AW$113,'個別表（B表）'!$C$14:$C$113,'総括表 (A表)'!$E39)</f>
        <v>0</v>
      </c>
      <c r="M39" s="664">
        <f>SUMIFS('個別表（B表）'!$AY$14:$AY$113,'個別表（B表）'!$C$14:$C$113,'総括表 (A表)'!$E39)</f>
        <v>0</v>
      </c>
      <c r="N39" s="386">
        <f>SUMIFS('個別表（B表）'!$I$14:$I$113,'個別表（B表）'!$C$14:$C$113,'総括表 (A表)'!$E39,'個別表（B表）'!$F$14:$F$113,"&gt;=1")</f>
        <v>0</v>
      </c>
      <c r="O39" s="386">
        <f>SUMIFS('個別表（B表）'!$BR$14:$BR$113,'個別表（B表）'!$C$14:$C$113,'総括表 (A表)'!$E39)</f>
        <v>0</v>
      </c>
      <c r="P39" s="720" t="str">
        <f t="shared" si="2"/>
        <v/>
      </c>
      <c r="Q39" s="715"/>
      <c r="R39" s="487"/>
      <c r="S39" s="705">
        <f>SUMIFS('個別表（B表）'!$I$14:$I$113,'個別表（B表）'!$C$14:$C$113,'総括表 (A表)'!E39)</f>
        <v>0</v>
      </c>
      <c r="T39" s="698">
        <f>SUMIFS('個別表（B表）'!$AW$14:$AW$113,'個別表（B表）'!$C$14:$C$113,'総括表 (A表)'!$E39)</f>
        <v>0</v>
      </c>
      <c r="U39" s="488">
        <f>SUMIFS('個別表（B表）'!$AY$14:$AY$113,'個別表（B表）'!$C$14:$C$113,'総括表 (A表)'!$E39)</f>
        <v>0</v>
      </c>
      <c r="V39" s="496">
        <f>SUMIFS('個別表（B表）'!$I$14:$I$113,'個別表（B表）'!$C$14:$C$113,'総括表 (A表)'!$E39,'個別表（B表）'!$F$14:$F$113,"&gt;=1")</f>
        <v>0</v>
      </c>
      <c r="W39" s="387">
        <f>SUMIFS('個別表（B表）'!$BR$14:$BR$113,'個別表（B表）'!$C$14:$C$113,'総括表 (A表)'!$E39)</f>
        <v>0</v>
      </c>
      <c r="X39" s="674" t="str">
        <f t="shared" si="5"/>
        <v/>
      </c>
      <c r="Y39" s="662"/>
      <c r="Z39" s="489"/>
      <c r="AA39" s="490">
        <f t="shared" si="9"/>
        <v>0</v>
      </c>
      <c r="AB39" s="491">
        <f t="shared" si="10"/>
        <v>0</v>
      </c>
      <c r="AC39" s="489"/>
      <c r="AD39" s="489"/>
      <c r="AE39" s="490">
        <f t="shared" si="11"/>
        <v>0</v>
      </c>
      <c r="AF39" s="746">
        <f t="shared" si="6"/>
        <v>0</v>
      </c>
      <c r="AG39" s="489">
        <f t="shared" si="7"/>
        <v>0</v>
      </c>
      <c r="AH39" s="490">
        <f t="shared" si="12"/>
        <v>0</v>
      </c>
      <c r="AI39" s="491">
        <f t="shared" si="13"/>
        <v>0</v>
      </c>
      <c r="AJ39" s="489"/>
      <c r="AK39" s="492">
        <f t="shared" si="14"/>
        <v>0</v>
      </c>
      <c r="AL39" s="493"/>
      <c r="AM39" s="491">
        <f t="shared" si="15"/>
        <v>0</v>
      </c>
      <c r="AN39" s="494"/>
      <c r="AO39" s="337">
        <f t="shared" si="3"/>
        <v>0</v>
      </c>
      <c r="AP39" s="495"/>
    </row>
    <row r="40" spans="1:42">
      <c r="A40" s="342">
        <f>VLOOKUP($E40,'個別表（B表）'!$C$14:$CM$113,2,FALSE)</f>
        <v>0</v>
      </c>
      <c r="B40" s="342">
        <f>IF(D40&gt;0,SUM($D$12:D40),0)</f>
        <v>0</v>
      </c>
      <c r="C40" s="342">
        <f t="shared" si="16"/>
        <v>0</v>
      </c>
      <c r="D40" s="342">
        <f t="shared" si="1"/>
        <v>0</v>
      </c>
      <c r="E40" s="665">
        <f t="shared" si="17"/>
        <v>0</v>
      </c>
      <c r="F40" s="357">
        <f>VLOOKUP($E40,'個別表（B表）'!$C$14:$CM$113,10,FALSE)</f>
        <v>0</v>
      </c>
      <c r="G40" s="357">
        <f>VLOOKUP($E40,'個別表（B表）'!$C$14:$CM$113,11,FALSE)</f>
        <v>0</v>
      </c>
      <c r="H40" s="530">
        <f>VLOOKUP($E40,'個別表（B表）'!$C$14:$CM$113,12,FALSE)</f>
        <v>0</v>
      </c>
      <c r="I40" s="388"/>
      <c r="J40" s="709" t="str">
        <f>IF($H40&gt;0,LEFT(VLOOKUP($E40,'個別表（B表）'!$C$14:$CM$113,14,FALSE),2),"")</f>
        <v/>
      </c>
      <c r="K40" s="705">
        <f>SUMIFS('個別表（B表）'!$I$14:$I$113,'個別表（B表）'!$C$14:$C$113,'総括表 (A表)'!$E40,'個別表（B表）'!$R$14:$R$113,"&gt;=1")</f>
        <v>0</v>
      </c>
      <c r="L40" s="627">
        <f>SUMIFS('個別表（B表）'!$AW$14:$AW$113,'個別表（B表）'!$C$14:$C$113,'総括表 (A表)'!$E40)</f>
        <v>0</v>
      </c>
      <c r="M40" s="385">
        <f>SUMIFS('個別表（B表）'!$AY$14:$AY$113,'個別表（B表）'!$C$14:$C$113,'総括表 (A表)'!$E40)</f>
        <v>0</v>
      </c>
      <c r="N40" s="386">
        <f>SUMIFS('個別表（B表）'!$I$14:$I$113,'個別表（B表）'!$C$14:$C$113,'総括表 (A表)'!$E40,'個別表（B表）'!$F$14:$F$113,"&gt;=1")</f>
        <v>0</v>
      </c>
      <c r="O40" s="386">
        <f>SUMIFS('個別表（B表）'!$BR$14:$BR$113,'個別表（B表）'!$C$14:$C$113,'総括表 (A表)'!$E40)</f>
        <v>0</v>
      </c>
      <c r="P40" s="721" t="str">
        <f t="shared" si="2"/>
        <v/>
      </c>
      <c r="Q40" s="716"/>
      <c r="R40" s="327"/>
      <c r="S40" s="705">
        <f>SUMIFS('個別表（B表）'!$I$14:$I$113,'個別表（B表）'!$C$14:$C$113,'総括表 (A表)'!E40)</f>
        <v>0</v>
      </c>
      <c r="T40" s="698">
        <f>SUMIFS('個別表（B表）'!$AW$14:$AW$113,'個別表（B表）'!$C$14:$C$113,'総括表 (A表)'!$E40)</f>
        <v>0</v>
      </c>
      <c r="U40" s="387">
        <f>SUMIFS('個別表（B表）'!$AY$14:$AY$113,'個別表（B表）'!$C$14:$C$113,'総括表 (A表)'!$E40)</f>
        <v>0</v>
      </c>
      <c r="V40" s="496">
        <f>SUMIFS('個別表（B表）'!$I$14:$I$113,'個別表（B表）'!$C$14:$C$113,'総括表 (A表)'!$E40,'個別表（B表）'!$F$14:$F$113,"&gt;=1")</f>
        <v>0</v>
      </c>
      <c r="W40" s="387">
        <f>SUMIFS('個別表（B表）'!$BR$14:$BR$113,'個別表（B表）'!$C$14:$C$113,'総括表 (A表)'!$E40)</f>
        <v>0</v>
      </c>
      <c r="X40" s="674" t="str">
        <f t="shared" si="5"/>
        <v/>
      </c>
      <c r="Y40" s="331"/>
      <c r="Z40" s="332"/>
      <c r="AA40" s="328">
        <f t="shared" si="9"/>
        <v>0</v>
      </c>
      <c r="AB40" s="329">
        <f t="shared" si="10"/>
        <v>0</v>
      </c>
      <c r="AC40" s="332"/>
      <c r="AD40" s="332"/>
      <c r="AE40" s="328">
        <f t="shared" si="11"/>
        <v>0</v>
      </c>
      <c r="AF40" s="746">
        <f t="shared" si="6"/>
        <v>0</v>
      </c>
      <c r="AG40" s="332"/>
      <c r="AH40" s="328">
        <f t="shared" si="12"/>
        <v>0</v>
      </c>
      <c r="AI40" s="329">
        <f t="shared" si="13"/>
        <v>0</v>
      </c>
      <c r="AJ40" s="332"/>
      <c r="AK40" s="330">
        <f t="shared" si="14"/>
        <v>0</v>
      </c>
      <c r="AL40" s="335"/>
      <c r="AM40" s="329">
        <f t="shared" si="15"/>
        <v>0</v>
      </c>
      <c r="AN40" s="436"/>
      <c r="AO40" s="337">
        <f t="shared" si="3"/>
        <v>0</v>
      </c>
      <c r="AP40" s="261"/>
    </row>
    <row r="41" spans="1:42">
      <c r="A41" s="342">
        <f>VLOOKUP($E41,'個別表（B表）'!$C$14:$CM$113,2,FALSE)</f>
        <v>0</v>
      </c>
      <c r="B41" s="342">
        <f>IF(D41&gt;0,SUM($D$12:D41),0)</f>
        <v>0</v>
      </c>
      <c r="C41" s="342">
        <f t="shared" si="16"/>
        <v>0</v>
      </c>
      <c r="D41" s="342">
        <f t="shared" si="1"/>
        <v>0</v>
      </c>
      <c r="E41" s="666">
        <f t="shared" si="17"/>
        <v>0</v>
      </c>
      <c r="F41" s="357">
        <f>VLOOKUP($E41,'個別表（B表）'!$C$14:$CM$113,10,FALSE)</f>
        <v>0</v>
      </c>
      <c r="G41" s="357">
        <f>VLOOKUP($E41,'個別表（B表）'!$C$14:$CM$113,11,FALSE)</f>
        <v>0</v>
      </c>
      <c r="H41" s="530">
        <f>VLOOKUP($E41,'個別表（B表）'!$C$14:$CM$113,12,FALSE)</f>
        <v>0</v>
      </c>
      <c r="I41" s="388"/>
      <c r="J41" s="709" t="str">
        <f>IF($H41&gt;0,LEFT(VLOOKUP($E41,'個別表（B表）'!$C$14:$CM$113,14,FALSE),2),"")</f>
        <v/>
      </c>
      <c r="K41" s="705">
        <f>SUMIFS('個別表（B表）'!$I$14:$I$113,'個別表（B表）'!$C$14:$C$113,'総括表 (A表)'!$E41,'個別表（B表）'!$R$14:$R$113,"&gt;=1")</f>
        <v>0</v>
      </c>
      <c r="L41" s="627">
        <f>SUMIFS('個別表（B表）'!$AW$14:$AW$113,'個別表（B表）'!$C$14:$C$113,'総括表 (A表)'!$E41)</f>
        <v>0</v>
      </c>
      <c r="M41" s="385">
        <f>SUMIFS('個別表（B表）'!$AY$14:$AY$113,'個別表（B表）'!$C$14:$C$113,'総括表 (A表)'!$E41)</f>
        <v>0</v>
      </c>
      <c r="N41" s="386">
        <f>SUMIFS('個別表（B表）'!$I$14:$I$113,'個別表（B表）'!$C$14:$C$113,'総括表 (A表)'!$E41,'個別表（B表）'!$F$14:$F$113,"&gt;=1")</f>
        <v>0</v>
      </c>
      <c r="O41" s="386">
        <f>SUMIFS('個別表（B表）'!$BR$14:$BR$113,'個別表（B表）'!$C$14:$C$113,'総括表 (A表)'!$E41)</f>
        <v>0</v>
      </c>
      <c r="P41" s="721" t="str">
        <f t="shared" si="2"/>
        <v/>
      </c>
      <c r="Q41" s="716"/>
      <c r="R41" s="327"/>
      <c r="S41" s="705">
        <f>SUMIFS('個別表（B表）'!$I$14:$I$113,'個別表（B表）'!$C$14:$C$113,'総括表 (A表)'!E41)</f>
        <v>0</v>
      </c>
      <c r="T41" s="698">
        <f>SUMIFS('個別表（B表）'!$AW$14:$AW$113,'個別表（B表）'!$C$14:$C$113,'総括表 (A表)'!$E41)</f>
        <v>0</v>
      </c>
      <c r="U41" s="387">
        <f>SUMIFS('個別表（B表）'!$AY$14:$AY$113,'個別表（B表）'!$C$14:$C$113,'総括表 (A表)'!$E41)</f>
        <v>0</v>
      </c>
      <c r="V41" s="496">
        <f>SUMIFS('個別表（B表）'!$I$14:$I$113,'個別表（B表）'!$C$14:$C$113,'総括表 (A表)'!$E41,'個別表（B表）'!$F$14:$F$113,"&gt;=1")</f>
        <v>0</v>
      </c>
      <c r="W41" s="387">
        <f>SUMIFS('個別表（B表）'!$BR$14:$BR$113,'個別表（B表）'!$C$14:$C$113,'総括表 (A表)'!$E41)</f>
        <v>0</v>
      </c>
      <c r="X41" s="674" t="str">
        <f t="shared" si="5"/>
        <v/>
      </c>
      <c r="Y41" s="331"/>
      <c r="Z41" s="332"/>
      <c r="AA41" s="328">
        <f t="shared" si="9"/>
        <v>0</v>
      </c>
      <c r="AB41" s="329">
        <f t="shared" si="10"/>
        <v>0</v>
      </c>
      <c r="AC41" s="332"/>
      <c r="AD41" s="332"/>
      <c r="AE41" s="328">
        <f t="shared" si="11"/>
        <v>0</v>
      </c>
      <c r="AF41" s="746">
        <f t="shared" si="6"/>
        <v>0</v>
      </c>
      <c r="AG41" s="332"/>
      <c r="AH41" s="328">
        <f t="shared" si="12"/>
        <v>0</v>
      </c>
      <c r="AI41" s="329">
        <f t="shared" si="13"/>
        <v>0</v>
      </c>
      <c r="AJ41" s="332"/>
      <c r="AK41" s="330">
        <f t="shared" si="14"/>
        <v>0</v>
      </c>
      <c r="AL41" s="335"/>
      <c r="AM41" s="329">
        <f t="shared" si="15"/>
        <v>0</v>
      </c>
      <c r="AN41" s="436"/>
      <c r="AO41" s="337">
        <f t="shared" si="3"/>
        <v>0</v>
      </c>
      <c r="AP41" s="261"/>
    </row>
    <row r="42" spans="1:42">
      <c r="A42" s="342">
        <f>VLOOKUP($E42,'個別表（B表）'!$C$14:$CM$113,2,FALSE)</f>
        <v>0</v>
      </c>
      <c r="B42" s="342">
        <f>IF(D42&gt;0,SUM($D$12:D42),0)</f>
        <v>0</v>
      </c>
      <c r="C42" s="342">
        <f t="shared" si="16"/>
        <v>0</v>
      </c>
      <c r="D42" s="342">
        <f t="shared" si="1"/>
        <v>0</v>
      </c>
      <c r="E42" s="666">
        <f t="shared" si="17"/>
        <v>0</v>
      </c>
      <c r="F42" s="357">
        <f>VLOOKUP($E42,'個別表（B表）'!$C$14:$CM$113,10,FALSE)</f>
        <v>0</v>
      </c>
      <c r="G42" s="357">
        <f>VLOOKUP($E42,'個別表（B表）'!$C$14:$CM$113,11,FALSE)</f>
        <v>0</v>
      </c>
      <c r="H42" s="530">
        <f>VLOOKUP($E42,'個別表（B表）'!$C$14:$CM$113,12,FALSE)</f>
        <v>0</v>
      </c>
      <c r="I42" s="388"/>
      <c r="J42" s="709" t="str">
        <f>IF($H42&gt;0,LEFT(VLOOKUP($E42,'個別表（B表）'!$C$14:$CM$113,14,FALSE),2),"")</f>
        <v/>
      </c>
      <c r="K42" s="705">
        <f>SUMIFS('個別表（B表）'!$I$14:$I$113,'個別表（B表）'!$C$14:$C$113,'総括表 (A表)'!$E42,'個別表（B表）'!$R$14:$R$113,"&gt;=1")</f>
        <v>0</v>
      </c>
      <c r="L42" s="627">
        <f>SUMIFS('個別表（B表）'!$AW$14:$AW$113,'個別表（B表）'!$C$14:$C$113,'総括表 (A表)'!$E42)</f>
        <v>0</v>
      </c>
      <c r="M42" s="385">
        <f>SUMIFS('個別表（B表）'!$AY$14:$AY$113,'個別表（B表）'!$C$14:$C$113,'総括表 (A表)'!$E42)</f>
        <v>0</v>
      </c>
      <c r="N42" s="386">
        <f>SUMIFS('個別表（B表）'!$I$14:$I$113,'個別表（B表）'!$C$14:$C$113,'総括表 (A表)'!$E42,'個別表（B表）'!$F$14:$F$113,"&gt;=1")</f>
        <v>0</v>
      </c>
      <c r="O42" s="386">
        <f>SUMIFS('個別表（B表）'!$BR$14:$BR$113,'個別表（B表）'!$C$14:$C$113,'総括表 (A表)'!$E42)</f>
        <v>0</v>
      </c>
      <c r="P42" s="721" t="str">
        <f t="shared" si="2"/>
        <v/>
      </c>
      <c r="Q42" s="716"/>
      <c r="R42" s="327"/>
      <c r="S42" s="705">
        <f>SUMIFS('個別表（B表）'!$I$14:$I$113,'個別表（B表）'!$C$14:$C$113,'総括表 (A表)'!E42)</f>
        <v>0</v>
      </c>
      <c r="T42" s="698">
        <f>SUMIFS('個別表（B表）'!$AW$14:$AW$113,'個別表（B表）'!$C$14:$C$113,'総括表 (A表)'!$E42)</f>
        <v>0</v>
      </c>
      <c r="U42" s="387">
        <f>SUMIFS('個別表（B表）'!$AY$14:$AY$113,'個別表（B表）'!$C$14:$C$113,'総括表 (A表)'!$E42)</f>
        <v>0</v>
      </c>
      <c r="V42" s="496">
        <f>SUMIFS('個別表（B表）'!$I$14:$I$113,'個別表（B表）'!$C$14:$C$113,'総括表 (A表)'!$E42,'個別表（B表）'!$F$14:$F$113,"&gt;=1")</f>
        <v>0</v>
      </c>
      <c r="W42" s="387">
        <f>SUMIFS('個別表（B表）'!$BR$14:$BR$113,'個別表（B表）'!$C$14:$C$113,'総括表 (A表)'!$E42)</f>
        <v>0</v>
      </c>
      <c r="X42" s="674" t="str">
        <f t="shared" si="5"/>
        <v/>
      </c>
      <c r="Y42" s="331"/>
      <c r="Z42" s="332"/>
      <c r="AA42" s="328">
        <f t="shared" si="9"/>
        <v>0</v>
      </c>
      <c r="AB42" s="329">
        <f t="shared" si="10"/>
        <v>0</v>
      </c>
      <c r="AC42" s="332"/>
      <c r="AD42" s="332"/>
      <c r="AE42" s="328">
        <f t="shared" si="11"/>
        <v>0</v>
      </c>
      <c r="AF42" s="746">
        <f t="shared" si="6"/>
        <v>0</v>
      </c>
      <c r="AG42" s="332"/>
      <c r="AH42" s="328">
        <f t="shared" si="12"/>
        <v>0</v>
      </c>
      <c r="AI42" s="329">
        <f t="shared" si="13"/>
        <v>0</v>
      </c>
      <c r="AJ42" s="332"/>
      <c r="AK42" s="330">
        <f t="shared" si="14"/>
        <v>0</v>
      </c>
      <c r="AL42" s="335"/>
      <c r="AM42" s="329">
        <f t="shared" si="15"/>
        <v>0</v>
      </c>
      <c r="AN42" s="436"/>
      <c r="AO42" s="337">
        <f t="shared" si="3"/>
        <v>0</v>
      </c>
      <c r="AP42" s="261"/>
    </row>
    <row r="43" spans="1:42">
      <c r="A43" s="342">
        <f>VLOOKUP($E43,'個別表（B表）'!$C$14:$CM$113,2,FALSE)</f>
        <v>0</v>
      </c>
      <c r="B43" s="342">
        <f>IF(D43&gt;0,SUM($D$12:D43),0)</f>
        <v>0</v>
      </c>
      <c r="C43" s="342">
        <f t="shared" si="16"/>
        <v>0</v>
      </c>
      <c r="D43" s="342">
        <f t="shared" si="1"/>
        <v>0</v>
      </c>
      <c r="E43" s="666">
        <f t="shared" si="17"/>
        <v>0</v>
      </c>
      <c r="F43" s="357">
        <f>VLOOKUP($E43,'個別表（B表）'!$C$14:$CM$113,10,FALSE)</f>
        <v>0</v>
      </c>
      <c r="G43" s="357">
        <f>VLOOKUP($E43,'個別表（B表）'!$C$14:$CM$113,11,FALSE)</f>
        <v>0</v>
      </c>
      <c r="H43" s="530">
        <f>VLOOKUP($E43,'個別表（B表）'!$C$14:$CM$113,12,FALSE)</f>
        <v>0</v>
      </c>
      <c r="I43" s="388"/>
      <c r="J43" s="709" t="str">
        <f>IF($H43&gt;0,LEFT(VLOOKUP($E43,'個別表（B表）'!$C$14:$CM$113,14,FALSE),2),"")</f>
        <v/>
      </c>
      <c r="K43" s="705">
        <f>SUMIFS('個別表（B表）'!$I$14:$I$113,'個別表（B表）'!$C$14:$C$113,'総括表 (A表)'!$E43,'個別表（B表）'!$R$14:$R$113,"&gt;=1")</f>
        <v>0</v>
      </c>
      <c r="L43" s="627">
        <f>SUMIFS('個別表（B表）'!$AW$14:$AW$113,'個別表（B表）'!$C$14:$C$113,'総括表 (A表)'!$E43)</f>
        <v>0</v>
      </c>
      <c r="M43" s="385">
        <f>SUMIFS('個別表（B表）'!$AY$14:$AY$113,'個別表（B表）'!$C$14:$C$113,'総括表 (A表)'!$E43)</f>
        <v>0</v>
      </c>
      <c r="N43" s="386">
        <f>SUMIFS('個別表（B表）'!$I$14:$I$113,'個別表（B表）'!$C$14:$C$113,'総括表 (A表)'!$E43,'個別表（B表）'!$F$14:$F$113,"&gt;=1")</f>
        <v>0</v>
      </c>
      <c r="O43" s="386">
        <f>SUMIFS('個別表（B表）'!$BR$14:$BR$113,'個別表（B表）'!$C$14:$C$113,'総括表 (A表)'!$E43)</f>
        <v>0</v>
      </c>
      <c r="P43" s="721" t="str">
        <f t="shared" si="2"/>
        <v/>
      </c>
      <c r="Q43" s="716"/>
      <c r="R43" s="327"/>
      <c r="S43" s="705">
        <f>SUMIFS('個別表（B表）'!$I$14:$I$113,'個別表（B表）'!$C$14:$C$113,'総括表 (A表)'!E43)</f>
        <v>0</v>
      </c>
      <c r="T43" s="698">
        <f>SUMIFS('個別表（B表）'!$AW$14:$AW$113,'個別表（B表）'!$C$14:$C$113,'総括表 (A表)'!$E43)</f>
        <v>0</v>
      </c>
      <c r="U43" s="387">
        <f>SUMIFS('個別表（B表）'!$AY$14:$AY$113,'個別表（B表）'!$C$14:$C$113,'総括表 (A表)'!$E43)</f>
        <v>0</v>
      </c>
      <c r="V43" s="496">
        <f>SUMIFS('個別表（B表）'!$I$14:$I$113,'個別表（B表）'!$C$14:$C$113,'総括表 (A表)'!$E43,'個別表（B表）'!$F$14:$F$113,"&gt;=1")</f>
        <v>0</v>
      </c>
      <c r="W43" s="387">
        <f>SUMIFS('個別表（B表）'!$BR$14:$BR$113,'個別表（B表）'!$C$14:$C$113,'総括表 (A表)'!$E43)</f>
        <v>0</v>
      </c>
      <c r="X43" s="674" t="str">
        <f t="shared" si="5"/>
        <v/>
      </c>
      <c r="Y43" s="331"/>
      <c r="Z43" s="332"/>
      <c r="AA43" s="328">
        <f t="shared" si="9"/>
        <v>0</v>
      </c>
      <c r="AB43" s="329">
        <f t="shared" si="10"/>
        <v>0</v>
      </c>
      <c r="AC43" s="332"/>
      <c r="AD43" s="332"/>
      <c r="AE43" s="328">
        <f t="shared" si="11"/>
        <v>0</v>
      </c>
      <c r="AF43" s="746">
        <f t="shared" si="6"/>
        <v>0</v>
      </c>
      <c r="AG43" s="332"/>
      <c r="AH43" s="328">
        <f t="shared" si="12"/>
        <v>0</v>
      </c>
      <c r="AI43" s="329">
        <f t="shared" si="13"/>
        <v>0</v>
      </c>
      <c r="AJ43" s="332"/>
      <c r="AK43" s="330">
        <f t="shared" si="14"/>
        <v>0</v>
      </c>
      <c r="AL43" s="335"/>
      <c r="AM43" s="329">
        <f t="shared" si="15"/>
        <v>0</v>
      </c>
      <c r="AN43" s="436"/>
      <c r="AO43" s="337">
        <f t="shared" si="3"/>
        <v>0</v>
      </c>
      <c r="AP43" s="261"/>
    </row>
    <row r="44" spans="1:42">
      <c r="A44" s="342">
        <f>VLOOKUP($E44,'個別表（B表）'!$C$14:$CM$113,2,FALSE)</f>
        <v>0</v>
      </c>
      <c r="B44" s="342">
        <f>IF(D44&gt;0,SUM($D$12:D44),0)</f>
        <v>0</v>
      </c>
      <c r="C44" s="342">
        <f t="shared" si="16"/>
        <v>0</v>
      </c>
      <c r="D44" s="342">
        <f t="shared" si="1"/>
        <v>0</v>
      </c>
      <c r="E44" s="666">
        <f t="shared" si="17"/>
        <v>0</v>
      </c>
      <c r="F44" s="357">
        <f>VLOOKUP($E44,'個別表（B表）'!$C$14:$CM$113,10,FALSE)</f>
        <v>0</v>
      </c>
      <c r="G44" s="357">
        <f>VLOOKUP($E44,'個別表（B表）'!$C$14:$CM$113,11,FALSE)</f>
        <v>0</v>
      </c>
      <c r="H44" s="530">
        <f>VLOOKUP($E44,'個別表（B表）'!$C$14:$CM$113,12,FALSE)</f>
        <v>0</v>
      </c>
      <c r="I44" s="388"/>
      <c r="J44" s="709" t="str">
        <f>IF($H44&gt;0,LEFT(VLOOKUP($E44,'個別表（B表）'!$C$14:$CM$113,14,FALSE),2),"")</f>
        <v/>
      </c>
      <c r="K44" s="705">
        <f>SUMIFS('個別表（B表）'!$I$14:$I$113,'個別表（B表）'!$C$14:$C$113,'総括表 (A表)'!$E44,'個別表（B表）'!$R$14:$R$113,"&gt;=1")</f>
        <v>0</v>
      </c>
      <c r="L44" s="627">
        <f>SUMIFS('個別表（B表）'!$AW$14:$AW$113,'個別表（B表）'!$C$14:$C$113,'総括表 (A表)'!$E44)</f>
        <v>0</v>
      </c>
      <c r="M44" s="385">
        <f>SUMIFS('個別表（B表）'!$AY$14:$AY$113,'個別表（B表）'!$C$14:$C$113,'総括表 (A表)'!$E44)</f>
        <v>0</v>
      </c>
      <c r="N44" s="386">
        <f>SUMIFS('個別表（B表）'!$I$14:$I$113,'個別表（B表）'!$C$14:$C$113,'総括表 (A表)'!$E44,'個別表（B表）'!$F$14:$F$113,"&gt;=1")</f>
        <v>0</v>
      </c>
      <c r="O44" s="386">
        <f>SUMIFS('個別表（B表）'!$BR$14:$BR$113,'個別表（B表）'!$C$14:$C$113,'総括表 (A表)'!$E44)</f>
        <v>0</v>
      </c>
      <c r="P44" s="721" t="str">
        <f t="shared" si="2"/>
        <v/>
      </c>
      <c r="Q44" s="716"/>
      <c r="R44" s="327"/>
      <c r="S44" s="705">
        <f>SUMIFS('個別表（B表）'!$I$14:$I$113,'個別表（B表）'!$C$14:$C$113,'総括表 (A表)'!E44)</f>
        <v>0</v>
      </c>
      <c r="T44" s="698">
        <f>SUMIFS('個別表（B表）'!$AW$14:$AW$113,'個別表（B表）'!$C$14:$C$113,'総括表 (A表)'!$E44)</f>
        <v>0</v>
      </c>
      <c r="U44" s="387">
        <f>SUMIFS('個別表（B表）'!$AY$14:$AY$113,'個別表（B表）'!$C$14:$C$113,'総括表 (A表)'!$E44)</f>
        <v>0</v>
      </c>
      <c r="V44" s="496">
        <f>SUMIFS('個別表（B表）'!$I$14:$I$113,'個別表（B表）'!$C$14:$C$113,'総括表 (A表)'!$E44,'個別表（B表）'!$F$14:$F$113,"&gt;=1")</f>
        <v>0</v>
      </c>
      <c r="W44" s="387">
        <f>SUMIFS('個別表（B表）'!$BR$14:$BR$113,'個別表（B表）'!$C$14:$C$113,'総括表 (A表)'!$E44)</f>
        <v>0</v>
      </c>
      <c r="X44" s="674" t="str">
        <f t="shared" si="5"/>
        <v/>
      </c>
      <c r="Y44" s="331"/>
      <c r="Z44" s="332"/>
      <c r="AA44" s="328">
        <f t="shared" si="9"/>
        <v>0</v>
      </c>
      <c r="AB44" s="329">
        <f t="shared" si="10"/>
        <v>0</v>
      </c>
      <c r="AC44" s="332"/>
      <c r="AD44" s="332"/>
      <c r="AE44" s="328">
        <f t="shared" si="11"/>
        <v>0</v>
      </c>
      <c r="AF44" s="746">
        <f t="shared" si="6"/>
        <v>0</v>
      </c>
      <c r="AG44" s="332"/>
      <c r="AH44" s="328">
        <f t="shared" si="12"/>
        <v>0</v>
      </c>
      <c r="AI44" s="329">
        <f t="shared" si="13"/>
        <v>0</v>
      </c>
      <c r="AJ44" s="332"/>
      <c r="AK44" s="330">
        <f t="shared" si="14"/>
        <v>0</v>
      </c>
      <c r="AL44" s="335"/>
      <c r="AM44" s="329">
        <f t="shared" si="15"/>
        <v>0</v>
      </c>
      <c r="AN44" s="436"/>
      <c r="AO44" s="337">
        <f t="shared" si="3"/>
        <v>0</v>
      </c>
      <c r="AP44" s="261"/>
    </row>
    <row r="45" spans="1:42">
      <c r="A45" s="342">
        <f>VLOOKUP($E45,'個別表（B表）'!$C$14:$CM$113,2,FALSE)</f>
        <v>0</v>
      </c>
      <c r="B45" s="342">
        <f>IF(D45&gt;0,SUM($D$12:D45),0)</f>
        <v>0</v>
      </c>
      <c r="C45" s="342">
        <f t="shared" si="16"/>
        <v>0</v>
      </c>
      <c r="D45" s="342">
        <f t="shared" si="1"/>
        <v>0</v>
      </c>
      <c r="E45" s="666">
        <f t="shared" si="17"/>
        <v>0</v>
      </c>
      <c r="F45" s="357">
        <f>VLOOKUP($E45,'個別表（B表）'!$C$14:$CM$113,10,FALSE)</f>
        <v>0</v>
      </c>
      <c r="G45" s="357">
        <f>VLOOKUP($E45,'個別表（B表）'!$C$14:$CM$113,11,FALSE)</f>
        <v>0</v>
      </c>
      <c r="H45" s="530">
        <f>VLOOKUP($E45,'個別表（B表）'!$C$14:$CM$113,12,FALSE)</f>
        <v>0</v>
      </c>
      <c r="I45" s="388"/>
      <c r="J45" s="709" t="str">
        <f>IF($H45&gt;0,LEFT(VLOOKUP($E45,'個別表（B表）'!$C$14:$CM$113,14,FALSE),2),"")</f>
        <v/>
      </c>
      <c r="K45" s="705">
        <f>SUMIFS('個別表（B表）'!$I$14:$I$113,'個別表（B表）'!$C$14:$C$113,'総括表 (A表)'!$E45,'個別表（B表）'!$R$14:$R$113,"&gt;=1")</f>
        <v>0</v>
      </c>
      <c r="L45" s="627">
        <f>SUMIFS('個別表（B表）'!$AW$14:$AW$113,'個別表（B表）'!$C$14:$C$113,'総括表 (A表)'!$E45)</f>
        <v>0</v>
      </c>
      <c r="M45" s="385">
        <f>SUMIFS('個別表（B表）'!$AY$14:$AY$113,'個別表（B表）'!$C$14:$C$113,'総括表 (A表)'!$E45)</f>
        <v>0</v>
      </c>
      <c r="N45" s="386">
        <f>SUMIFS('個別表（B表）'!$I$14:$I$113,'個別表（B表）'!$C$14:$C$113,'総括表 (A表)'!$E45,'個別表（B表）'!$F$14:$F$113,"&gt;=1")</f>
        <v>0</v>
      </c>
      <c r="O45" s="386">
        <f>SUMIFS('個別表（B表）'!$BR$14:$BR$113,'個別表（B表）'!$C$14:$C$113,'総括表 (A表)'!$E45)</f>
        <v>0</v>
      </c>
      <c r="P45" s="721" t="str">
        <f t="shared" si="2"/>
        <v/>
      </c>
      <c r="Q45" s="716"/>
      <c r="R45" s="327"/>
      <c r="S45" s="705">
        <f>SUMIFS('個別表（B表）'!$I$14:$I$113,'個別表（B表）'!$C$14:$C$113,'総括表 (A表)'!E45)</f>
        <v>0</v>
      </c>
      <c r="T45" s="698">
        <f>SUMIFS('個別表（B表）'!$AW$14:$AW$113,'個別表（B表）'!$C$14:$C$113,'総括表 (A表)'!$E45)</f>
        <v>0</v>
      </c>
      <c r="U45" s="387">
        <f>SUMIFS('個別表（B表）'!$AY$14:$AY$113,'個別表（B表）'!$C$14:$C$113,'総括表 (A表)'!$E45)</f>
        <v>0</v>
      </c>
      <c r="V45" s="496">
        <f>SUMIFS('個別表（B表）'!$I$14:$I$113,'個別表（B表）'!$C$14:$C$113,'総括表 (A表)'!$E45,'個別表（B表）'!$F$14:$F$113,"&gt;=1")</f>
        <v>0</v>
      </c>
      <c r="W45" s="387">
        <f>SUMIFS('個別表（B表）'!$BR$14:$BR$113,'個別表（B表）'!$C$14:$C$113,'総括表 (A表)'!$E45)</f>
        <v>0</v>
      </c>
      <c r="X45" s="674" t="str">
        <f t="shared" si="5"/>
        <v/>
      </c>
      <c r="Y45" s="331"/>
      <c r="Z45" s="332"/>
      <c r="AA45" s="328">
        <f t="shared" si="9"/>
        <v>0</v>
      </c>
      <c r="AB45" s="329">
        <f t="shared" si="10"/>
        <v>0</v>
      </c>
      <c r="AC45" s="332"/>
      <c r="AD45" s="332"/>
      <c r="AE45" s="328">
        <f t="shared" si="11"/>
        <v>0</v>
      </c>
      <c r="AF45" s="746">
        <f t="shared" si="6"/>
        <v>0</v>
      </c>
      <c r="AG45" s="332"/>
      <c r="AH45" s="328">
        <f t="shared" si="12"/>
        <v>0</v>
      </c>
      <c r="AI45" s="329">
        <f t="shared" si="13"/>
        <v>0</v>
      </c>
      <c r="AJ45" s="332"/>
      <c r="AK45" s="330">
        <f t="shared" si="14"/>
        <v>0</v>
      </c>
      <c r="AL45" s="335"/>
      <c r="AM45" s="329">
        <f t="shared" si="15"/>
        <v>0</v>
      </c>
      <c r="AN45" s="436"/>
      <c r="AO45" s="337">
        <f t="shared" si="3"/>
        <v>0</v>
      </c>
      <c r="AP45" s="261"/>
    </row>
    <row r="46" spans="1:42">
      <c r="A46" s="342">
        <f>VLOOKUP($E46,'個別表（B表）'!$C$14:$CM$113,2,FALSE)</f>
        <v>0</v>
      </c>
      <c r="B46" s="342">
        <f>IF(D46&gt;0,SUM($D$12:D46),0)</f>
        <v>0</v>
      </c>
      <c r="C46" s="342">
        <f t="shared" si="16"/>
        <v>0</v>
      </c>
      <c r="D46" s="342">
        <f t="shared" si="1"/>
        <v>0</v>
      </c>
      <c r="E46" s="666">
        <f t="shared" si="17"/>
        <v>0</v>
      </c>
      <c r="F46" s="357">
        <f>VLOOKUP($E46,'個別表（B表）'!$C$14:$CM$113,10,FALSE)</f>
        <v>0</v>
      </c>
      <c r="G46" s="357">
        <f>VLOOKUP($E46,'個別表（B表）'!$C$14:$CM$113,11,FALSE)</f>
        <v>0</v>
      </c>
      <c r="H46" s="530">
        <f>VLOOKUP($E46,'個別表（B表）'!$C$14:$CM$113,12,FALSE)</f>
        <v>0</v>
      </c>
      <c r="I46" s="388"/>
      <c r="J46" s="709" t="str">
        <f>IF($H46&gt;0,LEFT(VLOOKUP($E46,'個別表（B表）'!$C$14:$CM$113,14,FALSE),2),"")</f>
        <v/>
      </c>
      <c r="K46" s="705">
        <f>SUMIFS('個別表（B表）'!$I$14:$I$113,'個別表（B表）'!$C$14:$C$113,'総括表 (A表)'!$E46,'個別表（B表）'!$R$14:$R$113,"&gt;=1")</f>
        <v>0</v>
      </c>
      <c r="L46" s="627">
        <f>SUMIFS('個別表（B表）'!$AW$14:$AW$113,'個別表（B表）'!$C$14:$C$113,'総括表 (A表)'!$E46)</f>
        <v>0</v>
      </c>
      <c r="M46" s="385">
        <f>SUMIFS('個別表（B表）'!$AY$14:$AY$113,'個別表（B表）'!$C$14:$C$113,'総括表 (A表)'!$E46)</f>
        <v>0</v>
      </c>
      <c r="N46" s="386">
        <f>SUMIFS('個別表（B表）'!$I$14:$I$113,'個別表（B表）'!$C$14:$C$113,'総括表 (A表)'!$E46,'個別表（B表）'!$F$14:$F$113,"&gt;=1")</f>
        <v>0</v>
      </c>
      <c r="O46" s="386">
        <f>SUMIFS('個別表（B表）'!$BR$14:$BR$113,'個別表（B表）'!$C$14:$C$113,'総括表 (A表)'!$E46)</f>
        <v>0</v>
      </c>
      <c r="P46" s="721" t="str">
        <f t="shared" si="2"/>
        <v/>
      </c>
      <c r="Q46" s="716"/>
      <c r="R46" s="327"/>
      <c r="S46" s="705">
        <f>SUMIFS('個別表（B表）'!$I$14:$I$113,'個別表（B表）'!$C$14:$C$113,'総括表 (A表)'!E46)</f>
        <v>0</v>
      </c>
      <c r="T46" s="698">
        <f>SUMIFS('個別表（B表）'!$AW$14:$AW$113,'個別表（B表）'!$C$14:$C$113,'総括表 (A表)'!$E46)</f>
        <v>0</v>
      </c>
      <c r="U46" s="387">
        <f>SUMIFS('個別表（B表）'!$AY$14:$AY$113,'個別表（B表）'!$C$14:$C$113,'総括表 (A表)'!$E46)</f>
        <v>0</v>
      </c>
      <c r="V46" s="496">
        <f>SUMIFS('個別表（B表）'!$I$14:$I$113,'個別表（B表）'!$C$14:$C$113,'総括表 (A表)'!$E46,'個別表（B表）'!$F$14:$F$113,"&gt;=1")</f>
        <v>0</v>
      </c>
      <c r="W46" s="387">
        <f>SUMIFS('個別表（B表）'!$BR$14:$BR$113,'個別表（B表）'!$C$14:$C$113,'総括表 (A表)'!$E46)</f>
        <v>0</v>
      </c>
      <c r="X46" s="674" t="str">
        <f t="shared" si="5"/>
        <v/>
      </c>
      <c r="Y46" s="331"/>
      <c r="Z46" s="332"/>
      <c r="AA46" s="328">
        <f t="shared" si="9"/>
        <v>0</v>
      </c>
      <c r="AB46" s="329">
        <f t="shared" si="10"/>
        <v>0</v>
      </c>
      <c r="AC46" s="332"/>
      <c r="AD46" s="332"/>
      <c r="AE46" s="328">
        <f t="shared" si="11"/>
        <v>0</v>
      </c>
      <c r="AF46" s="746">
        <f t="shared" si="6"/>
        <v>0</v>
      </c>
      <c r="AG46" s="332"/>
      <c r="AH46" s="328">
        <f t="shared" si="12"/>
        <v>0</v>
      </c>
      <c r="AI46" s="329">
        <f t="shared" si="13"/>
        <v>0</v>
      </c>
      <c r="AJ46" s="332"/>
      <c r="AK46" s="330">
        <f t="shared" si="14"/>
        <v>0</v>
      </c>
      <c r="AL46" s="335"/>
      <c r="AM46" s="329">
        <f t="shared" si="15"/>
        <v>0</v>
      </c>
      <c r="AN46" s="436"/>
      <c r="AO46" s="337">
        <f t="shared" si="3"/>
        <v>0</v>
      </c>
      <c r="AP46" s="261"/>
    </row>
    <row r="47" spans="1:42">
      <c r="A47" s="342">
        <f>VLOOKUP($E47,'個別表（B表）'!$C$14:$CM$113,2,FALSE)</f>
        <v>0</v>
      </c>
      <c r="B47" s="342">
        <f>IF(D47&gt;0,SUM($D$12:D47),0)</f>
        <v>0</v>
      </c>
      <c r="C47" s="342">
        <f t="shared" si="16"/>
        <v>0</v>
      </c>
      <c r="D47" s="342">
        <f t="shared" si="1"/>
        <v>0</v>
      </c>
      <c r="E47" s="666">
        <f t="shared" si="17"/>
        <v>0</v>
      </c>
      <c r="F47" s="357">
        <f>VLOOKUP($E47,'個別表（B表）'!$C$14:$CM$113,10,FALSE)</f>
        <v>0</v>
      </c>
      <c r="G47" s="357">
        <f>VLOOKUP($E47,'個別表（B表）'!$C$14:$CM$113,11,FALSE)</f>
        <v>0</v>
      </c>
      <c r="H47" s="530">
        <f>VLOOKUP($E47,'個別表（B表）'!$C$14:$CM$113,12,FALSE)</f>
        <v>0</v>
      </c>
      <c r="I47" s="388"/>
      <c r="J47" s="709" t="str">
        <f>IF($H47&gt;0,LEFT(VLOOKUP($E47,'個別表（B表）'!$C$14:$CM$113,14,FALSE),2),"")</f>
        <v/>
      </c>
      <c r="K47" s="705">
        <f>SUMIFS('個別表（B表）'!$I$14:$I$113,'個別表（B表）'!$C$14:$C$113,'総括表 (A表)'!$E47,'個別表（B表）'!$R$14:$R$113,"&gt;=1")</f>
        <v>0</v>
      </c>
      <c r="L47" s="627">
        <f>SUMIFS('個別表（B表）'!$AW$14:$AW$113,'個別表（B表）'!$C$14:$C$113,'総括表 (A表)'!$E47)</f>
        <v>0</v>
      </c>
      <c r="M47" s="385">
        <f>SUMIFS('個別表（B表）'!$AY$14:$AY$113,'個別表（B表）'!$C$14:$C$113,'総括表 (A表)'!$E47)</f>
        <v>0</v>
      </c>
      <c r="N47" s="386">
        <f>SUMIFS('個別表（B表）'!$I$14:$I$113,'個別表（B表）'!$C$14:$C$113,'総括表 (A表)'!$E47,'個別表（B表）'!$F$14:$F$113,"&gt;=1")</f>
        <v>0</v>
      </c>
      <c r="O47" s="386">
        <f>SUMIFS('個別表（B表）'!$BR$14:$BR$113,'個別表（B表）'!$C$14:$C$113,'総括表 (A表)'!$E47)</f>
        <v>0</v>
      </c>
      <c r="P47" s="721" t="str">
        <f t="shared" si="2"/>
        <v/>
      </c>
      <c r="Q47" s="716"/>
      <c r="R47" s="327"/>
      <c r="S47" s="705">
        <f>SUMIFS('個別表（B表）'!$I$14:$I$113,'個別表（B表）'!$C$14:$C$113,'総括表 (A表)'!E47)</f>
        <v>0</v>
      </c>
      <c r="T47" s="698">
        <f>SUMIFS('個別表（B表）'!$AW$14:$AW$113,'個別表（B表）'!$C$14:$C$113,'総括表 (A表)'!$E47)</f>
        <v>0</v>
      </c>
      <c r="U47" s="387">
        <f>SUMIFS('個別表（B表）'!$AY$14:$AY$113,'個別表（B表）'!$C$14:$C$113,'総括表 (A表)'!$E47)</f>
        <v>0</v>
      </c>
      <c r="V47" s="496">
        <f>SUMIFS('個別表（B表）'!$I$14:$I$113,'個別表（B表）'!$C$14:$C$113,'総括表 (A表)'!$E47,'個別表（B表）'!$F$14:$F$113,"&gt;=1")</f>
        <v>0</v>
      </c>
      <c r="W47" s="387">
        <f>SUMIFS('個別表（B表）'!$BR$14:$BR$113,'個別表（B表）'!$C$14:$C$113,'総括表 (A表)'!$E47)</f>
        <v>0</v>
      </c>
      <c r="X47" s="674" t="str">
        <f t="shared" si="5"/>
        <v/>
      </c>
      <c r="Y47" s="331"/>
      <c r="Z47" s="332"/>
      <c r="AA47" s="328">
        <f t="shared" si="9"/>
        <v>0</v>
      </c>
      <c r="AB47" s="329">
        <f t="shared" si="10"/>
        <v>0</v>
      </c>
      <c r="AC47" s="332"/>
      <c r="AD47" s="332"/>
      <c r="AE47" s="328">
        <f t="shared" si="11"/>
        <v>0</v>
      </c>
      <c r="AF47" s="746">
        <f t="shared" si="6"/>
        <v>0</v>
      </c>
      <c r="AG47" s="332"/>
      <c r="AH47" s="328">
        <f t="shared" si="12"/>
        <v>0</v>
      </c>
      <c r="AI47" s="329">
        <f t="shared" si="13"/>
        <v>0</v>
      </c>
      <c r="AJ47" s="332"/>
      <c r="AK47" s="330">
        <f t="shared" si="14"/>
        <v>0</v>
      </c>
      <c r="AL47" s="335"/>
      <c r="AM47" s="329">
        <f t="shared" si="15"/>
        <v>0</v>
      </c>
      <c r="AN47" s="436"/>
      <c r="AO47" s="337">
        <f t="shared" si="3"/>
        <v>0</v>
      </c>
      <c r="AP47" s="261"/>
    </row>
    <row r="48" spans="1:42">
      <c r="A48" s="342">
        <f>VLOOKUP($E48,'個別表（B表）'!$C$14:$CM$113,2,FALSE)</f>
        <v>0</v>
      </c>
      <c r="B48" s="342">
        <f>IF(D48&gt;0,SUM($D$12:D48),0)</f>
        <v>0</v>
      </c>
      <c r="C48" s="342">
        <f t="shared" si="16"/>
        <v>0</v>
      </c>
      <c r="D48" s="342">
        <f t="shared" si="1"/>
        <v>0</v>
      </c>
      <c r="E48" s="666">
        <f t="shared" si="17"/>
        <v>0</v>
      </c>
      <c r="F48" s="357">
        <f>VLOOKUP($E48,'個別表（B表）'!$C$14:$CM$113,10,FALSE)</f>
        <v>0</v>
      </c>
      <c r="G48" s="357">
        <f>VLOOKUP($E48,'個別表（B表）'!$C$14:$CM$113,11,FALSE)</f>
        <v>0</v>
      </c>
      <c r="H48" s="530">
        <f>VLOOKUP($E48,'個別表（B表）'!$C$14:$CM$113,12,FALSE)</f>
        <v>0</v>
      </c>
      <c r="I48" s="388"/>
      <c r="J48" s="709" t="str">
        <f>IF($H48&gt;0,LEFT(VLOOKUP($E48,'個別表（B表）'!$C$14:$CM$113,14,FALSE),2),"")</f>
        <v/>
      </c>
      <c r="K48" s="705">
        <f>SUMIFS('個別表（B表）'!$I$14:$I$113,'個別表（B表）'!$C$14:$C$113,'総括表 (A表)'!$E48,'個別表（B表）'!$R$14:$R$113,"&gt;=1")</f>
        <v>0</v>
      </c>
      <c r="L48" s="627">
        <f>SUMIFS('個別表（B表）'!$AW$14:$AW$113,'個別表（B表）'!$C$14:$C$113,'総括表 (A表)'!$E48)</f>
        <v>0</v>
      </c>
      <c r="M48" s="385">
        <f>SUMIFS('個別表（B表）'!$AY$14:$AY$113,'個別表（B表）'!$C$14:$C$113,'総括表 (A表)'!$E48)</f>
        <v>0</v>
      </c>
      <c r="N48" s="386">
        <f>SUMIFS('個別表（B表）'!$I$14:$I$113,'個別表（B表）'!$C$14:$C$113,'総括表 (A表)'!$E48,'個別表（B表）'!$F$14:$F$113,"&gt;=1")</f>
        <v>0</v>
      </c>
      <c r="O48" s="386">
        <f>SUMIFS('個別表（B表）'!$BR$14:$BR$113,'個別表（B表）'!$C$14:$C$113,'総括表 (A表)'!$E48)</f>
        <v>0</v>
      </c>
      <c r="P48" s="721" t="str">
        <f t="shared" si="2"/>
        <v/>
      </c>
      <c r="Q48" s="716"/>
      <c r="R48" s="327"/>
      <c r="S48" s="705">
        <f>SUMIFS('個別表（B表）'!$I$14:$I$113,'個別表（B表）'!$C$14:$C$113,'総括表 (A表)'!E48)</f>
        <v>0</v>
      </c>
      <c r="T48" s="698">
        <f>SUMIFS('個別表（B表）'!$AW$14:$AW$113,'個別表（B表）'!$C$14:$C$113,'総括表 (A表)'!$E48)</f>
        <v>0</v>
      </c>
      <c r="U48" s="387">
        <f>SUMIFS('個別表（B表）'!$AY$14:$AY$113,'個別表（B表）'!$C$14:$C$113,'総括表 (A表)'!$E48)</f>
        <v>0</v>
      </c>
      <c r="V48" s="496">
        <f>SUMIFS('個別表（B表）'!$I$14:$I$113,'個別表（B表）'!$C$14:$C$113,'総括表 (A表)'!$E48,'個別表（B表）'!$F$14:$F$113,"&gt;=1")</f>
        <v>0</v>
      </c>
      <c r="W48" s="387">
        <f>SUMIFS('個別表（B表）'!$BR$14:$BR$113,'個別表（B表）'!$C$14:$C$113,'総括表 (A表)'!$E48)</f>
        <v>0</v>
      </c>
      <c r="X48" s="674" t="str">
        <f t="shared" si="5"/>
        <v/>
      </c>
      <c r="Y48" s="331"/>
      <c r="Z48" s="332"/>
      <c r="AA48" s="328">
        <f t="shared" si="9"/>
        <v>0</v>
      </c>
      <c r="AB48" s="329">
        <f t="shared" si="10"/>
        <v>0</v>
      </c>
      <c r="AC48" s="332"/>
      <c r="AD48" s="332"/>
      <c r="AE48" s="328">
        <f t="shared" si="11"/>
        <v>0</v>
      </c>
      <c r="AF48" s="746">
        <f t="shared" si="6"/>
        <v>0</v>
      </c>
      <c r="AG48" s="332"/>
      <c r="AH48" s="328">
        <f t="shared" si="12"/>
        <v>0</v>
      </c>
      <c r="AI48" s="329">
        <f t="shared" si="13"/>
        <v>0</v>
      </c>
      <c r="AJ48" s="332"/>
      <c r="AK48" s="330">
        <f t="shared" si="14"/>
        <v>0</v>
      </c>
      <c r="AL48" s="335"/>
      <c r="AM48" s="329">
        <f t="shared" si="15"/>
        <v>0</v>
      </c>
      <c r="AN48" s="436"/>
      <c r="AO48" s="337">
        <f t="shared" si="3"/>
        <v>0</v>
      </c>
      <c r="AP48" s="261"/>
    </row>
    <row r="49" spans="1:42">
      <c r="A49" s="342">
        <f>VLOOKUP($E49,'個別表（B表）'!$C$14:$CM$113,2,FALSE)</f>
        <v>0</v>
      </c>
      <c r="B49" s="342">
        <f>IF(D49&gt;0,SUM($D$12:D49),0)</f>
        <v>0</v>
      </c>
      <c r="C49" s="342">
        <f t="shared" si="16"/>
        <v>0</v>
      </c>
      <c r="D49" s="342">
        <f t="shared" si="1"/>
        <v>0</v>
      </c>
      <c r="E49" s="666">
        <f t="shared" si="17"/>
        <v>0</v>
      </c>
      <c r="F49" s="357">
        <f>VLOOKUP($E49,'個別表（B表）'!$C$14:$CM$113,10,FALSE)</f>
        <v>0</v>
      </c>
      <c r="G49" s="357">
        <f>VLOOKUP($E49,'個別表（B表）'!$C$14:$CM$113,11,FALSE)</f>
        <v>0</v>
      </c>
      <c r="H49" s="530">
        <f>VLOOKUP($E49,'個別表（B表）'!$C$14:$CM$113,12,FALSE)</f>
        <v>0</v>
      </c>
      <c r="I49" s="388"/>
      <c r="J49" s="709" t="str">
        <f>IF($H49&gt;0,LEFT(VLOOKUP($E49,'個別表（B表）'!$C$14:$CM$113,14,FALSE),2),"")</f>
        <v/>
      </c>
      <c r="K49" s="705">
        <f>SUMIFS('個別表（B表）'!$I$14:$I$113,'個別表（B表）'!$C$14:$C$113,'総括表 (A表)'!$E49,'個別表（B表）'!$R$14:$R$113,"&gt;=1")</f>
        <v>0</v>
      </c>
      <c r="L49" s="627">
        <f>SUMIFS('個別表（B表）'!$AW$14:$AW$113,'個別表（B表）'!$C$14:$C$113,'総括表 (A表)'!$E49)</f>
        <v>0</v>
      </c>
      <c r="M49" s="385">
        <f>SUMIFS('個別表（B表）'!$AY$14:$AY$113,'個別表（B表）'!$C$14:$C$113,'総括表 (A表)'!$E49)</f>
        <v>0</v>
      </c>
      <c r="N49" s="386">
        <f>SUMIFS('個別表（B表）'!$I$14:$I$113,'個別表（B表）'!$C$14:$C$113,'総括表 (A表)'!$E49,'個別表（B表）'!$F$14:$F$113,"&gt;=1")</f>
        <v>0</v>
      </c>
      <c r="O49" s="386">
        <f>SUMIFS('個別表（B表）'!$BR$14:$BR$113,'個別表（B表）'!$C$14:$C$113,'総括表 (A表)'!$E49)</f>
        <v>0</v>
      </c>
      <c r="P49" s="721" t="str">
        <f t="shared" si="2"/>
        <v/>
      </c>
      <c r="Q49" s="716"/>
      <c r="R49" s="327"/>
      <c r="S49" s="705">
        <f>SUMIFS('個別表（B表）'!$I$14:$I$113,'個別表（B表）'!$C$14:$C$113,'総括表 (A表)'!E49)</f>
        <v>0</v>
      </c>
      <c r="T49" s="698">
        <f>SUMIFS('個別表（B表）'!$AW$14:$AW$113,'個別表（B表）'!$C$14:$C$113,'総括表 (A表)'!$E49)</f>
        <v>0</v>
      </c>
      <c r="U49" s="387">
        <f>SUMIFS('個別表（B表）'!$AY$14:$AY$113,'個別表（B表）'!$C$14:$C$113,'総括表 (A表)'!$E49)</f>
        <v>0</v>
      </c>
      <c r="V49" s="496">
        <f>SUMIFS('個別表（B表）'!$I$14:$I$113,'個別表（B表）'!$C$14:$C$113,'総括表 (A表)'!$E49,'個別表（B表）'!$F$14:$F$113,"&gt;=1")</f>
        <v>0</v>
      </c>
      <c r="W49" s="387">
        <f>SUMIFS('個別表（B表）'!$BR$14:$BR$113,'個別表（B表）'!$C$14:$C$113,'総括表 (A表)'!$E49)</f>
        <v>0</v>
      </c>
      <c r="X49" s="674" t="str">
        <f t="shared" si="5"/>
        <v/>
      </c>
      <c r="Y49" s="331"/>
      <c r="Z49" s="332"/>
      <c r="AA49" s="328">
        <f t="shared" si="9"/>
        <v>0</v>
      </c>
      <c r="AB49" s="329">
        <f t="shared" si="10"/>
        <v>0</v>
      </c>
      <c r="AC49" s="332"/>
      <c r="AD49" s="332"/>
      <c r="AE49" s="328">
        <f t="shared" si="11"/>
        <v>0</v>
      </c>
      <c r="AF49" s="746">
        <f t="shared" si="6"/>
        <v>0</v>
      </c>
      <c r="AG49" s="332"/>
      <c r="AH49" s="328">
        <f t="shared" si="12"/>
        <v>0</v>
      </c>
      <c r="AI49" s="329">
        <f t="shared" si="13"/>
        <v>0</v>
      </c>
      <c r="AJ49" s="332"/>
      <c r="AK49" s="330">
        <f t="shared" si="14"/>
        <v>0</v>
      </c>
      <c r="AL49" s="335"/>
      <c r="AM49" s="329">
        <f t="shared" si="15"/>
        <v>0</v>
      </c>
      <c r="AN49" s="436"/>
      <c r="AO49" s="337">
        <f t="shared" si="3"/>
        <v>0</v>
      </c>
      <c r="AP49" s="261"/>
    </row>
    <row r="50" spans="1:42">
      <c r="A50" s="342">
        <f>VLOOKUP($E50,'個別表（B表）'!$C$14:$CM$113,2,FALSE)</f>
        <v>0</v>
      </c>
      <c r="B50" s="342">
        <f>IF(D50&gt;0,SUM($D$12:D50),0)</f>
        <v>0</v>
      </c>
      <c r="C50" s="342">
        <f t="shared" si="16"/>
        <v>0</v>
      </c>
      <c r="D50" s="342">
        <f t="shared" si="1"/>
        <v>0</v>
      </c>
      <c r="E50" s="666">
        <f t="shared" si="17"/>
        <v>0</v>
      </c>
      <c r="F50" s="357">
        <f>VLOOKUP($E50,'個別表（B表）'!$C$14:$CM$113,10,FALSE)</f>
        <v>0</v>
      </c>
      <c r="G50" s="357">
        <f>VLOOKUP($E50,'個別表（B表）'!$C$14:$CM$113,11,FALSE)</f>
        <v>0</v>
      </c>
      <c r="H50" s="530">
        <f>VLOOKUP($E50,'個別表（B表）'!$C$14:$CM$113,12,FALSE)</f>
        <v>0</v>
      </c>
      <c r="I50" s="388"/>
      <c r="J50" s="709" t="str">
        <f>IF($H50&gt;0,LEFT(VLOOKUP($E50,'個別表（B表）'!$C$14:$CM$113,14,FALSE),2),"")</f>
        <v/>
      </c>
      <c r="K50" s="705">
        <f>SUMIFS('個別表（B表）'!$I$14:$I$113,'個別表（B表）'!$C$14:$C$113,'総括表 (A表)'!$E50,'個別表（B表）'!$R$14:$R$113,"&gt;=1")</f>
        <v>0</v>
      </c>
      <c r="L50" s="627">
        <f>SUMIFS('個別表（B表）'!$AW$14:$AW$113,'個別表（B表）'!$C$14:$C$113,'総括表 (A表)'!$E50)</f>
        <v>0</v>
      </c>
      <c r="M50" s="385">
        <f>SUMIFS('個別表（B表）'!$AY$14:$AY$113,'個別表（B表）'!$C$14:$C$113,'総括表 (A表)'!$E50)</f>
        <v>0</v>
      </c>
      <c r="N50" s="386">
        <f>SUMIFS('個別表（B表）'!$I$14:$I$113,'個別表（B表）'!$C$14:$C$113,'総括表 (A表)'!$E50,'個別表（B表）'!$F$14:$F$113,"&gt;=1")</f>
        <v>0</v>
      </c>
      <c r="O50" s="386">
        <f>SUMIFS('個別表（B表）'!$BR$14:$BR$113,'個別表（B表）'!$C$14:$C$113,'総括表 (A表)'!$E50)</f>
        <v>0</v>
      </c>
      <c r="P50" s="721" t="str">
        <f t="shared" si="2"/>
        <v/>
      </c>
      <c r="Q50" s="716"/>
      <c r="R50" s="327"/>
      <c r="S50" s="705">
        <f>SUMIFS('個別表（B表）'!$I$14:$I$113,'個別表（B表）'!$C$14:$C$113,'総括表 (A表)'!E50)</f>
        <v>0</v>
      </c>
      <c r="T50" s="698">
        <f>SUMIFS('個別表（B表）'!$AW$14:$AW$113,'個別表（B表）'!$C$14:$C$113,'総括表 (A表)'!$E50)</f>
        <v>0</v>
      </c>
      <c r="U50" s="387">
        <f>SUMIFS('個別表（B表）'!$AY$14:$AY$113,'個別表（B表）'!$C$14:$C$113,'総括表 (A表)'!$E50)</f>
        <v>0</v>
      </c>
      <c r="V50" s="496">
        <f>SUMIFS('個別表（B表）'!$I$14:$I$113,'個別表（B表）'!$C$14:$C$113,'総括表 (A表)'!$E50,'個別表（B表）'!$F$14:$F$113,"&gt;=1")</f>
        <v>0</v>
      </c>
      <c r="W50" s="387">
        <f>SUMIFS('個別表（B表）'!$BR$14:$BR$113,'個別表（B表）'!$C$14:$C$113,'総括表 (A表)'!$E50)</f>
        <v>0</v>
      </c>
      <c r="X50" s="674" t="str">
        <f t="shared" si="5"/>
        <v/>
      </c>
      <c r="Y50" s="331"/>
      <c r="Z50" s="332"/>
      <c r="AA50" s="328">
        <f t="shared" si="9"/>
        <v>0</v>
      </c>
      <c r="AB50" s="329">
        <f t="shared" si="10"/>
        <v>0</v>
      </c>
      <c r="AC50" s="332"/>
      <c r="AD50" s="332"/>
      <c r="AE50" s="328">
        <f t="shared" si="11"/>
        <v>0</v>
      </c>
      <c r="AF50" s="746">
        <f t="shared" si="6"/>
        <v>0</v>
      </c>
      <c r="AG50" s="332"/>
      <c r="AH50" s="328">
        <f t="shared" si="12"/>
        <v>0</v>
      </c>
      <c r="AI50" s="329">
        <f t="shared" si="13"/>
        <v>0</v>
      </c>
      <c r="AJ50" s="332"/>
      <c r="AK50" s="330">
        <f t="shared" si="14"/>
        <v>0</v>
      </c>
      <c r="AL50" s="335"/>
      <c r="AM50" s="329">
        <f t="shared" si="15"/>
        <v>0</v>
      </c>
      <c r="AN50" s="436"/>
      <c r="AO50" s="337">
        <f t="shared" si="3"/>
        <v>0</v>
      </c>
      <c r="AP50" s="261"/>
    </row>
    <row r="51" spans="1:42">
      <c r="A51" s="342">
        <f>VLOOKUP($E51,'個別表（B表）'!$C$14:$CM$113,2,FALSE)</f>
        <v>0</v>
      </c>
      <c r="B51" s="342">
        <f>IF(D51&gt;0,SUM($D$12:D51),0)</f>
        <v>0</v>
      </c>
      <c r="C51" s="342">
        <f t="shared" si="16"/>
        <v>0</v>
      </c>
      <c r="D51" s="342">
        <f t="shared" si="1"/>
        <v>0</v>
      </c>
      <c r="E51" s="666">
        <f t="shared" si="17"/>
        <v>0</v>
      </c>
      <c r="F51" s="357">
        <f>VLOOKUP($E51,'個別表（B表）'!$C$14:$CM$113,10,FALSE)</f>
        <v>0</v>
      </c>
      <c r="G51" s="357">
        <f>VLOOKUP($E51,'個別表（B表）'!$C$14:$CM$113,11,FALSE)</f>
        <v>0</v>
      </c>
      <c r="H51" s="530">
        <f>VLOOKUP($E51,'個別表（B表）'!$C$14:$CM$113,12,FALSE)</f>
        <v>0</v>
      </c>
      <c r="I51" s="388"/>
      <c r="J51" s="709" t="str">
        <f>IF($H51&gt;0,LEFT(VLOOKUP($E51,'個別表（B表）'!$C$14:$CM$113,14,FALSE),2),"")</f>
        <v/>
      </c>
      <c r="K51" s="705">
        <f>SUMIFS('個別表（B表）'!$I$14:$I$113,'個別表（B表）'!$C$14:$C$113,'総括表 (A表)'!$E51,'個別表（B表）'!$R$14:$R$113,"&gt;=1")</f>
        <v>0</v>
      </c>
      <c r="L51" s="627">
        <f>SUMIFS('個別表（B表）'!$AW$14:$AW$113,'個別表（B表）'!$C$14:$C$113,'総括表 (A表)'!$E51)</f>
        <v>0</v>
      </c>
      <c r="M51" s="385">
        <f>SUMIFS('個別表（B表）'!$AY$14:$AY$113,'個別表（B表）'!$C$14:$C$113,'総括表 (A表)'!$E51)</f>
        <v>0</v>
      </c>
      <c r="N51" s="386">
        <f>SUMIFS('個別表（B表）'!$I$14:$I$113,'個別表（B表）'!$C$14:$C$113,'総括表 (A表)'!$E51,'個別表（B表）'!$F$14:$F$113,"&gt;=1")</f>
        <v>0</v>
      </c>
      <c r="O51" s="386">
        <f>SUMIFS('個別表（B表）'!$BR$14:$BR$113,'個別表（B表）'!$C$14:$C$113,'総括表 (A表)'!$E51)</f>
        <v>0</v>
      </c>
      <c r="P51" s="721" t="str">
        <f t="shared" si="2"/>
        <v/>
      </c>
      <c r="Q51" s="716"/>
      <c r="R51" s="327"/>
      <c r="S51" s="705">
        <f>SUMIFS('個別表（B表）'!$I$14:$I$113,'個別表（B表）'!$C$14:$C$113,'総括表 (A表)'!E51)</f>
        <v>0</v>
      </c>
      <c r="T51" s="698">
        <f>SUMIFS('個別表（B表）'!$AW$14:$AW$113,'個別表（B表）'!$C$14:$C$113,'総括表 (A表)'!$E51)</f>
        <v>0</v>
      </c>
      <c r="U51" s="387">
        <f>SUMIFS('個別表（B表）'!$AY$14:$AY$113,'個別表（B表）'!$C$14:$C$113,'総括表 (A表)'!$E51)</f>
        <v>0</v>
      </c>
      <c r="V51" s="496">
        <f>SUMIFS('個別表（B表）'!$I$14:$I$113,'個別表（B表）'!$C$14:$C$113,'総括表 (A表)'!$E51,'個別表（B表）'!$F$14:$F$113,"&gt;=1")</f>
        <v>0</v>
      </c>
      <c r="W51" s="387">
        <f>SUMIFS('個別表（B表）'!$BR$14:$BR$113,'個別表（B表）'!$C$14:$C$113,'総括表 (A表)'!$E51)</f>
        <v>0</v>
      </c>
      <c r="X51" s="674" t="str">
        <f t="shared" si="5"/>
        <v/>
      </c>
      <c r="Y51" s="331"/>
      <c r="Z51" s="332"/>
      <c r="AA51" s="328">
        <f t="shared" si="9"/>
        <v>0</v>
      </c>
      <c r="AB51" s="329">
        <f t="shared" si="10"/>
        <v>0</v>
      </c>
      <c r="AC51" s="332"/>
      <c r="AD51" s="332"/>
      <c r="AE51" s="328">
        <f t="shared" si="11"/>
        <v>0</v>
      </c>
      <c r="AF51" s="746">
        <f t="shared" si="6"/>
        <v>0</v>
      </c>
      <c r="AG51" s="332"/>
      <c r="AH51" s="328">
        <f t="shared" si="12"/>
        <v>0</v>
      </c>
      <c r="AI51" s="329">
        <f t="shared" si="13"/>
        <v>0</v>
      </c>
      <c r="AJ51" s="332"/>
      <c r="AK51" s="330">
        <f t="shared" si="14"/>
        <v>0</v>
      </c>
      <c r="AL51" s="335"/>
      <c r="AM51" s="329">
        <f t="shared" si="15"/>
        <v>0</v>
      </c>
      <c r="AN51" s="436"/>
      <c r="AO51" s="337">
        <f t="shared" si="3"/>
        <v>0</v>
      </c>
      <c r="AP51" s="261"/>
    </row>
    <row r="52" spans="1:42">
      <c r="A52" s="342">
        <f>VLOOKUP($E52,'個別表（B表）'!$C$14:$CM$113,2,FALSE)</f>
        <v>0</v>
      </c>
      <c r="B52" s="342">
        <f>IF(D52&gt;0,SUM($D$12:D52),0)</f>
        <v>0</v>
      </c>
      <c r="C52" s="342">
        <f t="shared" si="16"/>
        <v>0</v>
      </c>
      <c r="D52" s="342">
        <f t="shared" si="1"/>
        <v>0</v>
      </c>
      <c r="E52" s="666">
        <f t="shared" si="17"/>
        <v>0</v>
      </c>
      <c r="F52" s="357">
        <f>VLOOKUP($E52,'個別表（B表）'!$C$14:$CM$113,10,FALSE)</f>
        <v>0</v>
      </c>
      <c r="G52" s="357">
        <f>VLOOKUP($E52,'個別表（B表）'!$C$14:$CM$113,11,FALSE)</f>
        <v>0</v>
      </c>
      <c r="H52" s="530">
        <f>VLOOKUP($E52,'個別表（B表）'!$C$14:$CM$113,12,FALSE)</f>
        <v>0</v>
      </c>
      <c r="I52" s="388"/>
      <c r="J52" s="709" t="str">
        <f>IF($H52&gt;0,LEFT(VLOOKUP($E52,'個別表（B表）'!$C$14:$CM$113,14,FALSE),2),"")</f>
        <v/>
      </c>
      <c r="K52" s="705">
        <f>SUMIFS('個別表（B表）'!$I$14:$I$113,'個別表（B表）'!$C$14:$C$113,'総括表 (A表)'!$E52,'個別表（B表）'!$R$14:$R$113,"&gt;=1")</f>
        <v>0</v>
      </c>
      <c r="L52" s="627">
        <f>SUMIFS('個別表（B表）'!$AW$14:$AW$113,'個別表（B表）'!$C$14:$C$113,'総括表 (A表)'!$E52)</f>
        <v>0</v>
      </c>
      <c r="M52" s="385">
        <f>SUMIFS('個別表（B表）'!$AY$14:$AY$113,'個別表（B表）'!$C$14:$C$113,'総括表 (A表)'!$E52)</f>
        <v>0</v>
      </c>
      <c r="N52" s="386">
        <f>SUMIFS('個別表（B表）'!$I$14:$I$113,'個別表（B表）'!$C$14:$C$113,'総括表 (A表)'!$E52,'個別表（B表）'!$F$14:$F$113,"&gt;=1")</f>
        <v>0</v>
      </c>
      <c r="O52" s="386">
        <f>SUMIFS('個別表（B表）'!$BR$14:$BR$113,'個別表（B表）'!$C$14:$C$113,'総括表 (A表)'!$E52)</f>
        <v>0</v>
      </c>
      <c r="P52" s="721" t="str">
        <f t="shared" si="2"/>
        <v/>
      </c>
      <c r="Q52" s="716"/>
      <c r="R52" s="327"/>
      <c r="S52" s="705">
        <f>SUMIFS('個別表（B表）'!$I$14:$I$113,'個別表（B表）'!$C$14:$C$113,'総括表 (A表)'!E52)</f>
        <v>0</v>
      </c>
      <c r="T52" s="698">
        <f>SUMIFS('個別表（B表）'!$AW$14:$AW$113,'個別表（B表）'!$C$14:$C$113,'総括表 (A表)'!$E52)</f>
        <v>0</v>
      </c>
      <c r="U52" s="387">
        <f>SUMIFS('個別表（B表）'!$AY$14:$AY$113,'個別表（B表）'!$C$14:$C$113,'総括表 (A表)'!$E52)</f>
        <v>0</v>
      </c>
      <c r="V52" s="496">
        <f>SUMIFS('個別表（B表）'!$I$14:$I$113,'個別表（B表）'!$C$14:$C$113,'総括表 (A表)'!$E52,'個別表（B表）'!$F$14:$F$113,"&gt;=1")</f>
        <v>0</v>
      </c>
      <c r="W52" s="387">
        <f>SUMIFS('個別表（B表）'!$BR$14:$BR$113,'個別表（B表）'!$C$14:$C$113,'総括表 (A表)'!$E52)</f>
        <v>0</v>
      </c>
      <c r="X52" s="674" t="str">
        <f t="shared" si="5"/>
        <v/>
      </c>
      <c r="Y52" s="331"/>
      <c r="Z52" s="332"/>
      <c r="AA52" s="328">
        <f t="shared" si="9"/>
        <v>0</v>
      </c>
      <c r="AB52" s="329">
        <f t="shared" si="10"/>
        <v>0</v>
      </c>
      <c r="AC52" s="332"/>
      <c r="AD52" s="332"/>
      <c r="AE52" s="328">
        <f t="shared" si="11"/>
        <v>0</v>
      </c>
      <c r="AF52" s="746">
        <f t="shared" si="6"/>
        <v>0</v>
      </c>
      <c r="AG52" s="332"/>
      <c r="AH52" s="328">
        <f t="shared" si="12"/>
        <v>0</v>
      </c>
      <c r="AI52" s="329">
        <f t="shared" si="13"/>
        <v>0</v>
      </c>
      <c r="AJ52" s="332"/>
      <c r="AK52" s="330">
        <f t="shared" si="14"/>
        <v>0</v>
      </c>
      <c r="AL52" s="335"/>
      <c r="AM52" s="329">
        <f t="shared" si="15"/>
        <v>0</v>
      </c>
      <c r="AN52" s="436"/>
      <c r="AO52" s="337">
        <f t="shared" si="3"/>
        <v>0</v>
      </c>
      <c r="AP52" s="261"/>
    </row>
    <row r="53" spans="1:42">
      <c r="A53" s="342">
        <f>VLOOKUP($E53,'個別表（B表）'!$C$14:$CM$113,2,FALSE)</f>
        <v>0</v>
      </c>
      <c r="B53" s="342">
        <f>IF(D53&gt;0,SUM($D$12:D53),0)</f>
        <v>0</v>
      </c>
      <c r="C53" s="342">
        <f t="shared" si="16"/>
        <v>0</v>
      </c>
      <c r="D53" s="342">
        <f t="shared" si="1"/>
        <v>0</v>
      </c>
      <c r="E53" s="666">
        <f t="shared" si="17"/>
        <v>0</v>
      </c>
      <c r="F53" s="357">
        <f>VLOOKUP($E53,'個別表（B表）'!$C$14:$CM$113,10,FALSE)</f>
        <v>0</v>
      </c>
      <c r="G53" s="357">
        <f>VLOOKUP($E53,'個別表（B表）'!$C$14:$CM$113,11,FALSE)</f>
        <v>0</v>
      </c>
      <c r="H53" s="530">
        <f>VLOOKUP($E53,'個別表（B表）'!$C$14:$CM$113,12,FALSE)</f>
        <v>0</v>
      </c>
      <c r="I53" s="388"/>
      <c r="J53" s="709" t="str">
        <f>IF($H53&gt;0,LEFT(VLOOKUP($E53,'個別表（B表）'!$C$14:$CM$113,14,FALSE),2),"")</f>
        <v/>
      </c>
      <c r="K53" s="705">
        <f>SUMIFS('個別表（B表）'!$I$14:$I$113,'個別表（B表）'!$C$14:$C$113,'総括表 (A表)'!$E53,'個別表（B表）'!$R$14:$R$113,"&gt;=1")</f>
        <v>0</v>
      </c>
      <c r="L53" s="627">
        <f>SUMIFS('個別表（B表）'!$AW$14:$AW$113,'個別表（B表）'!$C$14:$C$113,'総括表 (A表)'!$E53)</f>
        <v>0</v>
      </c>
      <c r="M53" s="385">
        <f>SUMIFS('個別表（B表）'!$AY$14:$AY$113,'個別表（B表）'!$C$14:$C$113,'総括表 (A表)'!$E53)</f>
        <v>0</v>
      </c>
      <c r="N53" s="386">
        <f>SUMIFS('個別表（B表）'!$I$14:$I$113,'個別表（B表）'!$C$14:$C$113,'総括表 (A表)'!$E53,'個別表（B表）'!$F$14:$F$113,"&gt;=1")</f>
        <v>0</v>
      </c>
      <c r="O53" s="386">
        <f>SUMIFS('個別表（B表）'!$BR$14:$BR$113,'個別表（B表）'!$C$14:$C$113,'総括表 (A表)'!$E53)</f>
        <v>0</v>
      </c>
      <c r="P53" s="721" t="str">
        <f t="shared" si="2"/>
        <v/>
      </c>
      <c r="Q53" s="716"/>
      <c r="R53" s="327"/>
      <c r="S53" s="705">
        <f>SUMIFS('個別表（B表）'!$I$14:$I$113,'個別表（B表）'!$C$14:$C$113,'総括表 (A表)'!E53)</f>
        <v>0</v>
      </c>
      <c r="T53" s="698">
        <f>SUMIFS('個別表（B表）'!$AW$14:$AW$113,'個別表（B表）'!$C$14:$C$113,'総括表 (A表)'!$E53)</f>
        <v>0</v>
      </c>
      <c r="U53" s="387">
        <f>SUMIFS('個別表（B表）'!$AY$14:$AY$113,'個別表（B表）'!$C$14:$C$113,'総括表 (A表)'!$E53)</f>
        <v>0</v>
      </c>
      <c r="V53" s="496">
        <f>SUMIFS('個別表（B表）'!$I$14:$I$113,'個別表（B表）'!$C$14:$C$113,'総括表 (A表)'!$E53,'個別表（B表）'!$F$14:$F$113,"&gt;=1")</f>
        <v>0</v>
      </c>
      <c r="W53" s="387">
        <f>SUMIFS('個別表（B表）'!$BR$14:$BR$113,'個別表（B表）'!$C$14:$C$113,'総括表 (A表)'!$E53)</f>
        <v>0</v>
      </c>
      <c r="X53" s="674" t="str">
        <f t="shared" si="5"/>
        <v/>
      </c>
      <c r="Y53" s="331"/>
      <c r="Z53" s="332"/>
      <c r="AA53" s="328">
        <f t="shared" si="9"/>
        <v>0</v>
      </c>
      <c r="AB53" s="329">
        <f t="shared" si="10"/>
        <v>0</v>
      </c>
      <c r="AC53" s="332"/>
      <c r="AD53" s="332"/>
      <c r="AE53" s="328">
        <f t="shared" si="11"/>
        <v>0</v>
      </c>
      <c r="AF53" s="746">
        <f t="shared" si="6"/>
        <v>0</v>
      </c>
      <c r="AG53" s="332"/>
      <c r="AH53" s="328">
        <f t="shared" si="12"/>
        <v>0</v>
      </c>
      <c r="AI53" s="329">
        <f t="shared" si="13"/>
        <v>0</v>
      </c>
      <c r="AJ53" s="332"/>
      <c r="AK53" s="330">
        <f t="shared" si="14"/>
        <v>0</v>
      </c>
      <c r="AL53" s="335"/>
      <c r="AM53" s="329">
        <f t="shared" si="15"/>
        <v>0</v>
      </c>
      <c r="AN53" s="436"/>
      <c r="AO53" s="337">
        <f t="shared" si="3"/>
        <v>0</v>
      </c>
      <c r="AP53" s="261"/>
    </row>
    <row r="54" spans="1:42">
      <c r="A54" s="342">
        <f>VLOOKUP($E54,'個別表（B表）'!$C$14:$CM$113,2,FALSE)</f>
        <v>0</v>
      </c>
      <c r="B54" s="342">
        <f>IF(D54&gt;0,SUM($D$12:D54),0)</f>
        <v>0</v>
      </c>
      <c r="C54" s="342">
        <f t="shared" si="16"/>
        <v>0</v>
      </c>
      <c r="D54" s="342">
        <f t="shared" si="1"/>
        <v>0</v>
      </c>
      <c r="E54" s="666">
        <f t="shared" si="17"/>
        <v>0</v>
      </c>
      <c r="F54" s="357">
        <f>VLOOKUP($E54,'個別表（B表）'!$C$14:$CM$113,10,FALSE)</f>
        <v>0</v>
      </c>
      <c r="G54" s="357">
        <f>VLOOKUP($E54,'個別表（B表）'!$C$14:$CM$113,11,FALSE)</f>
        <v>0</v>
      </c>
      <c r="H54" s="530">
        <f>VLOOKUP($E54,'個別表（B表）'!$C$14:$CM$113,12,FALSE)</f>
        <v>0</v>
      </c>
      <c r="I54" s="388"/>
      <c r="J54" s="709" t="str">
        <f>IF($H54&gt;0,LEFT(VLOOKUP($E54,'個別表（B表）'!$C$14:$CM$113,14,FALSE),2),"")</f>
        <v/>
      </c>
      <c r="K54" s="705">
        <f>SUMIFS('個別表（B表）'!$I$14:$I$113,'個別表（B表）'!$C$14:$C$113,'総括表 (A表)'!$E54,'個別表（B表）'!$R$14:$R$113,"&gt;=1")</f>
        <v>0</v>
      </c>
      <c r="L54" s="627">
        <f>SUMIFS('個別表（B表）'!$AW$14:$AW$113,'個別表（B表）'!$C$14:$C$113,'総括表 (A表)'!$E54)</f>
        <v>0</v>
      </c>
      <c r="M54" s="385">
        <f>SUMIFS('個別表（B表）'!$AY$14:$AY$113,'個別表（B表）'!$C$14:$C$113,'総括表 (A表)'!$E54)</f>
        <v>0</v>
      </c>
      <c r="N54" s="386">
        <f>SUMIFS('個別表（B表）'!$I$14:$I$113,'個別表（B表）'!$C$14:$C$113,'総括表 (A表)'!$E54,'個別表（B表）'!$F$14:$F$113,"&gt;=1")</f>
        <v>0</v>
      </c>
      <c r="O54" s="386">
        <f>SUMIFS('個別表（B表）'!$BR$14:$BR$113,'個別表（B表）'!$C$14:$C$113,'総括表 (A表)'!$E54)</f>
        <v>0</v>
      </c>
      <c r="P54" s="721" t="str">
        <f t="shared" si="2"/>
        <v/>
      </c>
      <c r="Q54" s="716"/>
      <c r="R54" s="327"/>
      <c r="S54" s="705">
        <f>SUMIFS('個別表（B表）'!$I$14:$I$113,'個別表（B表）'!$C$14:$C$113,'総括表 (A表)'!E54)</f>
        <v>0</v>
      </c>
      <c r="T54" s="698">
        <f>SUMIFS('個別表（B表）'!$AW$14:$AW$113,'個別表（B表）'!$C$14:$C$113,'総括表 (A表)'!$E54)</f>
        <v>0</v>
      </c>
      <c r="U54" s="387">
        <f>SUMIFS('個別表（B表）'!$AY$14:$AY$113,'個別表（B表）'!$C$14:$C$113,'総括表 (A表)'!$E54)</f>
        <v>0</v>
      </c>
      <c r="V54" s="496">
        <f>SUMIFS('個別表（B表）'!$I$14:$I$113,'個別表（B表）'!$C$14:$C$113,'総括表 (A表)'!$E54,'個別表（B表）'!$F$14:$F$113,"&gt;=1")</f>
        <v>0</v>
      </c>
      <c r="W54" s="387">
        <f>SUMIFS('個別表（B表）'!$BR$14:$BR$113,'個別表（B表）'!$C$14:$C$113,'総括表 (A表)'!$E54)</f>
        <v>0</v>
      </c>
      <c r="X54" s="674" t="str">
        <f t="shared" si="5"/>
        <v/>
      </c>
      <c r="Y54" s="331"/>
      <c r="Z54" s="332"/>
      <c r="AA54" s="328">
        <f t="shared" si="9"/>
        <v>0</v>
      </c>
      <c r="AB54" s="329">
        <f t="shared" si="10"/>
        <v>0</v>
      </c>
      <c r="AC54" s="332"/>
      <c r="AD54" s="332"/>
      <c r="AE54" s="328">
        <f t="shared" si="11"/>
        <v>0</v>
      </c>
      <c r="AF54" s="746">
        <f t="shared" si="6"/>
        <v>0</v>
      </c>
      <c r="AG54" s="332"/>
      <c r="AH54" s="328">
        <f t="shared" si="12"/>
        <v>0</v>
      </c>
      <c r="AI54" s="329">
        <f t="shared" si="13"/>
        <v>0</v>
      </c>
      <c r="AJ54" s="332"/>
      <c r="AK54" s="330">
        <f t="shared" si="14"/>
        <v>0</v>
      </c>
      <c r="AL54" s="335"/>
      <c r="AM54" s="329">
        <f t="shared" si="15"/>
        <v>0</v>
      </c>
      <c r="AN54" s="436"/>
      <c r="AO54" s="337">
        <f t="shared" si="3"/>
        <v>0</v>
      </c>
      <c r="AP54" s="261"/>
    </row>
    <row r="55" spans="1:42">
      <c r="A55" s="342">
        <f>VLOOKUP($E55,'個別表（B表）'!$C$14:$CM$113,2,FALSE)</f>
        <v>0</v>
      </c>
      <c r="B55" s="342">
        <f>IF(D55&gt;0,SUM($D$12:D55),0)</f>
        <v>0</v>
      </c>
      <c r="C55" s="342">
        <f t="shared" si="16"/>
        <v>0</v>
      </c>
      <c r="D55" s="342">
        <f t="shared" si="1"/>
        <v>0</v>
      </c>
      <c r="E55" s="666">
        <f t="shared" si="17"/>
        <v>0</v>
      </c>
      <c r="F55" s="357">
        <f>VLOOKUP($E55,'個別表（B表）'!$C$14:$CM$113,10,FALSE)</f>
        <v>0</v>
      </c>
      <c r="G55" s="357">
        <f>VLOOKUP($E55,'個別表（B表）'!$C$14:$CM$113,11,FALSE)</f>
        <v>0</v>
      </c>
      <c r="H55" s="530">
        <f>VLOOKUP($E55,'個別表（B表）'!$C$14:$CM$113,12,FALSE)</f>
        <v>0</v>
      </c>
      <c r="I55" s="388"/>
      <c r="J55" s="709" t="str">
        <f>IF($H55&gt;0,LEFT(VLOOKUP($E55,'個別表（B表）'!$C$14:$CM$113,14,FALSE),2),"")</f>
        <v/>
      </c>
      <c r="K55" s="705">
        <f>SUMIFS('個別表（B表）'!$I$14:$I$113,'個別表（B表）'!$C$14:$C$113,'総括表 (A表)'!$E55,'個別表（B表）'!$R$14:$R$113,"&gt;=1")</f>
        <v>0</v>
      </c>
      <c r="L55" s="627">
        <f>SUMIFS('個別表（B表）'!$AW$14:$AW$113,'個別表（B表）'!$C$14:$C$113,'総括表 (A表)'!$E55)</f>
        <v>0</v>
      </c>
      <c r="M55" s="385">
        <f>SUMIFS('個別表（B表）'!$AY$14:$AY$113,'個別表（B表）'!$C$14:$C$113,'総括表 (A表)'!$E55)</f>
        <v>0</v>
      </c>
      <c r="N55" s="386">
        <f>SUMIFS('個別表（B表）'!$I$14:$I$113,'個別表（B表）'!$C$14:$C$113,'総括表 (A表)'!$E55,'個別表（B表）'!$F$14:$F$113,"&gt;=1")</f>
        <v>0</v>
      </c>
      <c r="O55" s="386">
        <f>SUMIFS('個別表（B表）'!$BR$14:$BR$113,'個別表（B表）'!$C$14:$C$113,'総括表 (A表)'!$E55)</f>
        <v>0</v>
      </c>
      <c r="P55" s="721" t="str">
        <f t="shared" si="2"/>
        <v/>
      </c>
      <c r="Q55" s="716"/>
      <c r="R55" s="327"/>
      <c r="S55" s="705">
        <f>SUMIFS('個別表（B表）'!$I$14:$I$113,'個別表（B表）'!$C$14:$C$113,'総括表 (A表)'!E55)</f>
        <v>0</v>
      </c>
      <c r="T55" s="698">
        <f>SUMIFS('個別表（B表）'!$AW$14:$AW$113,'個別表（B表）'!$C$14:$C$113,'総括表 (A表)'!$E55)</f>
        <v>0</v>
      </c>
      <c r="U55" s="387">
        <f>SUMIFS('個別表（B表）'!$AY$14:$AY$113,'個別表（B表）'!$C$14:$C$113,'総括表 (A表)'!$E55)</f>
        <v>0</v>
      </c>
      <c r="V55" s="496">
        <f>SUMIFS('個別表（B表）'!$I$14:$I$113,'個別表（B表）'!$C$14:$C$113,'総括表 (A表)'!$E55,'個別表（B表）'!$F$14:$F$113,"&gt;=1")</f>
        <v>0</v>
      </c>
      <c r="W55" s="387">
        <f>SUMIFS('個別表（B表）'!$BR$14:$BR$113,'個別表（B表）'!$C$14:$C$113,'総括表 (A表)'!$E55)</f>
        <v>0</v>
      </c>
      <c r="X55" s="674" t="str">
        <f t="shared" si="5"/>
        <v/>
      </c>
      <c r="Y55" s="331"/>
      <c r="Z55" s="332"/>
      <c r="AA55" s="328">
        <f t="shared" si="9"/>
        <v>0</v>
      </c>
      <c r="AB55" s="329">
        <f t="shared" si="10"/>
        <v>0</v>
      </c>
      <c r="AC55" s="332"/>
      <c r="AD55" s="332"/>
      <c r="AE55" s="328">
        <f t="shared" si="11"/>
        <v>0</v>
      </c>
      <c r="AF55" s="746">
        <f t="shared" si="6"/>
        <v>0</v>
      </c>
      <c r="AG55" s="332"/>
      <c r="AH55" s="328">
        <f t="shared" si="12"/>
        <v>0</v>
      </c>
      <c r="AI55" s="329">
        <f t="shared" si="13"/>
        <v>0</v>
      </c>
      <c r="AJ55" s="332"/>
      <c r="AK55" s="330">
        <f t="shared" si="14"/>
        <v>0</v>
      </c>
      <c r="AL55" s="335"/>
      <c r="AM55" s="329">
        <f t="shared" si="15"/>
        <v>0</v>
      </c>
      <c r="AN55" s="436"/>
      <c r="AO55" s="337">
        <f t="shared" si="3"/>
        <v>0</v>
      </c>
      <c r="AP55" s="261"/>
    </row>
    <row r="56" spans="1:42">
      <c r="A56" s="342">
        <f>VLOOKUP($E56,'個別表（B表）'!$C$14:$CM$113,2,FALSE)</f>
        <v>0</v>
      </c>
      <c r="B56" s="342">
        <f>IF(D56&gt;0,SUM($D$12:D56),0)</f>
        <v>0</v>
      </c>
      <c r="C56" s="342">
        <f t="shared" si="16"/>
        <v>0</v>
      </c>
      <c r="D56" s="342">
        <f t="shared" si="1"/>
        <v>0</v>
      </c>
      <c r="E56" s="666">
        <f t="shared" si="17"/>
        <v>0</v>
      </c>
      <c r="F56" s="357">
        <f>VLOOKUP($E56,'個別表（B表）'!$C$14:$CM$113,10,FALSE)</f>
        <v>0</v>
      </c>
      <c r="G56" s="357">
        <f>VLOOKUP($E56,'個別表（B表）'!$C$14:$CM$113,11,FALSE)</f>
        <v>0</v>
      </c>
      <c r="H56" s="530">
        <f>VLOOKUP($E56,'個別表（B表）'!$C$14:$CM$113,12,FALSE)</f>
        <v>0</v>
      </c>
      <c r="I56" s="388"/>
      <c r="J56" s="709" t="str">
        <f>IF($H56&gt;0,LEFT(VLOOKUP($E56,'個別表（B表）'!$C$14:$CM$113,14,FALSE),2),"")</f>
        <v/>
      </c>
      <c r="K56" s="705">
        <f>SUMIFS('個別表（B表）'!$I$14:$I$113,'個別表（B表）'!$C$14:$C$113,'総括表 (A表)'!$E56,'個別表（B表）'!$R$14:$R$113,"&gt;=1")</f>
        <v>0</v>
      </c>
      <c r="L56" s="627">
        <f>SUMIFS('個別表（B表）'!$AW$14:$AW$113,'個別表（B表）'!$C$14:$C$113,'総括表 (A表)'!$E56)</f>
        <v>0</v>
      </c>
      <c r="M56" s="385">
        <f>SUMIFS('個別表（B表）'!$AY$14:$AY$113,'個別表（B表）'!$C$14:$C$113,'総括表 (A表)'!$E56)</f>
        <v>0</v>
      </c>
      <c r="N56" s="386">
        <f>SUMIFS('個別表（B表）'!$I$14:$I$113,'個別表（B表）'!$C$14:$C$113,'総括表 (A表)'!$E56,'個別表（B表）'!$F$14:$F$113,"&gt;=1")</f>
        <v>0</v>
      </c>
      <c r="O56" s="386">
        <f>SUMIFS('個別表（B表）'!$BR$14:$BR$113,'個別表（B表）'!$C$14:$C$113,'総括表 (A表)'!$E56)</f>
        <v>0</v>
      </c>
      <c r="P56" s="721" t="str">
        <f t="shared" si="2"/>
        <v/>
      </c>
      <c r="Q56" s="716"/>
      <c r="R56" s="327"/>
      <c r="S56" s="705">
        <f>SUMIFS('個別表（B表）'!$I$14:$I$113,'個別表（B表）'!$C$14:$C$113,'総括表 (A表)'!E56)</f>
        <v>0</v>
      </c>
      <c r="T56" s="698">
        <f>SUMIFS('個別表（B表）'!$AW$14:$AW$113,'個別表（B表）'!$C$14:$C$113,'総括表 (A表)'!$E56)</f>
        <v>0</v>
      </c>
      <c r="U56" s="387">
        <f>SUMIFS('個別表（B表）'!$AY$14:$AY$113,'個別表（B表）'!$C$14:$C$113,'総括表 (A表)'!$E56)</f>
        <v>0</v>
      </c>
      <c r="V56" s="496">
        <f>SUMIFS('個別表（B表）'!$I$14:$I$113,'個別表（B表）'!$C$14:$C$113,'総括表 (A表)'!$E56,'個別表（B表）'!$F$14:$F$113,"&gt;=1")</f>
        <v>0</v>
      </c>
      <c r="W56" s="387">
        <f>SUMIFS('個別表（B表）'!$BR$14:$BR$113,'個別表（B表）'!$C$14:$C$113,'総括表 (A表)'!$E56)</f>
        <v>0</v>
      </c>
      <c r="X56" s="674" t="str">
        <f t="shared" si="5"/>
        <v/>
      </c>
      <c r="Y56" s="331"/>
      <c r="Z56" s="332"/>
      <c r="AA56" s="328">
        <f t="shared" si="9"/>
        <v>0</v>
      </c>
      <c r="AB56" s="329">
        <f t="shared" si="10"/>
        <v>0</v>
      </c>
      <c r="AC56" s="332"/>
      <c r="AD56" s="332"/>
      <c r="AE56" s="328">
        <f t="shared" si="11"/>
        <v>0</v>
      </c>
      <c r="AF56" s="746">
        <f t="shared" si="6"/>
        <v>0</v>
      </c>
      <c r="AG56" s="332"/>
      <c r="AH56" s="328">
        <f t="shared" si="12"/>
        <v>0</v>
      </c>
      <c r="AI56" s="329">
        <f t="shared" si="13"/>
        <v>0</v>
      </c>
      <c r="AJ56" s="332"/>
      <c r="AK56" s="330">
        <f t="shared" si="14"/>
        <v>0</v>
      </c>
      <c r="AL56" s="335"/>
      <c r="AM56" s="329">
        <f t="shared" si="15"/>
        <v>0</v>
      </c>
      <c r="AN56" s="436"/>
      <c r="AO56" s="337">
        <f t="shared" si="3"/>
        <v>0</v>
      </c>
      <c r="AP56" s="261"/>
    </row>
    <row r="57" spans="1:42">
      <c r="A57" s="342">
        <f>VLOOKUP($E57,'個別表（B表）'!$C$14:$CM$113,2,FALSE)</f>
        <v>0</v>
      </c>
      <c r="B57" s="342">
        <f>IF(D57&gt;0,SUM($D$12:D57),0)</f>
        <v>0</v>
      </c>
      <c r="C57" s="342">
        <f t="shared" si="16"/>
        <v>0</v>
      </c>
      <c r="D57" s="342">
        <f t="shared" si="1"/>
        <v>0</v>
      </c>
      <c r="E57" s="666">
        <f t="shared" si="17"/>
        <v>0</v>
      </c>
      <c r="F57" s="357">
        <f>VLOOKUP($E57,'個別表（B表）'!$C$14:$CM$113,10,FALSE)</f>
        <v>0</v>
      </c>
      <c r="G57" s="357">
        <f>VLOOKUP($E57,'個別表（B表）'!$C$14:$CM$113,11,FALSE)</f>
        <v>0</v>
      </c>
      <c r="H57" s="530">
        <f>VLOOKUP($E57,'個別表（B表）'!$C$14:$CM$113,12,FALSE)</f>
        <v>0</v>
      </c>
      <c r="I57" s="388"/>
      <c r="J57" s="709" t="str">
        <f>IF($H57&gt;0,LEFT(VLOOKUP($E57,'個別表（B表）'!$C$14:$CM$113,14,FALSE),2),"")</f>
        <v/>
      </c>
      <c r="K57" s="705">
        <f>SUMIFS('個別表（B表）'!$I$14:$I$113,'個別表（B表）'!$C$14:$C$113,'総括表 (A表)'!$E57,'個別表（B表）'!$R$14:$R$113,"&gt;=1")</f>
        <v>0</v>
      </c>
      <c r="L57" s="627">
        <f>SUMIFS('個別表（B表）'!$AW$14:$AW$113,'個別表（B表）'!$C$14:$C$113,'総括表 (A表)'!$E57)</f>
        <v>0</v>
      </c>
      <c r="M57" s="385">
        <f>SUMIFS('個別表（B表）'!$AY$14:$AY$113,'個別表（B表）'!$C$14:$C$113,'総括表 (A表)'!$E57)</f>
        <v>0</v>
      </c>
      <c r="N57" s="386">
        <f>SUMIFS('個別表（B表）'!$I$14:$I$113,'個別表（B表）'!$C$14:$C$113,'総括表 (A表)'!$E57,'個別表（B表）'!$F$14:$F$113,"&gt;=1")</f>
        <v>0</v>
      </c>
      <c r="O57" s="386">
        <f>SUMIFS('個別表（B表）'!$BR$14:$BR$113,'個別表（B表）'!$C$14:$C$113,'総括表 (A表)'!$E57)</f>
        <v>0</v>
      </c>
      <c r="P57" s="721" t="str">
        <f t="shared" si="2"/>
        <v/>
      </c>
      <c r="Q57" s="716"/>
      <c r="R57" s="327"/>
      <c r="S57" s="705">
        <f>SUMIFS('個別表（B表）'!$I$14:$I$113,'個別表（B表）'!$C$14:$C$113,'総括表 (A表)'!E57)</f>
        <v>0</v>
      </c>
      <c r="T57" s="698">
        <f>SUMIFS('個別表（B表）'!$AW$14:$AW$113,'個別表（B表）'!$C$14:$C$113,'総括表 (A表)'!$E57)</f>
        <v>0</v>
      </c>
      <c r="U57" s="387">
        <f>SUMIFS('個別表（B表）'!$AY$14:$AY$113,'個別表（B表）'!$C$14:$C$113,'総括表 (A表)'!$E57)</f>
        <v>0</v>
      </c>
      <c r="V57" s="496">
        <f>SUMIFS('個別表（B表）'!$I$14:$I$113,'個別表（B表）'!$C$14:$C$113,'総括表 (A表)'!$E57,'個別表（B表）'!$F$14:$F$113,"&gt;=1")</f>
        <v>0</v>
      </c>
      <c r="W57" s="387">
        <f>SUMIFS('個別表（B表）'!$BR$14:$BR$113,'個別表（B表）'!$C$14:$C$113,'総括表 (A表)'!$E57)</f>
        <v>0</v>
      </c>
      <c r="X57" s="674" t="str">
        <f t="shared" si="5"/>
        <v/>
      </c>
      <c r="Y57" s="331"/>
      <c r="Z57" s="332"/>
      <c r="AA57" s="328">
        <f t="shared" si="9"/>
        <v>0</v>
      </c>
      <c r="AB57" s="329">
        <f t="shared" si="10"/>
        <v>0</v>
      </c>
      <c r="AC57" s="332"/>
      <c r="AD57" s="332"/>
      <c r="AE57" s="328">
        <f t="shared" si="11"/>
        <v>0</v>
      </c>
      <c r="AF57" s="746">
        <f t="shared" si="6"/>
        <v>0</v>
      </c>
      <c r="AG57" s="332"/>
      <c r="AH57" s="328">
        <f t="shared" si="12"/>
        <v>0</v>
      </c>
      <c r="AI57" s="329">
        <f t="shared" si="13"/>
        <v>0</v>
      </c>
      <c r="AJ57" s="332"/>
      <c r="AK57" s="330">
        <f t="shared" si="14"/>
        <v>0</v>
      </c>
      <c r="AL57" s="335"/>
      <c r="AM57" s="329">
        <f t="shared" si="15"/>
        <v>0</v>
      </c>
      <c r="AN57" s="436"/>
      <c r="AO57" s="337">
        <f t="shared" si="3"/>
        <v>0</v>
      </c>
      <c r="AP57" s="261"/>
    </row>
    <row r="58" spans="1:42">
      <c r="A58" s="342">
        <f>VLOOKUP($E58,'個別表（B表）'!$C$14:$CM$113,2,FALSE)</f>
        <v>0</v>
      </c>
      <c r="B58" s="342">
        <f>IF(D58&gt;0,SUM($D$12:D58),0)</f>
        <v>0</v>
      </c>
      <c r="C58" s="342">
        <f t="shared" si="16"/>
        <v>0</v>
      </c>
      <c r="D58" s="342">
        <f t="shared" si="1"/>
        <v>0</v>
      </c>
      <c r="E58" s="666">
        <f t="shared" si="17"/>
        <v>0</v>
      </c>
      <c r="F58" s="357">
        <f>VLOOKUP($E58,'個別表（B表）'!$C$14:$CM$113,10,FALSE)</f>
        <v>0</v>
      </c>
      <c r="G58" s="357">
        <f>VLOOKUP($E58,'個別表（B表）'!$C$14:$CM$113,11,FALSE)</f>
        <v>0</v>
      </c>
      <c r="H58" s="530">
        <f>VLOOKUP($E58,'個別表（B表）'!$C$14:$CM$113,12,FALSE)</f>
        <v>0</v>
      </c>
      <c r="I58" s="388"/>
      <c r="J58" s="709" t="str">
        <f>IF($H58&gt;0,LEFT(VLOOKUP($E58,'個別表（B表）'!$C$14:$CM$113,14,FALSE),2),"")</f>
        <v/>
      </c>
      <c r="K58" s="705">
        <f>SUMIFS('個別表（B表）'!$I$14:$I$113,'個別表（B表）'!$C$14:$C$113,'総括表 (A表)'!$E58,'個別表（B表）'!$R$14:$R$113,"&gt;=1")</f>
        <v>0</v>
      </c>
      <c r="L58" s="627">
        <f>SUMIFS('個別表（B表）'!$AW$14:$AW$113,'個別表（B表）'!$C$14:$C$113,'総括表 (A表)'!$E58)</f>
        <v>0</v>
      </c>
      <c r="M58" s="385">
        <f>SUMIFS('個別表（B表）'!$AY$14:$AY$113,'個別表（B表）'!$C$14:$C$113,'総括表 (A表)'!$E58)</f>
        <v>0</v>
      </c>
      <c r="N58" s="386">
        <f>SUMIFS('個別表（B表）'!$I$14:$I$113,'個別表（B表）'!$C$14:$C$113,'総括表 (A表)'!$E58,'個別表（B表）'!$F$14:$F$113,"&gt;=1")</f>
        <v>0</v>
      </c>
      <c r="O58" s="386">
        <f>SUMIFS('個別表（B表）'!$BR$14:$BR$113,'個別表（B表）'!$C$14:$C$113,'総括表 (A表)'!$E58)</f>
        <v>0</v>
      </c>
      <c r="P58" s="721" t="str">
        <f t="shared" si="2"/>
        <v/>
      </c>
      <c r="Q58" s="716"/>
      <c r="R58" s="327"/>
      <c r="S58" s="705">
        <f>SUMIFS('個別表（B表）'!$I$14:$I$113,'個別表（B表）'!$C$14:$C$113,'総括表 (A表)'!E58)</f>
        <v>0</v>
      </c>
      <c r="T58" s="698">
        <f>SUMIFS('個別表（B表）'!$AW$14:$AW$113,'個別表（B表）'!$C$14:$C$113,'総括表 (A表)'!$E58)</f>
        <v>0</v>
      </c>
      <c r="U58" s="387">
        <f>SUMIFS('個別表（B表）'!$AY$14:$AY$113,'個別表（B表）'!$C$14:$C$113,'総括表 (A表)'!$E58)</f>
        <v>0</v>
      </c>
      <c r="V58" s="496">
        <f>SUMIFS('個別表（B表）'!$I$14:$I$113,'個別表（B表）'!$C$14:$C$113,'総括表 (A表)'!$E58,'個別表（B表）'!$F$14:$F$113,"&gt;=1")</f>
        <v>0</v>
      </c>
      <c r="W58" s="387">
        <f>SUMIFS('個別表（B表）'!$BR$14:$BR$113,'個別表（B表）'!$C$14:$C$113,'総括表 (A表)'!$E58)</f>
        <v>0</v>
      </c>
      <c r="X58" s="674" t="str">
        <f t="shared" si="5"/>
        <v/>
      </c>
      <c r="Y58" s="331"/>
      <c r="Z58" s="332"/>
      <c r="AA58" s="328">
        <f t="shared" si="9"/>
        <v>0</v>
      </c>
      <c r="AB58" s="329">
        <f t="shared" si="10"/>
        <v>0</v>
      </c>
      <c r="AC58" s="332"/>
      <c r="AD58" s="332"/>
      <c r="AE58" s="328">
        <f t="shared" si="11"/>
        <v>0</v>
      </c>
      <c r="AF58" s="746">
        <f t="shared" si="6"/>
        <v>0</v>
      </c>
      <c r="AG58" s="332"/>
      <c r="AH58" s="328">
        <f t="shared" si="12"/>
        <v>0</v>
      </c>
      <c r="AI58" s="329">
        <f t="shared" si="13"/>
        <v>0</v>
      </c>
      <c r="AJ58" s="332"/>
      <c r="AK58" s="330">
        <f t="shared" si="14"/>
        <v>0</v>
      </c>
      <c r="AL58" s="335"/>
      <c r="AM58" s="329">
        <f t="shared" si="15"/>
        <v>0</v>
      </c>
      <c r="AN58" s="436"/>
      <c r="AO58" s="337">
        <f t="shared" si="3"/>
        <v>0</v>
      </c>
      <c r="AP58" s="261"/>
    </row>
    <row r="59" spans="1:42">
      <c r="A59" s="342">
        <f>VLOOKUP($E59,'個別表（B表）'!$C$14:$CM$113,2,FALSE)</f>
        <v>0</v>
      </c>
      <c r="B59" s="342">
        <f>IF(D59&gt;0,SUM($D$12:D59),0)</f>
        <v>0</v>
      </c>
      <c r="C59" s="342">
        <f t="shared" si="16"/>
        <v>0</v>
      </c>
      <c r="D59" s="342">
        <f t="shared" si="1"/>
        <v>0</v>
      </c>
      <c r="E59" s="666">
        <f t="shared" si="17"/>
        <v>0</v>
      </c>
      <c r="F59" s="357">
        <f>VLOOKUP($E59,'個別表（B表）'!$C$14:$CM$113,10,FALSE)</f>
        <v>0</v>
      </c>
      <c r="G59" s="357">
        <f>VLOOKUP($E59,'個別表（B表）'!$C$14:$CM$113,11,FALSE)</f>
        <v>0</v>
      </c>
      <c r="H59" s="530">
        <f>VLOOKUP($E59,'個別表（B表）'!$C$14:$CM$113,12,FALSE)</f>
        <v>0</v>
      </c>
      <c r="I59" s="388"/>
      <c r="J59" s="709" t="str">
        <f>IF($H59&gt;0,LEFT(VLOOKUP($E59,'個別表（B表）'!$C$14:$CM$113,14,FALSE),2),"")</f>
        <v/>
      </c>
      <c r="K59" s="705">
        <f>SUMIFS('個別表（B表）'!$I$14:$I$113,'個別表（B表）'!$C$14:$C$113,'総括表 (A表)'!$E59,'個別表（B表）'!$R$14:$R$113,"&gt;=1")</f>
        <v>0</v>
      </c>
      <c r="L59" s="627">
        <f>SUMIFS('個別表（B表）'!$AW$14:$AW$113,'個別表（B表）'!$C$14:$C$113,'総括表 (A表)'!$E59)</f>
        <v>0</v>
      </c>
      <c r="M59" s="385">
        <f>SUMIFS('個別表（B表）'!$AY$14:$AY$113,'個別表（B表）'!$C$14:$C$113,'総括表 (A表)'!$E59)</f>
        <v>0</v>
      </c>
      <c r="N59" s="386">
        <f>SUMIFS('個別表（B表）'!$I$14:$I$113,'個別表（B表）'!$C$14:$C$113,'総括表 (A表)'!$E59,'個別表（B表）'!$F$14:$F$113,"&gt;=1")</f>
        <v>0</v>
      </c>
      <c r="O59" s="386">
        <f>SUMIFS('個別表（B表）'!$BR$14:$BR$113,'個別表（B表）'!$C$14:$C$113,'総括表 (A表)'!$E59)</f>
        <v>0</v>
      </c>
      <c r="P59" s="721" t="str">
        <f t="shared" si="2"/>
        <v/>
      </c>
      <c r="Q59" s="716"/>
      <c r="R59" s="327"/>
      <c r="S59" s="705">
        <f>SUMIFS('個別表（B表）'!$I$14:$I$113,'個別表（B表）'!$C$14:$C$113,'総括表 (A表)'!E59)</f>
        <v>0</v>
      </c>
      <c r="T59" s="698">
        <f>SUMIFS('個別表（B表）'!$AW$14:$AW$113,'個別表（B表）'!$C$14:$C$113,'総括表 (A表)'!$E59)</f>
        <v>0</v>
      </c>
      <c r="U59" s="387">
        <f>SUMIFS('個別表（B表）'!$AY$14:$AY$113,'個別表（B表）'!$C$14:$C$113,'総括表 (A表)'!$E59)</f>
        <v>0</v>
      </c>
      <c r="V59" s="496">
        <f>SUMIFS('個別表（B表）'!$I$14:$I$113,'個別表（B表）'!$C$14:$C$113,'総括表 (A表)'!$E59,'個別表（B表）'!$F$14:$F$113,"&gt;=1")</f>
        <v>0</v>
      </c>
      <c r="W59" s="387">
        <f>SUMIFS('個別表（B表）'!$BR$14:$BR$113,'個別表（B表）'!$C$14:$C$113,'総括表 (A表)'!$E59)</f>
        <v>0</v>
      </c>
      <c r="X59" s="674" t="str">
        <f t="shared" si="5"/>
        <v/>
      </c>
      <c r="Y59" s="331"/>
      <c r="Z59" s="332"/>
      <c r="AA59" s="328">
        <f t="shared" si="9"/>
        <v>0</v>
      </c>
      <c r="AB59" s="329">
        <f t="shared" si="10"/>
        <v>0</v>
      </c>
      <c r="AC59" s="332"/>
      <c r="AD59" s="332"/>
      <c r="AE59" s="328">
        <f t="shared" si="11"/>
        <v>0</v>
      </c>
      <c r="AF59" s="746">
        <f t="shared" si="6"/>
        <v>0</v>
      </c>
      <c r="AG59" s="332"/>
      <c r="AH59" s="328">
        <f t="shared" si="12"/>
        <v>0</v>
      </c>
      <c r="AI59" s="329">
        <f t="shared" si="13"/>
        <v>0</v>
      </c>
      <c r="AJ59" s="332"/>
      <c r="AK59" s="330">
        <f t="shared" si="14"/>
        <v>0</v>
      </c>
      <c r="AL59" s="335"/>
      <c r="AM59" s="329">
        <f t="shared" si="15"/>
        <v>0</v>
      </c>
      <c r="AN59" s="436"/>
      <c r="AO59" s="337">
        <f t="shared" si="3"/>
        <v>0</v>
      </c>
      <c r="AP59" s="261"/>
    </row>
    <row r="60" spans="1:42">
      <c r="A60" s="342">
        <f>VLOOKUP($E60,'個別表（B表）'!$C$14:$CM$113,2,FALSE)</f>
        <v>0</v>
      </c>
      <c r="B60" s="342">
        <f>IF(D60&gt;0,SUM($D$12:D60),0)</f>
        <v>0</v>
      </c>
      <c r="C60" s="342">
        <f t="shared" si="16"/>
        <v>0</v>
      </c>
      <c r="D60" s="342">
        <f t="shared" si="1"/>
        <v>0</v>
      </c>
      <c r="E60" s="666">
        <f t="shared" si="17"/>
        <v>0</v>
      </c>
      <c r="F60" s="357">
        <f>VLOOKUP($E60,'個別表（B表）'!$C$14:$CM$113,10,FALSE)</f>
        <v>0</v>
      </c>
      <c r="G60" s="357">
        <f>VLOOKUP($E60,'個別表（B表）'!$C$14:$CM$113,11,FALSE)</f>
        <v>0</v>
      </c>
      <c r="H60" s="530">
        <f>VLOOKUP($E60,'個別表（B表）'!$C$14:$CM$113,12,FALSE)</f>
        <v>0</v>
      </c>
      <c r="I60" s="388"/>
      <c r="J60" s="709" t="str">
        <f>IF($H60&gt;0,LEFT(VLOOKUP($E60,'個別表（B表）'!$C$14:$CM$113,14,FALSE),2),"")</f>
        <v/>
      </c>
      <c r="K60" s="705">
        <f>SUMIFS('個別表（B表）'!$I$14:$I$113,'個別表（B表）'!$C$14:$C$113,'総括表 (A表)'!$E60,'個別表（B表）'!$R$14:$R$113,"&gt;=1")</f>
        <v>0</v>
      </c>
      <c r="L60" s="627">
        <f>SUMIFS('個別表（B表）'!$AW$14:$AW$113,'個別表（B表）'!$C$14:$C$113,'総括表 (A表)'!$E60)</f>
        <v>0</v>
      </c>
      <c r="M60" s="385">
        <f>SUMIFS('個別表（B表）'!$AY$14:$AY$113,'個別表（B表）'!$C$14:$C$113,'総括表 (A表)'!$E60)</f>
        <v>0</v>
      </c>
      <c r="N60" s="386">
        <f>SUMIFS('個別表（B表）'!$I$14:$I$113,'個別表（B表）'!$C$14:$C$113,'総括表 (A表)'!$E60,'個別表（B表）'!$F$14:$F$113,"&gt;=1")</f>
        <v>0</v>
      </c>
      <c r="O60" s="386">
        <f>SUMIFS('個別表（B表）'!$BR$14:$BR$113,'個別表（B表）'!$C$14:$C$113,'総括表 (A表)'!$E60)</f>
        <v>0</v>
      </c>
      <c r="P60" s="721" t="str">
        <f t="shared" si="2"/>
        <v/>
      </c>
      <c r="Q60" s="716"/>
      <c r="R60" s="327"/>
      <c r="S60" s="705">
        <f>SUMIFS('個別表（B表）'!$I$14:$I$113,'個別表（B表）'!$C$14:$C$113,'総括表 (A表)'!E60)</f>
        <v>0</v>
      </c>
      <c r="T60" s="698">
        <f>SUMIFS('個別表（B表）'!$AW$14:$AW$113,'個別表（B表）'!$C$14:$C$113,'総括表 (A表)'!$E60)</f>
        <v>0</v>
      </c>
      <c r="U60" s="387">
        <f>SUMIFS('個別表（B表）'!$AY$14:$AY$113,'個別表（B表）'!$C$14:$C$113,'総括表 (A表)'!$E60)</f>
        <v>0</v>
      </c>
      <c r="V60" s="496">
        <f>SUMIFS('個別表（B表）'!$I$14:$I$113,'個別表（B表）'!$C$14:$C$113,'総括表 (A表)'!$E60,'個別表（B表）'!$F$14:$F$113,"&gt;=1")</f>
        <v>0</v>
      </c>
      <c r="W60" s="387">
        <f>SUMIFS('個別表（B表）'!$BR$14:$BR$113,'個別表（B表）'!$C$14:$C$113,'総括表 (A表)'!$E60)</f>
        <v>0</v>
      </c>
      <c r="X60" s="674" t="str">
        <f t="shared" si="5"/>
        <v/>
      </c>
      <c r="Y60" s="331"/>
      <c r="Z60" s="332"/>
      <c r="AA60" s="328">
        <f t="shared" si="9"/>
        <v>0</v>
      </c>
      <c r="AB60" s="329">
        <f t="shared" si="10"/>
        <v>0</v>
      </c>
      <c r="AC60" s="332"/>
      <c r="AD60" s="332"/>
      <c r="AE60" s="328">
        <f t="shared" si="11"/>
        <v>0</v>
      </c>
      <c r="AF60" s="746">
        <f t="shared" si="6"/>
        <v>0</v>
      </c>
      <c r="AG60" s="332"/>
      <c r="AH60" s="328">
        <f t="shared" si="12"/>
        <v>0</v>
      </c>
      <c r="AI60" s="329">
        <f t="shared" si="13"/>
        <v>0</v>
      </c>
      <c r="AJ60" s="332"/>
      <c r="AK60" s="330">
        <f t="shared" si="14"/>
        <v>0</v>
      </c>
      <c r="AL60" s="335"/>
      <c r="AM60" s="329">
        <f t="shared" si="15"/>
        <v>0</v>
      </c>
      <c r="AN60" s="436"/>
      <c r="AO60" s="337">
        <f t="shared" si="3"/>
        <v>0</v>
      </c>
      <c r="AP60" s="261"/>
    </row>
    <row r="61" spans="1:42">
      <c r="A61" s="342">
        <f>VLOOKUP($E61,'個別表（B表）'!$C$14:$CM$113,2,FALSE)</f>
        <v>0</v>
      </c>
      <c r="B61" s="342">
        <f>IF(D61&gt;0,SUM($D$12:D61),0)</f>
        <v>0</v>
      </c>
      <c r="C61" s="342">
        <f t="shared" si="16"/>
        <v>0</v>
      </c>
      <c r="D61" s="342">
        <f t="shared" si="1"/>
        <v>0</v>
      </c>
      <c r="E61" s="666">
        <f t="shared" si="17"/>
        <v>0</v>
      </c>
      <c r="F61" s="357">
        <f>VLOOKUP($E61,'個別表（B表）'!$C$14:$CM$113,10,FALSE)</f>
        <v>0</v>
      </c>
      <c r="G61" s="357">
        <f>VLOOKUP($E61,'個別表（B表）'!$C$14:$CM$113,11,FALSE)</f>
        <v>0</v>
      </c>
      <c r="H61" s="530">
        <f>VLOOKUP($E61,'個別表（B表）'!$C$14:$CM$113,12,FALSE)</f>
        <v>0</v>
      </c>
      <c r="I61" s="388"/>
      <c r="J61" s="709" t="str">
        <f>IF($H61&gt;0,LEFT(VLOOKUP($E61,'個別表（B表）'!$C$14:$CM$113,14,FALSE),2),"")</f>
        <v/>
      </c>
      <c r="K61" s="705">
        <f>SUMIFS('個別表（B表）'!$I$14:$I$113,'個別表（B表）'!$C$14:$C$113,'総括表 (A表)'!$E61,'個別表（B表）'!$R$14:$R$113,"&gt;=1")</f>
        <v>0</v>
      </c>
      <c r="L61" s="627">
        <f>SUMIFS('個別表（B表）'!$AW$14:$AW$113,'個別表（B表）'!$C$14:$C$113,'総括表 (A表)'!$E61)</f>
        <v>0</v>
      </c>
      <c r="M61" s="385">
        <f>SUMIFS('個別表（B表）'!$AY$14:$AY$113,'個別表（B表）'!$C$14:$C$113,'総括表 (A表)'!$E61)</f>
        <v>0</v>
      </c>
      <c r="N61" s="386">
        <f>SUMIFS('個別表（B表）'!$I$14:$I$113,'個別表（B表）'!$C$14:$C$113,'総括表 (A表)'!$E61,'個別表（B表）'!$F$14:$F$113,"&gt;=1")</f>
        <v>0</v>
      </c>
      <c r="O61" s="386">
        <f>SUMIFS('個別表（B表）'!$BR$14:$BR$113,'個別表（B表）'!$C$14:$C$113,'総括表 (A表)'!$E61)</f>
        <v>0</v>
      </c>
      <c r="P61" s="721" t="str">
        <f t="shared" si="2"/>
        <v/>
      </c>
      <c r="Q61" s="716"/>
      <c r="R61" s="327"/>
      <c r="S61" s="705">
        <f>SUMIFS('個別表（B表）'!$I$14:$I$113,'個別表（B表）'!$C$14:$C$113,'総括表 (A表)'!E61)</f>
        <v>0</v>
      </c>
      <c r="T61" s="698">
        <f>SUMIFS('個別表（B表）'!$AW$14:$AW$113,'個別表（B表）'!$C$14:$C$113,'総括表 (A表)'!$E61)</f>
        <v>0</v>
      </c>
      <c r="U61" s="387">
        <f>SUMIFS('個別表（B表）'!$AY$14:$AY$113,'個別表（B表）'!$C$14:$C$113,'総括表 (A表)'!$E61)</f>
        <v>0</v>
      </c>
      <c r="V61" s="496">
        <f>SUMIFS('個別表（B表）'!$I$14:$I$113,'個別表（B表）'!$C$14:$C$113,'総括表 (A表)'!$E61,'個別表（B表）'!$F$14:$F$113,"&gt;=1")</f>
        <v>0</v>
      </c>
      <c r="W61" s="387">
        <f>SUMIFS('個別表（B表）'!$BR$14:$BR$113,'個別表（B表）'!$C$14:$C$113,'総括表 (A表)'!$E61)</f>
        <v>0</v>
      </c>
      <c r="X61" s="674" t="str">
        <f t="shared" si="5"/>
        <v/>
      </c>
      <c r="Y61" s="331"/>
      <c r="Z61" s="332"/>
      <c r="AA61" s="328">
        <f t="shared" si="9"/>
        <v>0</v>
      </c>
      <c r="AB61" s="329">
        <f t="shared" si="10"/>
        <v>0</v>
      </c>
      <c r="AC61" s="332"/>
      <c r="AD61" s="332"/>
      <c r="AE61" s="328">
        <f t="shared" si="11"/>
        <v>0</v>
      </c>
      <c r="AF61" s="746">
        <f t="shared" si="6"/>
        <v>0</v>
      </c>
      <c r="AG61" s="332"/>
      <c r="AH61" s="328">
        <f t="shared" si="12"/>
        <v>0</v>
      </c>
      <c r="AI61" s="329">
        <f t="shared" si="13"/>
        <v>0</v>
      </c>
      <c r="AJ61" s="332"/>
      <c r="AK61" s="330">
        <f t="shared" si="14"/>
        <v>0</v>
      </c>
      <c r="AL61" s="335"/>
      <c r="AM61" s="329">
        <f t="shared" si="15"/>
        <v>0</v>
      </c>
      <c r="AN61" s="436"/>
      <c r="AO61" s="337">
        <f t="shared" si="3"/>
        <v>0</v>
      </c>
      <c r="AP61" s="261"/>
    </row>
    <row r="62" spans="1:42">
      <c r="A62" s="342">
        <f>VLOOKUP($E62,'個別表（B表）'!$C$14:$CM$113,2,FALSE)</f>
        <v>0</v>
      </c>
      <c r="B62" s="342">
        <f>IF(D62&gt;0,SUM($D$12:D62),0)</f>
        <v>0</v>
      </c>
      <c r="C62" s="342">
        <f t="shared" si="16"/>
        <v>0</v>
      </c>
      <c r="D62" s="342">
        <f t="shared" si="1"/>
        <v>0</v>
      </c>
      <c r="E62" s="666">
        <f t="shared" si="17"/>
        <v>0</v>
      </c>
      <c r="F62" s="357">
        <f>VLOOKUP($E62,'個別表（B表）'!$C$14:$CM$113,10,FALSE)</f>
        <v>0</v>
      </c>
      <c r="G62" s="357">
        <f>VLOOKUP($E62,'個別表（B表）'!$C$14:$CM$113,11,FALSE)</f>
        <v>0</v>
      </c>
      <c r="H62" s="530">
        <f>VLOOKUP($E62,'個別表（B表）'!$C$14:$CM$113,12,FALSE)</f>
        <v>0</v>
      </c>
      <c r="I62" s="388"/>
      <c r="J62" s="709" t="str">
        <f>IF($H62&gt;0,LEFT(VLOOKUP($E62,'個別表（B表）'!$C$14:$CM$113,14,FALSE),2),"")</f>
        <v/>
      </c>
      <c r="K62" s="705">
        <f>SUMIFS('個別表（B表）'!$I$14:$I$113,'個別表（B表）'!$C$14:$C$113,'総括表 (A表)'!$E62,'個別表（B表）'!$R$14:$R$113,"&gt;=1")</f>
        <v>0</v>
      </c>
      <c r="L62" s="627">
        <f>SUMIFS('個別表（B表）'!$AW$14:$AW$113,'個別表（B表）'!$C$14:$C$113,'総括表 (A表)'!$E62)</f>
        <v>0</v>
      </c>
      <c r="M62" s="385">
        <f>SUMIFS('個別表（B表）'!$AY$14:$AY$113,'個別表（B表）'!$C$14:$C$113,'総括表 (A表)'!$E62)</f>
        <v>0</v>
      </c>
      <c r="N62" s="386">
        <f>SUMIFS('個別表（B表）'!$I$14:$I$113,'個別表（B表）'!$C$14:$C$113,'総括表 (A表)'!$E62,'個別表（B表）'!$F$14:$F$113,"&gt;=1")</f>
        <v>0</v>
      </c>
      <c r="O62" s="386">
        <f>SUMIFS('個別表（B表）'!$BR$14:$BR$113,'個別表（B表）'!$C$14:$C$113,'総括表 (A表)'!$E62)</f>
        <v>0</v>
      </c>
      <c r="P62" s="721" t="str">
        <f t="shared" si="2"/>
        <v/>
      </c>
      <c r="Q62" s="716"/>
      <c r="R62" s="327"/>
      <c r="S62" s="705">
        <f>SUMIFS('個別表（B表）'!$I$14:$I$113,'個別表（B表）'!$C$14:$C$113,'総括表 (A表)'!E62)</f>
        <v>0</v>
      </c>
      <c r="T62" s="698">
        <f>SUMIFS('個別表（B表）'!$AW$14:$AW$113,'個別表（B表）'!$C$14:$C$113,'総括表 (A表)'!$E62)</f>
        <v>0</v>
      </c>
      <c r="U62" s="387">
        <f>SUMIFS('個別表（B表）'!$AY$14:$AY$113,'個別表（B表）'!$C$14:$C$113,'総括表 (A表)'!$E62)</f>
        <v>0</v>
      </c>
      <c r="V62" s="496">
        <f>SUMIFS('個別表（B表）'!$I$14:$I$113,'個別表（B表）'!$C$14:$C$113,'総括表 (A表)'!$E62,'個別表（B表）'!$F$14:$F$113,"&gt;=1")</f>
        <v>0</v>
      </c>
      <c r="W62" s="387">
        <f>SUMIFS('個別表（B表）'!$BR$14:$BR$113,'個別表（B表）'!$C$14:$C$113,'総括表 (A表)'!$E62)</f>
        <v>0</v>
      </c>
      <c r="X62" s="674" t="str">
        <f t="shared" si="5"/>
        <v/>
      </c>
      <c r="Y62" s="331"/>
      <c r="Z62" s="332"/>
      <c r="AA62" s="328">
        <f t="shared" si="9"/>
        <v>0</v>
      </c>
      <c r="AB62" s="329">
        <f t="shared" si="10"/>
        <v>0</v>
      </c>
      <c r="AC62" s="332"/>
      <c r="AD62" s="332"/>
      <c r="AE62" s="328">
        <f t="shared" si="11"/>
        <v>0</v>
      </c>
      <c r="AF62" s="746">
        <f t="shared" si="6"/>
        <v>0</v>
      </c>
      <c r="AG62" s="332"/>
      <c r="AH62" s="328">
        <f t="shared" si="12"/>
        <v>0</v>
      </c>
      <c r="AI62" s="329">
        <f t="shared" si="13"/>
        <v>0</v>
      </c>
      <c r="AJ62" s="332"/>
      <c r="AK62" s="330">
        <f t="shared" si="14"/>
        <v>0</v>
      </c>
      <c r="AL62" s="335"/>
      <c r="AM62" s="329">
        <f t="shared" si="15"/>
        <v>0</v>
      </c>
      <c r="AN62" s="436"/>
      <c r="AO62" s="337">
        <f t="shared" si="3"/>
        <v>0</v>
      </c>
      <c r="AP62" s="261"/>
    </row>
    <row r="63" spans="1:42">
      <c r="A63" s="342">
        <f>VLOOKUP($E63,'個別表（B表）'!$C$14:$CM$113,2,FALSE)</f>
        <v>0</v>
      </c>
      <c r="B63" s="342">
        <f>IF(D63&gt;0,SUM($D$12:D63),0)</f>
        <v>0</v>
      </c>
      <c r="C63" s="342">
        <f t="shared" si="16"/>
        <v>0</v>
      </c>
      <c r="D63" s="342">
        <f t="shared" si="1"/>
        <v>0</v>
      </c>
      <c r="E63" s="666">
        <f t="shared" si="17"/>
        <v>0</v>
      </c>
      <c r="F63" s="357">
        <f>VLOOKUP($E63,'個別表（B表）'!$C$14:$CM$113,10,FALSE)</f>
        <v>0</v>
      </c>
      <c r="G63" s="357">
        <f>VLOOKUP($E63,'個別表（B表）'!$C$14:$CM$113,11,FALSE)</f>
        <v>0</v>
      </c>
      <c r="H63" s="530">
        <f>VLOOKUP($E63,'個別表（B表）'!$C$14:$CM$113,12,FALSE)</f>
        <v>0</v>
      </c>
      <c r="I63" s="388"/>
      <c r="J63" s="709" t="str">
        <f>IF($H63&gt;0,LEFT(VLOOKUP($E63,'個別表（B表）'!$C$14:$CM$113,14,FALSE),2),"")</f>
        <v/>
      </c>
      <c r="K63" s="705">
        <f>SUMIFS('個別表（B表）'!$I$14:$I$113,'個別表（B表）'!$C$14:$C$113,'総括表 (A表)'!$E63,'個別表（B表）'!$R$14:$R$113,"&gt;=1")</f>
        <v>0</v>
      </c>
      <c r="L63" s="627">
        <f>SUMIFS('個別表（B表）'!$AW$14:$AW$113,'個別表（B表）'!$C$14:$C$113,'総括表 (A表)'!$E63)</f>
        <v>0</v>
      </c>
      <c r="M63" s="385">
        <f>SUMIFS('個別表（B表）'!$AY$14:$AY$113,'個別表（B表）'!$C$14:$C$113,'総括表 (A表)'!$E63)</f>
        <v>0</v>
      </c>
      <c r="N63" s="386">
        <f>SUMIFS('個別表（B表）'!$I$14:$I$113,'個別表（B表）'!$C$14:$C$113,'総括表 (A表)'!$E63,'個別表（B表）'!$F$14:$F$113,"&gt;=1")</f>
        <v>0</v>
      </c>
      <c r="O63" s="386">
        <f>SUMIFS('個別表（B表）'!$BR$14:$BR$113,'個別表（B表）'!$C$14:$C$113,'総括表 (A表)'!$E63)</f>
        <v>0</v>
      </c>
      <c r="P63" s="721" t="str">
        <f t="shared" si="2"/>
        <v/>
      </c>
      <c r="Q63" s="716"/>
      <c r="R63" s="327"/>
      <c r="S63" s="705">
        <f>SUMIFS('個別表（B表）'!$I$14:$I$113,'個別表（B表）'!$C$14:$C$113,'総括表 (A表)'!E63)</f>
        <v>0</v>
      </c>
      <c r="T63" s="698">
        <f>SUMIFS('個別表（B表）'!$AW$14:$AW$113,'個別表（B表）'!$C$14:$C$113,'総括表 (A表)'!$E63)</f>
        <v>0</v>
      </c>
      <c r="U63" s="387">
        <f>SUMIFS('個別表（B表）'!$AY$14:$AY$113,'個別表（B表）'!$C$14:$C$113,'総括表 (A表)'!$E63)</f>
        <v>0</v>
      </c>
      <c r="V63" s="496">
        <f>SUMIFS('個別表（B表）'!$I$14:$I$113,'個別表（B表）'!$C$14:$C$113,'総括表 (A表)'!$E63,'個別表（B表）'!$F$14:$F$113,"&gt;=1")</f>
        <v>0</v>
      </c>
      <c r="W63" s="387">
        <f>SUMIFS('個別表（B表）'!$BR$14:$BR$113,'個別表（B表）'!$C$14:$C$113,'総括表 (A表)'!$E63)</f>
        <v>0</v>
      </c>
      <c r="X63" s="674" t="str">
        <f t="shared" si="5"/>
        <v/>
      </c>
      <c r="Y63" s="331"/>
      <c r="Z63" s="332"/>
      <c r="AA63" s="328">
        <f t="shared" si="9"/>
        <v>0</v>
      </c>
      <c r="AB63" s="329">
        <f t="shared" si="10"/>
        <v>0</v>
      </c>
      <c r="AC63" s="332"/>
      <c r="AD63" s="332"/>
      <c r="AE63" s="328">
        <f t="shared" si="11"/>
        <v>0</v>
      </c>
      <c r="AF63" s="746">
        <f t="shared" si="6"/>
        <v>0</v>
      </c>
      <c r="AG63" s="332"/>
      <c r="AH63" s="328">
        <f t="shared" si="12"/>
        <v>0</v>
      </c>
      <c r="AI63" s="329">
        <f t="shared" si="13"/>
        <v>0</v>
      </c>
      <c r="AJ63" s="332"/>
      <c r="AK63" s="330">
        <f t="shared" si="14"/>
        <v>0</v>
      </c>
      <c r="AL63" s="335"/>
      <c r="AM63" s="329">
        <f t="shared" si="15"/>
        <v>0</v>
      </c>
      <c r="AN63" s="436"/>
      <c r="AO63" s="337">
        <f t="shared" si="3"/>
        <v>0</v>
      </c>
      <c r="AP63" s="261"/>
    </row>
    <row r="64" spans="1:42">
      <c r="A64" s="342">
        <f>VLOOKUP($E64,'個別表（B表）'!$C$14:$CM$113,2,FALSE)</f>
        <v>0</v>
      </c>
      <c r="B64" s="342">
        <f>IF(D64&gt;0,SUM($D$12:D64),0)</f>
        <v>0</v>
      </c>
      <c r="C64" s="342">
        <f t="shared" si="16"/>
        <v>0</v>
      </c>
      <c r="D64" s="342">
        <f t="shared" si="1"/>
        <v>0</v>
      </c>
      <c r="E64" s="666">
        <f t="shared" si="17"/>
        <v>0</v>
      </c>
      <c r="F64" s="357">
        <f>VLOOKUP($E64,'個別表（B表）'!$C$14:$CM$113,10,FALSE)</f>
        <v>0</v>
      </c>
      <c r="G64" s="357">
        <f>VLOOKUP($E64,'個別表（B表）'!$C$14:$CM$113,11,FALSE)</f>
        <v>0</v>
      </c>
      <c r="H64" s="530">
        <f>VLOOKUP($E64,'個別表（B表）'!$C$14:$CM$113,12,FALSE)</f>
        <v>0</v>
      </c>
      <c r="I64" s="388"/>
      <c r="J64" s="709" t="str">
        <f>IF($H64&gt;0,LEFT(VLOOKUP($E64,'個別表（B表）'!$C$14:$CM$113,14,FALSE),2),"")</f>
        <v/>
      </c>
      <c r="K64" s="705">
        <f>SUMIFS('個別表（B表）'!$I$14:$I$113,'個別表（B表）'!$C$14:$C$113,'総括表 (A表)'!$E64,'個別表（B表）'!$R$14:$R$113,"&gt;=1")</f>
        <v>0</v>
      </c>
      <c r="L64" s="627">
        <f>SUMIFS('個別表（B表）'!$AW$14:$AW$113,'個別表（B表）'!$C$14:$C$113,'総括表 (A表)'!$E64)</f>
        <v>0</v>
      </c>
      <c r="M64" s="385">
        <f>SUMIFS('個別表（B表）'!$AY$14:$AY$113,'個別表（B表）'!$C$14:$C$113,'総括表 (A表)'!$E64)</f>
        <v>0</v>
      </c>
      <c r="N64" s="386">
        <f>SUMIFS('個別表（B表）'!$I$14:$I$113,'個別表（B表）'!$C$14:$C$113,'総括表 (A表)'!$E64,'個別表（B表）'!$F$14:$F$113,"&gt;=1")</f>
        <v>0</v>
      </c>
      <c r="O64" s="386">
        <f>SUMIFS('個別表（B表）'!$BR$14:$BR$113,'個別表（B表）'!$C$14:$C$113,'総括表 (A表)'!$E64)</f>
        <v>0</v>
      </c>
      <c r="P64" s="721" t="str">
        <f t="shared" si="2"/>
        <v/>
      </c>
      <c r="Q64" s="716"/>
      <c r="R64" s="327"/>
      <c r="S64" s="705">
        <f>SUMIFS('個別表（B表）'!$I$14:$I$113,'個別表（B表）'!$C$14:$C$113,'総括表 (A表)'!E64)</f>
        <v>0</v>
      </c>
      <c r="T64" s="698">
        <f>SUMIFS('個別表（B表）'!$AW$14:$AW$113,'個別表（B表）'!$C$14:$C$113,'総括表 (A表)'!$E64)</f>
        <v>0</v>
      </c>
      <c r="U64" s="387">
        <f>SUMIFS('個別表（B表）'!$AY$14:$AY$113,'個別表（B表）'!$C$14:$C$113,'総括表 (A表)'!$E64)</f>
        <v>0</v>
      </c>
      <c r="V64" s="496">
        <f>SUMIFS('個別表（B表）'!$I$14:$I$113,'個別表（B表）'!$C$14:$C$113,'総括表 (A表)'!$E64,'個別表（B表）'!$F$14:$F$113,"&gt;=1")</f>
        <v>0</v>
      </c>
      <c r="W64" s="387">
        <f>SUMIFS('個別表（B表）'!$BR$14:$BR$113,'個別表（B表）'!$C$14:$C$113,'総括表 (A表)'!$E64)</f>
        <v>0</v>
      </c>
      <c r="X64" s="674" t="str">
        <f t="shared" si="5"/>
        <v/>
      </c>
      <c r="Y64" s="331"/>
      <c r="Z64" s="332"/>
      <c r="AA64" s="328">
        <f t="shared" si="9"/>
        <v>0</v>
      </c>
      <c r="AB64" s="329">
        <f t="shared" si="10"/>
        <v>0</v>
      </c>
      <c r="AC64" s="332"/>
      <c r="AD64" s="332"/>
      <c r="AE64" s="328">
        <f t="shared" si="11"/>
        <v>0</v>
      </c>
      <c r="AF64" s="746">
        <f t="shared" si="6"/>
        <v>0</v>
      </c>
      <c r="AG64" s="332"/>
      <c r="AH64" s="328">
        <f t="shared" si="12"/>
        <v>0</v>
      </c>
      <c r="AI64" s="329">
        <f t="shared" si="13"/>
        <v>0</v>
      </c>
      <c r="AJ64" s="332"/>
      <c r="AK64" s="330">
        <f t="shared" si="14"/>
        <v>0</v>
      </c>
      <c r="AL64" s="335"/>
      <c r="AM64" s="329">
        <f t="shared" si="15"/>
        <v>0</v>
      </c>
      <c r="AN64" s="436"/>
      <c r="AO64" s="337">
        <f t="shared" si="3"/>
        <v>0</v>
      </c>
      <c r="AP64" s="261"/>
    </row>
    <row r="65" spans="1:42">
      <c r="A65" s="342">
        <f>VLOOKUP($E65,'個別表（B表）'!$C$14:$CM$113,2,FALSE)</f>
        <v>0</v>
      </c>
      <c r="B65" s="342">
        <f>IF(D65&gt;0,SUM($D$12:D65),0)</f>
        <v>0</v>
      </c>
      <c r="C65" s="342">
        <f t="shared" si="16"/>
        <v>0</v>
      </c>
      <c r="D65" s="342">
        <f t="shared" si="1"/>
        <v>0</v>
      </c>
      <c r="E65" s="666">
        <f t="shared" si="17"/>
        <v>0</v>
      </c>
      <c r="F65" s="357">
        <f>VLOOKUP($E65,'個別表（B表）'!$C$14:$CM$113,10,FALSE)</f>
        <v>0</v>
      </c>
      <c r="G65" s="357">
        <f>VLOOKUP($E65,'個別表（B表）'!$C$14:$CM$113,11,FALSE)</f>
        <v>0</v>
      </c>
      <c r="H65" s="530">
        <f>VLOOKUP($E65,'個別表（B表）'!$C$14:$CM$113,12,FALSE)</f>
        <v>0</v>
      </c>
      <c r="I65" s="388"/>
      <c r="J65" s="709" t="str">
        <f>IF($H65&gt;0,LEFT(VLOOKUP($E65,'個別表（B表）'!$C$14:$CM$113,14,FALSE),2),"")</f>
        <v/>
      </c>
      <c r="K65" s="705">
        <f>SUMIFS('個別表（B表）'!$I$14:$I$113,'個別表（B表）'!$C$14:$C$113,'総括表 (A表)'!$E65,'個別表（B表）'!$R$14:$R$113,"&gt;=1")</f>
        <v>0</v>
      </c>
      <c r="L65" s="627">
        <f>SUMIFS('個別表（B表）'!$AW$14:$AW$113,'個別表（B表）'!$C$14:$C$113,'総括表 (A表)'!$E65)</f>
        <v>0</v>
      </c>
      <c r="M65" s="385">
        <f>SUMIFS('個別表（B表）'!$AY$14:$AY$113,'個別表（B表）'!$C$14:$C$113,'総括表 (A表)'!$E65)</f>
        <v>0</v>
      </c>
      <c r="N65" s="386">
        <f>SUMIFS('個別表（B表）'!$I$14:$I$113,'個別表（B表）'!$C$14:$C$113,'総括表 (A表)'!$E65,'個別表（B表）'!$F$14:$F$113,"&gt;=1")</f>
        <v>0</v>
      </c>
      <c r="O65" s="386">
        <f>SUMIFS('個別表（B表）'!$BR$14:$BR$113,'個別表（B表）'!$C$14:$C$113,'総括表 (A表)'!$E65)</f>
        <v>0</v>
      </c>
      <c r="P65" s="721" t="str">
        <f t="shared" si="2"/>
        <v/>
      </c>
      <c r="Q65" s="716"/>
      <c r="R65" s="327"/>
      <c r="S65" s="705">
        <f>SUMIFS('個別表（B表）'!$I$14:$I$113,'個別表（B表）'!$C$14:$C$113,'総括表 (A表)'!E65)</f>
        <v>0</v>
      </c>
      <c r="T65" s="698">
        <f>SUMIFS('個別表（B表）'!$AW$14:$AW$113,'個別表（B表）'!$C$14:$C$113,'総括表 (A表)'!$E65)</f>
        <v>0</v>
      </c>
      <c r="U65" s="387">
        <f>SUMIFS('個別表（B表）'!$AY$14:$AY$113,'個別表（B表）'!$C$14:$C$113,'総括表 (A表)'!$E65)</f>
        <v>0</v>
      </c>
      <c r="V65" s="496">
        <f>SUMIFS('個別表（B表）'!$I$14:$I$113,'個別表（B表）'!$C$14:$C$113,'総括表 (A表)'!$E65,'個別表（B表）'!$F$14:$F$113,"&gt;=1")</f>
        <v>0</v>
      </c>
      <c r="W65" s="387">
        <f>SUMIFS('個別表（B表）'!$BR$14:$BR$113,'個別表（B表）'!$C$14:$C$113,'総括表 (A表)'!$E65)</f>
        <v>0</v>
      </c>
      <c r="X65" s="674" t="str">
        <f t="shared" si="5"/>
        <v/>
      </c>
      <c r="Y65" s="331"/>
      <c r="Z65" s="332"/>
      <c r="AA65" s="328">
        <f t="shared" si="9"/>
        <v>0</v>
      </c>
      <c r="AB65" s="329">
        <f t="shared" si="10"/>
        <v>0</v>
      </c>
      <c r="AC65" s="332"/>
      <c r="AD65" s="332"/>
      <c r="AE65" s="328">
        <f t="shared" si="11"/>
        <v>0</v>
      </c>
      <c r="AF65" s="746">
        <f t="shared" si="6"/>
        <v>0</v>
      </c>
      <c r="AG65" s="332"/>
      <c r="AH65" s="328">
        <f t="shared" si="12"/>
        <v>0</v>
      </c>
      <c r="AI65" s="329">
        <f t="shared" si="13"/>
        <v>0</v>
      </c>
      <c r="AJ65" s="332"/>
      <c r="AK65" s="330">
        <f t="shared" si="14"/>
        <v>0</v>
      </c>
      <c r="AL65" s="335"/>
      <c r="AM65" s="329">
        <f t="shared" si="15"/>
        <v>0</v>
      </c>
      <c r="AN65" s="436"/>
      <c r="AO65" s="337">
        <f t="shared" si="3"/>
        <v>0</v>
      </c>
      <c r="AP65" s="261"/>
    </row>
    <row r="66" spans="1:42">
      <c r="A66" s="342">
        <f>VLOOKUP($E66,'個別表（B表）'!$C$14:$CM$113,2,FALSE)</f>
        <v>0</v>
      </c>
      <c r="B66" s="342">
        <f>IF(D66&gt;0,SUM($D$12:D66),0)</f>
        <v>0</v>
      </c>
      <c r="C66" s="342">
        <f t="shared" si="16"/>
        <v>0</v>
      </c>
      <c r="D66" s="342">
        <f t="shared" si="1"/>
        <v>0</v>
      </c>
      <c r="E66" s="666">
        <f t="shared" si="17"/>
        <v>0</v>
      </c>
      <c r="F66" s="357">
        <f>VLOOKUP($E66,'個別表（B表）'!$C$14:$CM$113,10,FALSE)</f>
        <v>0</v>
      </c>
      <c r="G66" s="357">
        <f>VLOOKUP($E66,'個別表（B表）'!$C$14:$CM$113,11,FALSE)</f>
        <v>0</v>
      </c>
      <c r="H66" s="530">
        <f>VLOOKUP($E66,'個別表（B表）'!$C$14:$CM$113,12,FALSE)</f>
        <v>0</v>
      </c>
      <c r="I66" s="388"/>
      <c r="J66" s="709" t="str">
        <f>IF($H66&gt;0,LEFT(VLOOKUP($E66,'個別表（B表）'!$C$14:$CM$113,14,FALSE),2),"")</f>
        <v/>
      </c>
      <c r="K66" s="705">
        <f>SUMIFS('個別表（B表）'!$I$14:$I$113,'個別表（B表）'!$C$14:$C$113,'総括表 (A表)'!$E66,'個別表（B表）'!$R$14:$R$113,"&gt;=1")</f>
        <v>0</v>
      </c>
      <c r="L66" s="627">
        <f>SUMIFS('個別表（B表）'!$AW$14:$AW$113,'個別表（B表）'!$C$14:$C$113,'総括表 (A表)'!$E66)</f>
        <v>0</v>
      </c>
      <c r="M66" s="385">
        <f>SUMIFS('個別表（B表）'!$AY$14:$AY$113,'個別表（B表）'!$C$14:$C$113,'総括表 (A表)'!$E66)</f>
        <v>0</v>
      </c>
      <c r="N66" s="386">
        <f>SUMIFS('個別表（B表）'!$I$14:$I$113,'個別表（B表）'!$C$14:$C$113,'総括表 (A表)'!$E66,'個別表（B表）'!$F$14:$F$113,"&gt;=1")</f>
        <v>0</v>
      </c>
      <c r="O66" s="386">
        <f>SUMIFS('個別表（B表）'!$BR$14:$BR$113,'個別表（B表）'!$C$14:$C$113,'総括表 (A表)'!$E66)</f>
        <v>0</v>
      </c>
      <c r="P66" s="721" t="str">
        <f t="shared" si="2"/>
        <v/>
      </c>
      <c r="Q66" s="716"/>
      <c r="R66" s="327"/>
      <c r="S66" s="705">
        <f>SUMIFS('個別表（B表）'!$I$14:$I$113,'個別表（B表）'!$C$14:$C$113,'総括表 (A表)'!E66)</f>
        <v>0</v>
      </c>
      <c r="T66" s="698">
        <f>SUMIFS('個別表（B表）'!$AW$14:$AW$113,'個別表（B表）'!$C$14:$C$113,'総括表 (A表)'!$E66)</f>
        <v>0</v>
      </c>
      <c r="U66" s="387">
        <f>SUMIFS('個別表（B表）'!$AY$14:$AY$113,'個別表（B表）'!$C$14:$C$113,'総括表 (A表)'!$E66)</f>
        <v>0</v>
      </c>
      <c r="V66" s="496">
        <f>SUMIFS('個別表（B表）'!$I$14:$I$113,'個別表（B表）'!$C$14:$C$113,'総括表 (A表)'!$E66,'個別表（B表）'!$F$14:$F$113,"&gt;=1")</f>
        <v>0</v>
      </c>
      <c r="W66" s="387">
        <f>SUMIFS('個別表（B表）'!$BR$14:$BR$113,'個別表（B表）'!$C$14:$C$113,'総括表 (A表)'!$E66)</f>
        <v>0</v>
      </c>
      <c r="X66" s="674" t="str">
        <f t="shared" si="5"/>
        <v/>
      </c>
      <c r="Y66" s="331"/>
      <c r="Z66" s="332"/>
      <c r="AA66" s="328">
        <f t="shared" si="9"/>
        <v>0</v>
      </c>
      <c r="AB66" s="329">
        <f t="shared" si="10"/>
        <v>0</v>
      </c>
      <c r="AC66" s="332"/>
      <c r="AD66" s="332"/>
      <c r="AE66" s="328">
        <f t="shared" si="11"/>
        <v>0</v>
      </c>
      <c r="AF66" s="746">
        <f t="shared" si="6"/>
        <v>0</v>
      </c>
      <c r="AG66" s="332"/>
      <c r="AH66" s="328">
        <f t="shared" si="12"/>
        <v>0</v>
      </c>
      <c r="AI66" s="329">
        <f t="shared" si="13"/>
        <v>0</v>
      </c>
      <c r="AJ66" s="332"/>
      <c r="AK66" s="330">
        <f t="shared" si="14"/>
        <v>0</v>
      </c>
      <c r="AL66" s="335"/>
      <c r="AM66" s="329">
        <f t="shared" si="15"/>
        <v>0</v>
      </c>
      <c r="AN66" s="436"/>
      <c r="AO66" s="337">
        <f t="shared" si="3"/>
        <v>0</v>
      </c>
      <c r="AP66" s="261"/>
    </row>
    <row r="67" spans="1:42">
      <c r="A67" s="342">
        <f>VLOOKUP($E67,'個別表（B表）'!$C$14:$CM$113,2,FALSE)</f>
        <v>0</v>
      </c>
      <c r="B67" s="342">
        <f>IF(D67&gt;0,SUM($D$12:D67),0)</f>
        <v>0</v>
      </c>
      <c r="C67" s="342">
        <f t="shared" si="16"/>
        <v>0</v>
      </c>
      <c r="D67" s="342">
        <f t="shared" si="1"/>
        <v>0</v>
      </c>
      <c r="E67" s="666">
        <f t="shared" si="17"/>
        <v>0</v>
      </c>
      <c r="F67" s="357">
        <f>VLOOKUP($E67,'個別表（B表）'!$C$14:$CM$113,10,FALSE)</f>
        <v>0</v>
      </c>
      <c r="G67" s="357">
        <f>VLOOKUP($E67,'個別表（B表）'!$C$14:$CM$113,11,FALSE)</f>
        <v>0</v>
      </c>
      <c r="H67" s="530">
        <f>VLOOKUP($E67,'個別表（B表）'!$C$14:$CM$113,12,FALSE)</f>
        <v>0</v>
      </c>
      <c r="I67" s="388"/>
      <c r="J67" s="709" t="str">
        <f>IF($H67&gt;0,LEFT(VLOOKUP($E67,'個別表（B表）'!$C$14:$CM$113,14,FALSE),2),"")</f>
        <v/>
      </c>
      <c r="K67" s="705">
        <f>SUMIFS('個別表（B表）'!$I$14:$I$113,'個別表（B表）'!$C$14:$C$113,'総括表 (A表)'!$E67,'個別表（B表）'!$R$14:$R$113,"&gt;=1")</f>
        <v>0</v>
      </c>
      <c r="L67" s="627">
        <f>SUMIFS('個別表（B表）'!$AW$14:$AW$113,'個別表（B表）'!$C$14:$C$113,'総括表 (A表)'!$E67)</f>
        <v>0</v>
      </c>
      <c r="M67" s="385">
        <f>SUMIFS('個別表（B表）'!$AY$14:$AY$113,'個別表（B表）'!$C$14:$C$113,'総括表 (A表)'!$E67)</f>
        <v>0</v>
      </c>
      <c r="N67" s="386">
        <f>SUMIFS('個別表（B表）'!$I$14:$I$113,'個別表（B表）'!$C$14:$C$113,'総括表 (A表)'!$E67,'個別表（B表）'!$F$14:$F$113,"&gt;=1")</f>
        <v>0</v>
      </c>
      <c r="O67" s="386">
        <f>SUMIFS('個別表（B表）'!$BR$14:$BR$113,'個別表（B表）'!$C$14:$C$113,'総括表 (A表)'!$E67)</f>
        <v>0</v>
      </c>
      <c r="P67" s="721" t="str">
        <f t="shared" si="2"/>
        <v/>
      </c>
      <c r="Q67" s="716"/>
      <c r="R67" s="327"/>
      <c r="S67" s="705">
        <f>SUMIFS('個別表（B表）'!$I$14:$I$113,'個別表（B表）'!$C$14:$C$113,'総括表 (A表)'!E67)</f>
        <v>0</v>
      </c>
      <c r="T67" s="698">
        <f>SUMIFS('個別表（B表）'!$AW$14:$AW$113,'個別表（B表）'!$C$14:$C$113,'総括表 (A表)'!$E67)</f>
        <v>0</v>
      </c>
      <c r="U67" s="387">
        <f>SUMIFS('個別表（B表）'!$AY$14:$AY$113,'個別表（B表）'!$C$14:$C$113,'総括表 (A表)'!$E67)</f>
        <v>0</v>
      </c>
      <c r="V67" s="496">
        <f>SUMIFS('個別表（B表）'!$I$14:$I$113,'個別表（B表）'!$C$14:$C$113,'総括表 (A表)'!$E67,'個別表（B表）'!$F$14:$F$113,"&gt;=1")</f>
        <v>0</v>
      </c>
      <c r="W67" s="387">
        <f>SUMIFS('個別表（B表）'!$BR$14:$BR$113,'個別表（B表）'!$C$14:$C$113,'総括表 (A表)'!$E67)</f>
        <v>0</v>
      </c>
      <c r="X67" s="674" t="str">
        <f t="shared" si="5"/>
        <v/>
      </c>
      <c r="Y67" s="331"/>
      <c r="Z67" s="332"/>
      <c r="AA67" s="328">
        <f t="shared" si="9"/>
        <v>0</v>
      </c>
      <c r="AB67" s="329">
        <f t="shared" si="10"/>
        <v>0</v>
      </c>
      <c r="AC67" s="332"/>
      <c r="AD67" s="332"/>
      <c r="AE67" s="328">
        <f t="shared" si="11"/>
        <v>0</v>
      </c>
      <c r="AF67" s="746">
        <f t="shared" si="6"/>
        <v>0</v>
      </c>
      <c r="AG67" s="332"/>
      <c r="AH67" s="328">
        <f t="shared" si="12"/>
        <v>0</v>
      </c>
      <c r="AI67" s="329">
        <f t="shared" si="13"/>
        <v>0</v>
      </c>
      <c r="AJ67" s="332"/>
      <c r="AK67" s="330">
        <f t="shared" si="14"/>
        <v>0</v>
      </c>
      <c r="AL67" s="335"/>
      <c r="AM67" s="329">
        <f t="shared" si="15"/>
        <v>0</v>
      </c>
      <c r="AN67" s="436"/>
      <c r="AO67" s="337">
        <f t="shared" si="3"/>
        <v>0</v>
      </c>
      <c r="AP67" s="261"/>
    </row>
    <row r="68" spans="1:42">
      <c r="A68" s="342">
        <f>VLOOKUP($E68,'個別表（B表）'!$C$14:$CM$113,2,FALSE)</f>
        <v>0</v>
      </c>
      <c r="B68" s="342">
        <f>IF(D68&gt;0,SUM($D$12:D68),0)</f>
        <v>0</v>
      </c>
      <c r="C68" s="342">
        <f t="shared" si="16"/>
        <v>0</v>
      </c>
      <c r="D68" s="342">
        <f t="shared" si="1"/>
        <v>0</v>
      </c>
      <c r="E68" s="666">
        <f t="shared" si="17"/>
        <v>0</v>
      </c>
      <c r="F68" s="357">
        <f>VLOOKUP($E68,'個別表（B表）'!$C$14:$CM$113,10,FALSE)</f>
        <v>0</v>
      </c>
      <c r="G68" s="357">
        <f>VLOOKUP($E68,'個別表（B表）'!$C$14:$CM$113,11,FALSE)</f>
        <v>0</v>
      </c>
      <c r="H68" s="530">
        <f>VLOOKUP($E68,'個別表（B表）'!$C$14:$CM$113,12,FALSE)</f>
        <v>0</v>
      </c>
      <c r="I68" s="388"/>
      <c r="J68" s="709" t="str">
        <f>IF($H68&gt;0,LEFT(VLOOKUP($E68,'個別表（B表）'!$C$14:$CM$113,14,FALSE),2),"")</f>
        <v/>
      </c>
      <c r="K68" s="705">
        <f>SUMIFS('個別表（B表）'!$I$14:$I$113,'個別表（B表）'!$C$14:$C$113,'総括表 (A表)'!$E68,'個別表（B表）'!$R$14:$R$113,"&gt;=1")</f>
        <v>0</v>
      </c>
      <c r="L68" s="627">
        <f>SUMIFS('個別表（B表）'!$AW$14:$AW$113,'個別表（B表）'!$C$14:$C$113,'総括表 (A表)'!$E68)</f>
        <v>0</v>
      </c>
      <c r="M68" s="385">
        <f>SUMIFS('個別表（B表）'!$AY$14:$AY$113,'個別表（B表）'!$C$14:$C$113,'総括表 (A表)'!$E68)</f>
        <v>0</v>
      </c>
      <c r="N68" s="386">
        <f>SUMIFS('個別表（B表）'!$I$14:$I$113,'個別表（B表）'!$C$14:$C$113,'総括表 (A表)'!$E68,'個別表（B表）'!$F$14:$F$113,"&gt;=1")</f>
        <v>0</v>
      </c>
      <c r="O68" s="386">
        <f>SUMIFS('個別表（B表）'!$BR$14:$BR$113,'個別表（B表）'!$C$14:$C$113,'総括表 (A表)'!$E68)</f>
        <v>0</v>
      </c>
      <c r="P68" s="721" t="str">
        <f t="shared" si="2"/>
        <v/>
      </c>
      <c r="Q68" s="716"/>
      <c r="R68" s="327"/>
      <c r="S68" s="705">
        <f>SUMIFS('個別表（B表）'!$I$14:$I$113,'個別表（B表）'!$C$14:$C$113,'総括表 (A表)'!E68)</f>
        <v>0</v>
      </c>
      <c r="T68" s="698">
        <f>SUMIFS('個別表（B表）'!$AW$14:$AW$113,'個別表（B表）'!$C$14:$C$113,'総括表 (A表)'!$E68)</f>
        <v>0</v>
      </c>
      <c r="U68" s="387">
        <f>SUMIFS('個別表（B表）'!$AY$14:$AY$113,'個別表（B表）'!$C$14:$C$113,'総括表 (A表)'!$E68)</f>
        <v>0</v>
      </c>
      <c r="V68" s="496">
        <f>SUMIFS('個別表（B表）'!$I$14:$I$113,'個別表（B表）'!$C$14:$C$113,'総括表 (A表)'!$E68,'個別表（B表）'!$F$14:$F$113,"&gt;=1")</f>
        <v>0</v>
      </c>
      <c r="W68" s="387">
        <f>SUMIFS('個別表（B表）'!$BR$14:$BR$113,'個別表（B表）'!$C$14:$C$113,'総括表 (A表)'!$E68)</f>
        <v>0</v>
      </c>
      <c r="X68" s="674" t="str">
        <f t="shared" si="5"/>
        <v/>
      </c>
      <c r="Y68" s="331"/>
      <c r="Z68" s="332"/>
      <c r="AA68" s="328">
        <f t="shared" si="9"/>
        <v>0</v>
      </c>
      <c r="AB68" s="329">
        <f t="shared" si="10"/>
        <v>0</v>
      </c>
      <c r="AC68" s="332"/>
      <c r="AD68" s="332"/>
      <c r="AE68" s="328">
        <f t="shared" si="11"/>
        <v>0</v>
      </c>
      <c r="AF68" s="746">
        <f t="shared" si="6"/>
        <v>0</v>
      </c>
      <c r="AG68" s="332"/>
      <c r="AH68" s="328">
        <f t="shared" si="12"/>
        <v>0</v>
      </c>
      <c r="AI68" s="329">
        <f t="shared" si="13"/>
        <v>0</v>
      </c>
      <c r="AJ68" s="332"/>
      <c r="AK68" s="330">
        <f t="shared" si="14"/>
        <v>0</v>
      </c>
      <c r="AL68" s="335"/>
      <c r="AM68" s="329">
        <f t="shared" si="15"/>
        <v>0</v>
      </c>
      <c r="AN68" s="436"/>
      <c r="AO68" s="337">
        <f t="shared" si="3"/>
        <v>0</v>
      </c>
      <c r="AP68" s="261"/>
    </row>
    <row r="69" spans="1:42">
      <c r="A69" s="342">
        <f>VLOOKUP($E69,'個別表（B表）'!$C$14:$CM$113,2,FALSE)</f>
        <v>0</v>
      </c>
      <c r="B69" s="342">
        <f>IF(D69&gt;0,SUM($D$12:D69),0)</f>
        <v>0</v>
      </c>
      <c r="C69" s="342">
        <f t="shared" si="16"/>
        <v>0</v>
      </c>
      <c r="D69" s="342">
        <f t="shared" si="1"/>
        <v>0</v>
      </c>
      <c r="E69" s="666">
        <f t="shared" si="17"/>
        <v>0</v>
      </c>
      <c r="F69" s="357">
        <f>VLOOKUP($E69,'個別表（B表）'!$C$14:$CM$113,10,FALSE)</f>
        <v>0</v>
      </c>
      <c r="G69" s="357">
        <f>VLOOKUP($E69,'個別表（B表）'!$C$14:$CM$113,11,FALSE)</f>
        <v>0</v>
      </c>
      <c r="H69" s="530">
        <f>VLOOKUP($E69,'個別表（B表）'!$C$14:$CM$113,12,FALSE)</f>
        <v>0</v>
      </c>
      <c r="I69" s="388"/>
      <c r="J69" s="709" t="str">
        <f>IF($H69&gt;0,LEFT(VLOOKUP($E69,'個別表（B表）'!$C$14:$CM$113,14,FALSE),2),"")</f>
        <v/>
      </c>
      <c r="K69" s="705">
        <f>SUMIFS('個別表（B表）'!$I$14:$I$113,'個別表（B表）'!$C$14:$C$113,'総括表 (A表)'!$E69,'個別表（B表）'!$R$14:$R$113,"&gt;=1")</f>
        <v>0</v>
      </c>
      <c r="L69" s="627">
        <f>SUMIFS('個別表（B表）'!$AW$14:$AW$113,'個別表（B表）'!$C$14:$C$113,'総括表 (A表)'!$E69)</f>
        <v>0</v>
      </c>
      <c r="M69" s="385">
        <f>SUMIFS('個別表（B表）'!$AY$14:$AY$113,'個別表（B表）'!$C$14:$C$113,'総括表 (A表)'!$E69)</f>
        <v>0</v>
      </c>
      <c r="N69" s="386">
        <f>SUMIFS('個別表（B表）'!$I$14:$I$113,'個別表（B表）'!$C$14:$C$113,'総括表 (A表)'!$E69,'個別表（B表）'!$F$14:$F$113,"&gt;=1")</f>
        <v>0</v>
      </c>
      <c r="O69" s="386">
        <f>SUMIFS('個別表（B表）'!$BR$14:$BR$113,'個別表（B表）'!$C$14:$C$113,'総括表 (A表)'!$E69)</f>
        <v>0</v>
      </c>
      <c r="P69" s="721" t="str">
        <f t="shared" si="2"/>
        <v/>
      </c>
      <c r="Q69" s="716"/>
      <c r="R69" s="327"/>
      <c r="S69" s="705">
        <f>SUMIFS('個別表（B表）'!$I$14:$I$113,'個別表（B表）'!$C$14:$C$113,'総括表 (A表)'!E69)</f>
        <v>0</v>
      </c>
      <c r="T69" s="698">
        <f>SUMIFS('個別表（B表）'!$AW$14:$AW$113,'個別表（B表）'!$C$14:$C$113,'総括表 (A表)'!$E69)</f>
        <v>0</v>
      </c>
      <c r="U69" s="387">
        <f>SUMIFS('個別表（B表）'!$AY$14:$AY$113,'個別表（B表）'!$C$14:$C$113,'総括表 (A表)'!$E69)</f>
        <v>0</v>
      </c>
      <c r="V69" s="496">
        <f>SUMIFS('個別表（B表）'!$I$14:$I$113,'個別表（B表）'!$C$14:$C$113,'総括表 (A表)'!$E69,'個別表（B表）'!$F$14:$F$113,"&gt;=1")</f>
        <v>0</v>
      </c>
      <c r="W69" s="387">
        <f>SUMIFS('個別表（B表）'!$BR$14:$BR$113,'個別表（B表）'!$C$14:$C$113,'総括表 (A表)'!$E69)</f>
        <v>0</v>
      </c>
      <c r="X69" s="674" t="str">
        <f t="shared" si="5"/>
        <v/>
      </c>
      <c r="Y69" s="331"/>
      <c r="Z69" s="332"/>
      <c r="AA69" s="328">
        <f t="shared" si="9"/>
        <v>0</v>
      </c>
      <c r="AB69" s="329">
        <f t="shared" si="10"/>
        <v>0</v>
      </c>
      <c r="AC69" s="332"/>
      <c r="AD69" s="332"/>
      <c r="AE69" s="328">
        <f t="shared" si="11"/>
        <v>0</v>
      </c>
      <c r="AF69" s="746">
        <f t="shared" si="6"/>
        <v>0</v>
      </c>
      <c r="AG69" s="332"/>
      <c r="AH69" s="328">
        <f t="shared" si="12"/>
        <v>0</v>
      </c>
      <c r="AI69" s="329">
        <f t="shared" si="13"/>
        <v>0</v>
      </c>
      <c r="AJ69" s="332"/>
      <c r="AK69" s="330">
        <f t="shared" si="14"/>
        <v>0</v>
      </c>
      <c r="AL69" s="335"/>
      <c r="AM69" s="329">
        <f t="shared" si="15"/>
        <v>0</v>
      </c>
      <c r="AN69" s="436"/>
      <c r="AO69" s="337">
        <f t="shared" si="3"/>
        <v>0</v>
      </c>
      <c r="AP69" s="261"/>
    </row>
    <row r="70" spans="1:42">
      <c r="A70" s="342">
        <f>VLOOKUP($E70,'個別表（B表）'!$C$14:$CM$113,2,FALSE)</f>
        <v>0</v>
      </c>
      <c r="B70" s="342">
        <f>IF(D70&gt;0,SUM($D$12:D70),0)</f>
        <v>0</v>
      </c>
      <c r="C70" s="342">
        <f t="shared" si="16"/>
        <v>0</v>
      </c>
      <c r="D70" s="342">
        <f t="shared" si="1"/>
        <v>0</v>
      </c>
      <c r="E70" s="666">
        <f t="shared" si="17"/>
        <v>0</v>
      </c>
      <c r="F70" s="357">
        <f>VLOOKUP($E70,'個別表（B表）'!$C$14:$CM$113,10,FALSE)</f>
        <v>0</v>
      </c>
      <c r="G70" s="357">
        <f>VLOOKUP($E70,'個別表（B表）'!$C$14:$CM$113,11,FALSE)</f>
        <v>0</v>
      </c>
      <c r="H70" s="530">
        <f>VLOOKUP($E70,'個別表（B表）'!$C$14:$CM$113,12,FALSE)</f>
        <v>0</v>
      </c>
      <c r="I70" s="388"/>
      <c r="J70" s="709" t="str">
        <f>IF($H70&gt;0,LEFT(VLOOKUP($E70,'個別表（B表）'!$C$14:$CM$113,14,FALSE),2),"")</f>
        <v/>
      </c>
      <c r="K70" s="705">
        <f>SUMIFS('個別表（B表）'!$I$14:$I$113,'個別表（B表）'!$C$14:$C$113,'総括表 (A表)'!$E70,'個別表（B表）'!$R$14:$R$113,"&gt;=1")</f>
        <v>0</v>
      </c>
      <c r="L70" s="627">
        <f>SUMIFS('個別表（B表）'!$AW$14:$AW$113,'個別表（B表）'!$C$14:$C$113,'総括表 (A表)'!$E70)</f>
        <v>0</v>
      </c>
      <c r="M70" s="385">
        <f>SUMIFS('個別表（B表）'!$AY$14:$AY$113,'個別表（B表）'!$C$14:$C$113,'総括表 (A表)'!$E70)</f>
        <v>0</v>
      </c>
      <c r="N70" s="386">
        <f>SUMIFS('個別表（B表）'!$I$14:$I$113,'個別表（B表）'!$C$14:$C$113,'総括表 (A表)'!$E70,'個別表（B表）'!$F$14:$F$113,"&gt;=1")</f>
        <v>0</v>
      </c>
      <c r="O70" s="386">
        <f>SUMIFS('個別表（B表）'!$BR$14:$BR$113,'個別表（B表）'!$C$14:$C$113,'総括表 (A表)'!$E70)</f>
        <v>0</v>
      </c>
      <c r="P70" s="721" t="str">
        <f t="shared" si="2"/>
        <v/>
      </c>
      <c r="Q70" s="716"/>
      <c r="R70" s="327"/>
      <c r="S70" s="705">
        <f>SUMIFS('個別表（B表）'!$I$14:$I$113,'個別表（B表）'!$C$14:$C$113,'総括表 (A表)'!E70)</f>
        <v>0</v>
      </c>
      <c r="T70" s="698">
        <f>SUMIFS('個別表（B表）'!$AW$14:$AW$113,'個別表（B表）'!$C$14:$C$113,'総括表 (A表)'!$E70)</f>
        <v>0</v>
      </c>
      <c r="U70" s="387">
        <f>SUMIFS('個別表（B表）'!$AY$14:$AY$113,'個別表（B表）'!$C$14:$C$113,'総括表 (A表)'!$E70)</f>
        <v>0</v>
      </c>
      <c r="V70" s="496">
        <f>SUMIFS('個別表（B表）'!$I$14:$I$113,'個別表（B表）'!$C$14:$C$113,'総括表 (A表)'!$E70,'個別表（B表）'!$F$14:$F$113,"&gt;=1")</f>
        <v>0</v>
      </c>
      <c r="W70" s="387">
        <f>SUMIFS('個別表（B表）'!$BR$14:$BR$113,'個別表（B表）'!$C$14:$C$113,'総括表 (A表)'!$E70)</f>
        <v>0</v>
      </c>
      <c r="X70" s="674" t="str">
        <f t="shared" si="5"/>
        <v/>
      </c>
      <c r="Y70" s="331"/>
      <c r="Z70" s="332"/>
      <c r="AA70" s="328">
        <f t="shared" si="9"/>
        <v>0</v>
      </c>
      <c r="AB70" s="329">
        <f t="shared" si="10"/>
        <v>0</v>
      </c>
      <c r="AC70" s="332"/>
      <c r="AD70" s="332"/>
      <c r="AE70" s="328">
        <f t="shared" si="11"/>
        <v>0</v>
      </c>
      <c r="AF70" s="746">
        <f t="shared" si="6"/>
        <v>0</v>
      </c>
      <c r="AG70" s="332"/>
      <c r="AH70" s="328">
        <f t="shared" si="12"/>
        <v>0</v>
      </c>
      <c r="AI70" s="329">
        <f t="shared" si="13"/>
        <v>0</v>
      </c>
      <c r="AJ70" s="332"/>
      <c r="AK70" s="330">
        <f t="shared" si="14"/>
        <v>0</v>
      </c>
      <c r="AL70" s="335"/>
      <c r="AM70" s="329">
        <f t="shared" si="15"/>
        <v>0</v>
      </c>
      <c r="AN70" s="436"/>
      <c r="AO70" s="337">
        <f t="shared" si="3"/>
        <v>0</v>
      </c>
      <c r="AP70" s="261"/>
    </row>
    <row r="71" spans="1:42">
      <c r="A71" s="342">
        <f>VLOOKUP($E71,'個別表（B表）'!$C$14:$CM$113,2,FALSE)</f>
        <v>0</v>
      </c>
      <c r="B71" s="342">
        <f>IF(D71&gt;0,SUM($D$12:D71),0)</f>
        <v>0</v>
      </c>
      <c r="C71" s="342">
        <f t="shared" si="16"/>
        <v>0</v>
      </c>
      <c r="D71" s="342">
        <f t="shared" si="1"/>
        <v>0</v>
      </c>
      <c r="E71" s="666">
        <f t="shared" si="17"/>
        <v>0</v>
      </c>
      <c r="F71" s="357">
        <f>VLOOKUP($E71,'個別表（B表）'!$C$14:$CM$113,10,FALSE)</f>
        <v>0</v>
      </c>
      <c r="G71" s="357">
        <f>VLOOKUP($E71,'個別表（B表）'!$C$14:$CM$113,11,FALSE)</f>
        <v>0</v>
      </c>
      <c r="H71" s="530">
        <f>VLOOKUP($E71,'個別表（B表）'!$C$14:$CM$113,12,FALSE)</f>
        <v>0</v>
      </c>
      <c r="I71" s="388"/>
      <c r="J71" s="709" t="str">
        <f>IF($H71&gt;0,LEFT(VLOOKUP($E71,'個別表（B表）'!$C$14:$CM$113,14,FALSE),2),"")</f>
        <v/>
      </c>
      <c r="K71" s="705">
        <f>SUMIFS('個別表（B表）'!$I$14:$I$113,'個別表（B表）'!$C$14:$C$113,'総括表 (A表)'!$E71,'個別表（B表）'!$R$14:$R$113,"&gt;=1")</f>
        <v>0</v>
      </c>
      <c r="L71" s="627">
        <f>SUMIFS('個別表（B表）'!$AW$14:$AW$113,'個別表（B表）'!$C$14:$C$113,'総括表 (A表)'!$E71)</f>
        <v>0</v>
      </c>
      <c r="M71" s="385">
        <f>SUMIFS('個別表（B表）'!$AY$14:$AY$113,'個別表（B表）'!$C$14:$C$113,'総括表 (A表)'!$E71)</f>
        <v>0</v>
      </c>
      <c r="N71" s="386">
        <f>SUMIFS('個別表（B表）'!$I$14:$I$113,'個別表（B表）'!$C$14:$C$113,'総括表 (A表)'!$E71,'個別表（B表）'!$F$14:$F$113,"&gt;=1")</f>
        <v>0</v>
      </c>
      <c r="O71" s="386">
        <f>SUMIFS('個別表（B表）'!$BR$14:$BR$113,'個別表（B表）'!$C$14:$C$113,'総括表 (A表)'!$E71)</f>
        <v>0</v>
      </c>
      <c r="P71" s="721" t="str">
        <f t="shared" si="2"/>
        <v/>
      </c>
      <c r="Q71" s="716"/>
      <c r="R71" s="327"/>
      <c r="S71" s="705">
        <f>SUMIFS('個別表（B表）'!$I$14:$I$113,'個別表（B表）'!$C$14:$C$113,'総括表 (A表)'!E71)</f>
        <v>0</v>
      </c>
      <c r="T71" s="698">
        <f>SUMIFS('個別表（B表）'!$AW$14:$AW$113,'個別表（B表）'!$C$14:$C$113,'総括表 (A表)'!$E71)</f>
        <v>0</v>
      </c>
      <c r="U71" s="387">
        <f>SUMIFS('個別表（B表）'!$AY$14:$AY$113,'個別表（B表）'!$C$14:$C$113,'総括表 (A表)'!$E71)</f>
        <v>0</v>
      </c>
      <c r="V71" s="496">
        <f>SUMIFS('個別表（B表）'!$I$14:$I$113,'個別表（B表）'!$C$14:$C$113,'総括表 (A表)'!$E71,'個別表（B表）'!$F$14:$F$113,"&gt;=1")</f>
        <v>0</v>
      </c>
      <c r="W71" s="387">
        <f>SUMIFS('個別表（B表）'!$BR$14:$BR$113,'個別表（B表）'!$C$14:$C$113,'総括表 (A表)'!$E71)</f>
        <v>0</v>
      </c>
      <c r="X71" s="674" t="str">
        <f t="shared" si="5"/>
        <v/>
      </c>
      <c r="Y71" s="331"/>
      <c r="Z71" s="332"/>
      <c r="AA71" s="328">
        <f t="shared" si="9"/>
        <v>0</v>
      </c>
      <c r="AB71" s="329">
        <f t="shared" si="10"/>
        <v>0</v>
      </c>
      <c r="AC71" s="332"/>
      <c r="AD71" s="332"/>
      <c r="AE71" s="328">
        <f t="shared" si="11"/>
        <v>0</v>
      </c>
      <c r="AF71" s="746">
        <f t="shared" si="6"/>
        <v>0</v>
      </c>
      <c r="AG71" s="332"/>
      <c r="AH71" s="328">
        <f t="shared" si="12"/>
        <v>0</v>
      </c>
      <c r="AI71" s="329">
        <f t="shared" si="13"/>
        <v>0</v>
      </c>
      <c r="AJ71" s="332"/>
      <c r="AK71" s="330">
        <f t="shared" si="14"/>
        <v>0</v>
      </c>
      <c r="AL71" s="335"/>
      <c r="AM71" s="329">
        <f t="shared" si="15"/>
        <v>0</v>
      </c>
      <c r="AN71" s="436"/>
      <c r="AO71" s="337">
        <f t="shared" si="3"/>
        <v>0</v>
      </c>
      <c r="AP71" s="261"/>
    </row>
    <row r="72" spans="1:42">
      <c r="A72" s="342">
        <f>VLOOKUP($E72,'個別表（B表）'!$C$14:$CM$113,2,FALSE)</f>
        <v>0</v>
      </c>
      <c r="B72" s="342">
        <f>IF(D72&gt;0,SUM($D$12:D72),0)</f>
        <v>0</v>
      </c>
      <c r="C72" s="342">
        <f t="shared" si="16"/>
        <v>0</v>
      </c>
      <c r="D72" s="342">
        <f t="shared" si="1"/>
        <v>0</v>
      </c>
      <c r="E72" s="666">
        <f t="shared" si="17"/>
        <v>0</v>
      </c>
      <c r="F72" s="357">
        <f>VLOOKUP($E72,'個別表（B表）'!$C$14:$CM$113,10,FALSE)</f>
        <v>0</v>
      </c>
      <c r="G72" s="357">
        <f>VLOOKUP($E72,'個別表（B表）'!$C$14:$CM$113,11,FALSE)</f>
        <v>0</v>
      </c>
      <c r="H72" s="530">
        <f>VLOOKUP($E72,'個別表（B表）'!$C$14:$CM$113,12,FALSE)</f>
        <v>0</v>
      </c>
      <c r="I72" s="388"/>
      <c r="J72" s="709" t="str">
        <f>IF($H72&gt;0,LEFT(VLOOKUP($E72,'個別表（B表）'!$C$14:$CM$113,14,FALSE),2),"")</f>
        <v/>
      </c>
      <c r="K72" s="705">
        <f>SUMIFS('個別表（B表）'!$I$14:$I$113,'個別表（B表）'!$C$14:$C$113,'総括表 (A表)'!$E72,'個別表（B表）'!$R$14:$R$113,"&gt;=1")</f>
        <v>0</v>
      </c>
      <c r="L72" s="627">
        <f>SUMIFS('個別表（B表）'!$AW$14:$AW$113,'個別表（B表）'!$C$14:$C$113,'総括表 (A表)'!$E72)</f>
        <v>0</v>
      </c>
      <c r="M72" s="385">
        <f>SUMIFS('個別表（B表）'!$AY$14:$AY$113,'個別表（B表）'!$C$14:$C$113,'総括表 (A表)'!$E72)</f>
        <v>0</v>
      </c>
      <c r="N72" s="386">
        <f>SUMIFS('個別表（B表）'!$I$14:$I$113,'個別表（B表）'!$C$14:$C$113,'総括表 (A表)'!$E72,'個別表（B表）'!$F$14:$F$113,"&gt;=1")</f>
        <v>0</v>
      </c>
      <c r="O72" s="386">
        <f>SUMIFS('個別表（B表）'!$BR$14:$BR$113,'個別表（B表）'!$C$14:$C$113,'総括表 (A表)'!$E72)</f>
        <v>0</v>
      </c>
      <c r="P72" s="721" t="str">
        <f t="shared" si="2"/>
        <v/>
      </c>
      <c r="Q72" s="716"/>
      <c r="R72" s="327"/>
      <c r="S72" s="705">
        <f>SUMIFS('個別表（B表）'!$I$14:$I$113,'個別表（B表）'!$C$14:$C$113,'総括表 (A表)'!E72)</f>
        <v>0</v>
      </c>
      <c r="T72" s="698">
        <f>SUMIFS('個別表（B表）'!$AW$14:$AW$113,'個別表（B表）'!$C$14:$C$113,'総括表 (A表)'!$E72)</f>
        <v>0</v>
      </c>
      <c r="U72" s="387">
        <f>SUMIFS('個別表（B表）'!$AY$14:$AY$113,'個別表（B表）'!$C$14:$C$113,'総括表 (A表)'!$E72)</f>
        <v>0</v>
      </c>
      <c r="V72" s="496">
        <f>SUMIFS('個別表（B表）'!$I$14:$I$113,'個別表（B表）'!$C$14:$C$113,'総括表 (A表)'!$E72,'個別表（B表）'!$F$14:$F$113,"&gt;=1")</f>
        <v>0</v>
      </c>
      <c r="W72" s="387">
        <f>SUMIFS('個別表（B表）'!$BR$14:$BR$113,'個別表（B表）'!$C$14:$C$113,'総括表 (A表)'!$E72)</f>
        <v>0</v>
      </c>
      <c r="X72" s="674" t="str">
        <f t="shared" si="5"/>
        <v/>
      </c>
      <c r="Y72" s="331"/>
      <c r="Z72" s="332"/>
      <c r="AA72" s="328">
        <f t="shared" si="9"/>
        <v>0</v>
      </c>
      <c r="AB72" s="329">
        <f t="shared" si="10"/>
        <v>0</v>
      </c>
      <c r="AC72" s="332"/>
      <c r="AD72" s="332"/>
      <c r="AE72" s="328">
        <f t="shared" si="11"/>
        <v>0</v>
      </c>
      <c r="AF72" s="746">
        <f t="shared" si="6"/>
        <v>0</v>
      </c>
      <c r="AG72" s="332"/>
      <c r="AH72" s="328">
        <f t="shared" si="12"/>
        <v>0</v>
      </c>
      <c r="AI72" s="329">
        <f t="shared" si="13"/>
        <v>0</v>
      </c>
      <c r="AJ72" s="332"/>
      <c r="AK72" s="330">
        <f t="shared" si="14"/>
        <v>0</v>
      </c>
      <c r="AL72" s="335"/>
      <c r="AM72" s="329">
        <f t="shared" si="15"/>
        <v>0</v>
      </c>
      <c r="AN72" s="436"/>
      <c r="AO72" s="337">
        <f t="shared" si="3"/>
        <v>0</v>
      </c>
      <c r="AP72" s="261"/>
    </row>
    <row r="73" spans="1:42">
      <c r="A73" s="342">
        <f>VLOOKUP($E73,'個別表（B表）'!$C$14:$CM$113,2,FALSE)</f>
        <v>0</v>
      </c>
      <c r="B73" s="342">
        <f>IF(D73&gt;0,SUM($D$12:D73),0)</f>
        <v>0</v>
      </c>
      <c r="C73" s="342">
        <f t="shared" si="16"/>
        <v>0</v>
      </c>
      <c r="D73" s="342">
        <f t="shared" si="1"/>
        <v>0</v>
      </c>
      <c r="E73" s="666">
        <f t="shared" si="17"/>
        <v>0</v>
      </c>
      <c r="F73" s="357">
        <f>VLOOKUP($E73,'個別表（B表）'!$C$14:$CM$113,10,FALSE)</f>
        <v>0</v>
      </c>
      <c r="G73" s="357">
        <f>VLOOKUP($E73,'個別表（B表）'!$C$14:$CM$113,11,FALSE)</f>
        <v>0</v>
      </c>
      <c r="H73" s="530">
        <f>VLOOKUP($E73,'個別表（B表）'!$C$14:$CM$113,12,FALSE)</f>
        <v>0</v>
      </c>
      <c r="I73" s="388"/>
      <c r="J73" s="709" t="str">
        <f>IF($H73&gt;0,LEFT(VLOOKUP($E73,'個別表（B表）'!$C$14:$CM$113,14,FALSE),2),"")</f>
        <v/>
      </c>
      <c r="K73" s="705">
        <f>SUMIFS('個別表（B表）'!$I$14:$I$113,'個別表（B表）'!$C$14:$C$113,'総括表 (A表)'!$E73,'個別表（B表）'!$R$14:$R$113,"&gt;=1")</f>
        <v>0</v>
      </c>
      <c r="L73" s="627">
        <f>SUMIFS('個別表（B表）'!$AW$14:$AW$113,'個別表（B表）'!$C$14:$C$113,'総括表 (A表)'!$E73)</f>
        <v>0</v>
      </c>
      <c r="M73" s="385">
        <f>SUMIFS('個別表（B表）'!$AY$14:$AY$113,'個別表（B表）'!$C$14:$C$113,'総括表 (A表)'!$E73)</f>
        <v>0</v>
      </c>
      <c r="N73" s="386">
        <f>SUMIFS('個別表（B表）'!$I$14:$I$113,'個別表（B表）'!$C$14:$C$113,'総括表 (A表)'!$E73,'個別表（B表）'!$F$14:$F$113,"&gt;=1")</f>
        <v>0</v>
      </c>
      <c r="O73" s="386">
        <f>SUMIFS('個別表（B表）'!$BR$14:$BR$113,'個別表（B表）'!$C$14:$C$113,'総括表 (A表)'!$E73)</f>
        <v>0</v>
      </c>
      <c r="P73" s="721" t="str">
        <f t="shared" si="2"/>
        <v/>
      </c>
      <c r="Q73" s="716"/>
      <c r="R73" s="327"/>
      <c r="S73" s="705">
        <f>SUMIFS('個別表（B表）'!$I$14:$I$113,'個別表（B表）'!$C$14:$C$113,'総括表 (A表)'!E73)</f>
        <v>0</v>
      </c>
      <c r="T73" s="698">
        <f>SUMIFS('個別表（B表）'!$AW$14:$AW$113,'個別表（B表）'!$C$14:$C$113,'総括表 (A表)'!$E73)</f>
        <v>0</v>
      </c>
      <c r="U73" s="387">
        <f>SUMIFS('個別表（B表）'!$AY$14:$AY$113,'個別表（B表）'!$C$14:$C$113,'総括表 (A表)'!$E73)</f>
        <v>0</v>
      </c>
      <c r="V73" s="496">
        <f>SUMIFS('個別表（B表）'!$I$14:$I$113,'個別表（B表）'!$C$14:$C$113,'総括表 (A表)'!$E73,'個別表（B表）'!$F$14:$F$113,"&gt;=1")</f>
        <v>0</v>
      </c>
      <c r="W73" s="387">
        <f>SUMIFS('個別表（B表）'!$BR$14:$BR$113,'個別表（B表）'!$C$14:$C$113,'総括表 (A表)'!$E73)</f>
        <v>0</v>
      </c>
      <c r="X73" s="674" t="str">
        <f t="shared" si="5"/>
        <v/>
      </c>
      <c r="Y73" s="331"/>
      <c r="Z73" s="332"/>
      <c r="AA73" s="328">
        <f t="shared" si="9"/>
        <v>0</v>
      </c>
      <c r="AB73" s="329">
        <f t="shared" si="10"/>
        <v>0</v>
      </c>
      <c r="AC73" s="332"/>
      <c r="AD73" s="332"/>
      <c r="AE73" s="328">
        <f t="shared" si="11"/>
        <v>0</v>
      </c>
      <c r="AF73" s="746">
        <f t="shared" si="6"/>
        <v>0</v>
      </c>
      <c r="AG73" s="332"/>
      <c r="AH73" s="328">
        <f t="shared" si="12"/>
        <v>0</v>
      </c>
      <c r="AI73" s="329">
        <f t="shared" si="13"/>
        <v>0</v>
      </c>
      <c r="AJ73" s="332"/>
      <c r="AK73" s="330">
        <f t="shared" si="14"/>
        <v>0</v>
      </c>
      <c r="AL73" s="335"/>
      <c r="AM73" s="329">
        <f t="shared" si="15"/>
        <v>0</v>
      </c>
      <c r="AN73" s="436"/>
      <c r="AO73" s="337">
        <f t="shared" si="3"/>
        <v>0</v>
      </c>
      <c r="AP73" s="261"/>
    </row>
    <row r="74" spans="1:42">
      <c r="A74" s="342">
        <f>VLOOKUP($E74,'個別表（B表）'!$C$14:$CM$113,2,FALSE)</f>
        <v>0</v>
      </c>
      <c r="B74" s="342">
        <f>IF(D74&gt;0,SUM($D$12:D74),0)</f>
        <v>0</v>
      </c>
      <c r="C74" s="342">
        <f t="shared" si="16"/>
        <v>0</v>
      </c>
      <c r="D74" s="342">
        <f t="shared" si="1"/>
        <v>0</v>
      </c>
      <c r="E74" s="666">
        <f t="shared" si="17"/>
        <v>0</v>
      </c>
      <c r="F74" s="357">
        <f>VLOOKUP($E74,'個別表（B表）'!$C$14:$CM$113,10,FALSE)</f>
        <v>0</v>
      </c>
      <c r="G74" s="357">
        <f>VLOOKUP($E74,'個別表（B表）'!$C$14:$CM$113,11,FALSE)</f>
        <v>0</v>
      </c>
      <c r="H74" s="530">
        <f>VLOOKUP($E74,'個別表（B表）'!$C$14:$CM$113,12,FALSE)</f>
        <v>0</v>
      </c>
      <c r="I74" s="388"/>
      <c r="J74" s="709" t="str">
        <f>IF($H74&gt;0,LEFT(VLOOKUP($E74,'個別表（B表）'!$C$14:$CM$113,14,FALSE),2),"")</f>
        <v/>
      </c>
      <c r="K74" s="705">
        <f>SUMIFS('個別表（B表）'!$I$14:$I$113,'個別表（B表）'!$C$14:$C$113,'総括表 (A表)'!$E74,'個別表（B表）'!$R$14:$R$113,"&gt;=1")</f>
        <v>0</v>
      </c>
      <c r="L74" s="627">
        <f>SUMIFS('個別表（B表）'!$AW$14:$AW$113,'個別表（B表）'!$C$14:$C$113,'総括表 (A表)'!$E74)</f>
        <v>0</v>
      </c>
      <c r="M74" s="385">
        <f>SUMIFS('個別表（B表）'!$AY$14:$AY$113,'個別表（B表）'!$C$14:$C$113,'総括表 (A表)'!$E74)</f>
        <v>0</v>
      </c>
      <c r="N74" s="386">
        <f>SUMIFS('個別表（B表）'!$I$14:$I$113,'個別表（B表）'!$C$14:$C$113,'総括表 (A表)'!$E74,'個別表（B表）'!$F$14:$F$113,"&gt;=1")</f>
        <v>0</v>
      </c>
      <c r="O74" s="386">
        <f>SUMIFS('個別表（B表）'!$BR$14:$BR$113,'個別表（B表）'!$C$14:$C$113,'総括表 (A表)'!$E74)</f>
        <v>0</v>
      </c>
      <c r="P74" s="721" t="str">
        <f t="shared" si="2"/>
        <v/>
      </c>
      <c r="Q74" s="716"/>
      <c r="R74" s="327"/>
      <c r="S74" s="705">
        <f>SUMIFS('個別表（B表）'!$I$14:$I$113,'個別表（B表）'!$C$14:$C$113,'総括表 (A表)'!E74)</f>
        <v>0</v>
      </c>
      <c r="T74" s="698">
        <f>SUMIFS('個別表（B表）'!$AW$14:$AW$113,'個別表（B表）'!$C$14:$C$113,'総括表 (A表)'!$E74)</f>
        <v>0</v>
      </c>
      <c r="U74" s="387">
        <f>SUMIFS('個別表（B表）'!$AY$14:$AY$113,'個別表（B表）'!$C$14:$C$113,'総括表 (A表)'!$E74)</f>
        <v>0</v>
      </c>
      <c r="V74" s="496">
        <f>SUMIFS('個別表（B表）'!$I$14:$I$113,'個別表（B表）'!$C$14:$C$113,'総括表 (A表)'!$E74,'個別表（B表）'!$F$14:$F$113,"&gt;=1")</f>
        <v>0</v>
      </c>
      <c r="W74" s="387">
        <f>SUMIFS('個別表（B表）'!$BR$14:$BR$113,'個別表（B表）'!$C$14:$C$113,'総括表 (A表)'!$E74)</f>
        <v>0</v>
      </c>
      <c r="X74" s="674" t="str">
        <f t="shared" si="5"/>
        <v/>
      </c>
      <c r="Y74" s="331"/>
      <c r="Z74" s="332"/>
      <c r="AA74" s="328">
        <f t="shared" si="9"/>
        <v>0</v>
      </c>
      <c r="AB74" s="329">
        <f t="shared" si="10"/>
        <v>0</v>
      </c>
      <c r="AC74" s="332"/>
      <c r="AD74" s="332"/>
      <c r="AE74" s="328">
        <f t="shared" si="11"/>
        <v>0</v>
      </c>
      <c r="AF74" s="746">
        <f t="shared" si="6"/>
        <v>0</v>
      </c>
      <c r="AG74" s="332"/>
      <c r="AH74" s="328">
        <f t="shared" si="12"/>
        <v>0</v>
      </c>
      <c r="AI74" s="329">
        <f t="shared" si="13"/>
        <v>0</v>
      </c>
      <c r="AJ74" s="332"/>
      <c r="AK74" s="330">
        <f t="shared" si="14"/>
        <v>0</v>
      </c>
      <c r="AL74" s="335"/>
      <c r="AM74" s="329">
        <f t="shared" si="15"/>
        <v>0</v>
      </c>
      <c r="AN74" s="436"/>
      <c r="AO74" s="337">
        <f t="shared" si="3"/>
        <v>0</v>
      </c>
      <c r="AP74" s="261"/>
    </row>
    <row r="75" spans="1:42">
      <c r="A75" s="342">
        <f>VLOOKUP($E75,'個別表（B表）'!$C$14:$CM$113,2,FALSE)</f>
        <v>0</v>
      </c>
      <c r="B75" s="342">
        <f>IF(D75&gt;0,SUM($D$12:D75),0)</f>
        <v>0</v>
      </c>
      <c r="C75" s="342">
        <f t="shared" si="16"/>
        <v>0</v>
      </c>
      <c r="D75" s="342">
        <f t="shared" si="1"/>
        <v>0</v>
      </c>
      <c r="E75" s="666">
        <f t="shared" si="17"/>
        <v>0</v>
      </c>
      <c r="F75" s="357">
        <f>VLOOKUP($E75,'個別表（B表）'!$C$14:$CM$113,10,FALSE)</f>
        <v>0</v>
      </c>
      <c r="G75" s="357">
        <f>VLOOKUP($E75,'個別表（B表）'!$C$14:$CM$113,11,FALSE)</f>
        <v>0</v>
      </c>
      <c r="H75" s="530">
        <f>VLOOKUP($E75,'個別表（B表）'!$C$14:$CM$113,12,FALSE)</f>
        <v>0</v>
      </c>
      <c r="I75" s="388"/>
      <c r="J75" s="709" t="str">
        <f>IF($H75&gt;0,LEFT(VLOOKUP($E75,'個別表（B表）'!$C$14:$CM$113,14,FALSE),2),"")</f>
        <v/>
      </c>
      <c r="K75" s="705">
        <f>SUMIFS('個別表（B表）'!$I$14:$I$113,'個別表（B表）'!$C$14:$C$113,'総括表 (A表)'!$E75,'個別表（B表）'!$R$14:$R$113,"&gt;=1")</f>
        <v>0</v>
      </c>
      <c r="L75" s="627">
        <f>SUMIFS('個別表（B表）'!$AW$14:$AW$113,'個別表（B表）'!$C$14:$C$113,'総括表 (A表)'!$E75)</f>
        <v>0</v>
      </c>
      <c r="M75" s="385">
        <f>SUMIFS('個別表（B表）'!$AY$14:$AY$113,'個別表（B表）'!$C$14:$C$113,'総括表 (A表)'!$E75)</f>
        <v>0</v>
      </c>
      <c r="N75" s="386">
        <f>SUMIFS('個別表（B表）'!$I$14:$I$113,'個別表（B表）'!$C$14:$C$113,'総括表 (A表)'!$E75,'個別表（B表）'!$F$14:$F$113,"&gt;=1")</f>
        <v>0</v>
      </c>
      <c r="O75" s="386">
        <f>SUMIFS('個別表（B表）'!$BR$14:$BR$113,'個別表（B表）'!$C$14:$C$113,'総括表 (A表)'!$E75)</f>
        <v>0</v>
      </c>
      <c r="P75" s="721" t="str">
        <f t="shared" si="2"/>
        <v/>
      </c>
      <c r="Q75" s="716"/>
      <c r="R75" s="327"/>
      <c r="S75" s="705">
        <f>SUMIFS('個別表（B表）'!$I$14:$I$113,'個別表（B表）'!$C$14:$C$113,'総括表 (A表)'!E75)</f>
        <v>0</v>
      </c>
      <c r="T75" s="698">
        <f>SUMIFS('個別表（B表）'!$AW$14:$AW$113,'個別表（B表）'!$C$14:$C$113,'総括表 (A表)'!$E75)</f>
        <v>0</v>
      </c>
      <c r="U75" s="387">
        <f>SUMIFS('個別表（B表）'!$AY$14:$AY$113,'個別表（B表）'!$C$14:$C$113,'総括表 (A表)'!$E75)</f>
        <v>0</v>
      </c>
      <c r="V75" s="496">
        <f>SUMIFS('個別表（B表）'!$I$14:$I$113,'個別表（B表）'!$C$14:$C$113,'総括表 (A表)'!$E75,'個別表（B表）'!$F$14:$F$113,"&gt;=1")</f>
        <v>0</v>
      </c>
      <c r="W75" s="387">
        <f>SUMIFS('個別表（B表）'!$BR$14:$BR$113,'個別表（B表）'!$C$14:$C$113,'総括表 (A表)'!$E75)</f>
        <v>0</v>
      </c>
      <c r="X75" s="674" t="str">
        <f t="shared" si="5"/>
        <v/>
      </c>
      <c r="Y75" s="331"/>
      <c r="Z75" s="332"/>
      <c r="AA75" s="328">
        <f t="shared" si="9"/>
        <v>0</v>
      </c>
      <c r="AB75" s="329">
        <f t="shared" si="10"/>
        <v>0</v>
      </c>
      <c r="AC75" s="332"/>
      <c r="AD75" s="332"/>
      <c r="AE75" s="328">
        <f t="shared" si="11"/>
        <v>0</v>
      </c>
      <c r="AF75" s="746">
        <f t="shared" si="6"/>
        <v>0</v>
      </c>
      <c r="AG75" s="332"/>
      <c r="AH75" s="328">
        <f t="shared" si="12"/>
        <v>0</v>
      </c>
      <c r="AI75" s="329">
        <f t="shared" si="13"/>
        <v>0</v>
      </c>
      <c r="AJ75" s="332"/>
      <c r="AK75" s="330">
        <f t="shared" si="14"/>
        <v>0</v>
      </c>
      <c r="AL75" s="335"/>
      <c r="AM75" s="329">
        <f t="shared" si="15"/>
        <v>0</v>
      </c>
      <c r="AN75" s="436"/>
      <c r="AO75" s="337">
        <f t="shared" si="3"/>
        <v>0</v>
      </c>
      <c r="AP75" s="261"/>
    </row>
    <row r="76" spans="1:42">
      <c r="A76" s="342">
        <f>VLOOKUP($E76,'個別表（B表）'!$C$14:$CM$113,2,FALSE)</f>
        <v>0</v>
      </c>
      <c r="B76" s="342">
        <f>IF(D76&gt;0,SUM($D$12:D76),0)</f>
        <v>0</v>
      </c>
      <c r="C76" s="342">
        <f t="shared" si="16"/>
        <v>0</v>
      </c>
      <c r="D76" s="342">
        <f t="shared" ref="D76:D139" si="18">IF(AND(C76=1,SUMIF($A$12:$A$541,A76,$R$12:$R$541)&gt;0),1,0)</f>
        <v>0</v>
      </c>
      <c r="E76" s="666">
        <f t="shared" si="17"/>
        <v>0</v>
      </c>
      <c r="F76" s="357">
        <f>VLOOKUP($E76,'個別表（B表）'!$C$14:$CM$113,10,FALSE)</f>
        <v>0</v>
      </c>
      <c r="G76" s="357">
        <f>VLOOKUP($E76,'個別表（B表）'!$C$14:$CM$113,11,FALSE)</f>
        <v>0</v>
      </c>
      <c r="H76" s="530">
        <f>VLOOKUP($E76,'個別表（B表）'!$C$14:$CM$113,12,FALSE)</f>
        <v>0</v>
      </c>
      <c r="I76" s="388"/>
      <c r="J76" s="709" t="str">
        <f>IF($H76&gt;0,LEFT(VLOOKUP($E76,'個別表（B表）'!$C$14:$CM$113,14,FALSE),2),"")</f>
        <v/>
      </c>
      <c r="K76" s="705">
        <f>SUMIFS('個別表（B表）'!$I$14:$I$113,'個別表（B表）'!$C$14:$C$113,'総括表 (A表)'!$E76,'個別表（B表）'!$R$14:$R$113,"&gt;=1")</f>
        <v>0</v>
      </c>
      <c r="L76" s="627">
        <f>SUMIFS('個別表（B表）'!$AW$14:$AW$113,'個別表（B表）'!$C$14:$C$113,'総括表 (A表)'!$E76)</f>
        <v>0</v>
      </c>
      <c r="M76" s="385">
        <f>SUMIFS('個別表（B表）'!$AY$14:$AY$113,'個別表（B表）'!$C$14:$C$113,'総括表 (A表)'!$E76)</f>
        <v>0</v>
      </c>
      <c r="N76" s="386">
        <f>SUMIFS('個別表（B表）'!$I$14:$I$113,'個別表（B表）'!$C$14:$C$113,'総括表 (A表)'!$E76,'個別表（B表）'!$F$14:$F$113,"&gt;=1")</f>
        <v>0</v>
      </c>
      <c r="O76" s="386">
        <f>SUMIFS('個別表（B表）'!$BR$14:$BR$113,'個別表（B表）'!$C$14:$C$113,'総括表 (A表)'!$E76)</f>
        <v>0</v>
      </c>
      <c r="P76" s="721" t="str">
        <f t="shared" ref="P76:P139" si="19">IF(O76&gt;0,IFERROR(ROUNDDOWN(O76*1/15,-3),0),"")</f>
        <v/>
      </c>
      <c r="Q76" s="716"/>
      <c r="R76" s="327"/>
      <c r="S76" s="705">
        <f>SUMIFS('個別表（B表）'!$I$14:$I$113,'個別表（B表）'!$C$14:$C$113,'総括表 (A表)'!E76)</f>
        <v>0</v>
      </c>
      <c r="T76" s="698">
        <f>SUMIFS('個別表（B表）'!$AW$14:$AW$113,'個別表（B表）'!$C$14:$C$113,'総括表 (A表)'!$E76)</f>
        <v>0</v>
      </c>
      <c r="U76" s="387">
        <f>SUMIFS('個別表（B表）'!$AY$14:$AY$113,'個別表（B表）'!$C$14:$C$113,'総括表 (A表)'!$E76)</f>
        <v>0</v>
      </c>
      <c r="V76" s="496">
        <f>SUMIFS('個別表（B表）'!$I$14:$I$113,'個別表（B表）'!$C$14:$C$113,'総括表 (A表)'!$E76,'個別表（B表）'!$F$14:$F$113,"&gt;=1")</f>
        <v>0</v>
      </c>
      <c r="W76" s="387">
        <f>SUMIFS('個別表（B表）'!$BR$14:$BR$113,'個別表（B表）'!$C$14:$C$113,'総括表 (A表)'!$E76)</f>
        <v>0</v>
      </c>
      <c r="X76" s="674" t="str">
        <f t="shared" si="5"/>
        <v/>
      </c>
      <c r="Y76" s="331"/>
      <c r="Z76" s="332"/>
      <c r="AA76" s="328">
        <f t="shared" si="9"/>
        <v>0</v>
      </c>
      <c r="AB76" s="329">
        <f t="shared" si="10"/>
        <v>0</v>
      </c>
      <c r="AC76" s="332"/>
      <c r="AD76" s="332"/>
      <c r="AE76" s="328">
        <f t="shared" si="11"/>
        <v>0</v>
      </c>
      <c r="AF76" s="746">
        <f t="shared" si="6"/>
        <v>0</v>
      </c>
      <c r="AG76" s="332"/>
      <c r="AH76" s="328">
        <f t="shared" si="12"/>
        <v>0</v>
      </c>
      <c r="AI76" s="329">
        <f t="shared" si="13"/>
        <v>0</v>
      </c>
      <c r="AJ76" s="332"/>
      <c r="AK76" s="330">
        <f t="shared" si="14"/>
        <v>0</v>
      </c>
      <c r="AL76" s="335"/>
      <c r="AM76" s="329">
        <f t="shared" si="15"/>
        <v>0</v>
      </c>
      <c r="AN76" s="436"/>
      <c r="AO76" s="337">
        <f t="shared" ref="AO76:AO139" si="20">SUM(AB76,AI76,AM76:AN76)</f>
        <v>0</v>
      </c>
      <c r="AP76" s="261"/>
    </row>
    <row r="77" spans="1:42">
      <c r="A77" s="342">
        <f>VLOOKUP($E77,'個別表（B表）'!$C$14:$CM$113,2,FALSE)</f>
        <v>0</v>
      </c>
      <c r="B77" s="342">
        <f>IF(D77&gt;0,SUM($D$12:D77),0)</f>
        <v>0</v>
      </c>
      <c r="C77" s="342">
        <f t="shared" si="16"/>
        <v>0</v>
      </c>
      <c r="D77" s="342">
        <f t="shared" si="18"/>
        <v>0</v>
      </c>
      <c r="E77" s="666">
        <f t="shared" si="17"/>
        <v>0</v>
      </c>
      <c r="F77" s="357">
        <f>VLOOKUP($E77,'個別表（B表）'!$C$14:$CM$113,10,FALSE)</f>
        <v>0</v>
      </c>
      <c r="G77" s="357">
        <f>VLOOKUP($E77,'個別表（B表）'!$C$14:$CM$113,11,FALSE)</f>
        <v>0</v>
      </c>
      <c r="H77" s="530">
        <f>VLOOKUP($E77,'個別表（B表）'!$C$14:$CM$113,12,FALSE)</f>
        <v>0</v>
      </c>
      <c r="I77" s="388"/>
      <c r="J77" s="709" t="str">
        <f>IF($H77&gt;0,LEFT(VLOOKUP($E77,'個別表（B表）'!$C$14:$CM$113,14,FALSE),2),"")</f>
        <v/>
      </c>
      <c r="K77" s="705">
        <f>SUMIFS('個別表（B表）'!$I$14:$I$113,'個別表（B表）'!$C$14:$C$113,'総括表 (A表)'!$E77,'個別表（B表）'!$R$14:$R$113,"&gt;=1")</f>
        <v>0</v>
      </c>
      <c r="L77" s="627">
        <f>SUMIFS('個別表（B表）'!$AW$14:$AW$113,'個別表（B表）'!$C$14:$C$113,'総括表 (A表)'!$E77)</f>
        <v>0</v>
      </c>
      <c r="M77" s="385">
        <f>SUMIFS('個別表（B表）'!$AY$14:$AY$113,'個別表（B表）'!$C$14:$C$113,'総括表 (A表)'!$E77)</f>
        <v>0</v>
      </c>
      <c r="N77" s="386">
        <f>SUMIFS('個別表（B表）'!$I$14:$I$113,'個別表（B表）'!$C$14:$C$113,'総括表 (A表)'!$E77,'個別表（B表）'!$F$14:$F$113,"&gt;=1")</f>
        <v>0</v>
      </c>
      <c r="O77" s="386">
        <f>SUMIFS('個別表（B表）'!$BR$14:$BR$113,'個別表（B表）'!$C$14:$C$113,'総括表 (A表)'!$E77)</f>
        <v>0</v>
      </c>
      <c r="P77" s="721" t="str">
        <f t="shared" si="19"/>
        <v/>
      </c>
      <c r="Q77" s="716"/>
      <c r="R77" s="327"/>
      <c r="S77" s="705">
        <f>SUMIFS('個別表（B表）'!$I$14:$I$113,'個別表（B表）'!$C$14:$C$113,'総括表 (A表)'!E77)</f>
        <v>0</v>
      </c>
      <c r="T77" s="698">
        <f>SUMIFS('個別表（B表）'!$AW$14:$AW$113,'個別表（B表）'!$C$14:$C$113,'総括表 (A表)'!$E77)</f>
        <v>0</v>
      </c>
      <c r="U77" s="387">
        <f>SUMIFS('個別表（B表）'!$AY$14:$AY$113,'個別表（B表）'!$C$14:$C$113,'総括表 (A表)'!$E77)</f>
        <v>0</v>
      </c>
      <c r="V77" s="496">
        <f>SUMIFS('個別表（B表）'!$I$14:$I$113,'個別表（B表）'!$C$14:$C$113,'総括表 (A表)'!$E77,'個別表（B表）'!$F$14:$F$113,"&gt;=1")</f>
        <v>0</v>
      </c>
      <c r="W77" s="387">
        <f>SUMIFS('個別表（B表）'!$BR$14:$BR$113,'個別表（B表）'!$C$14:$C$113,'総括表 (A表)'!$E77)</f>
        <v>0</v>
      </c>
      <c r="X77" s="674" t="str">
        <f t="shared" ref="X77:X140" si="21">IF(W77&gt;0,IFERROR(ROUNDDOWN(W77*1/15,-3),0),"")</f>
        <v/>
      </c>
      <c r="Y77" s="331"/>
      <c r="Z77" s="332"/>
      <c r="AA77" s="328">
        <f t="shared" si="9"/>
        <v>0</v>
      </c>
      <c r="AB77" s="329">
        <f t="shared" si="10"/>
        <v>0</v>
      </c>
      <c r="AC77" s="332"/>
      <c r="AD77" s="332"/>
      <c r="AE77" s="328">
        <f t="shared" si="11"/>
        <v>0</v>
      </c>
      <c r="AF77" s="746">
        <f t="shared" ref="AF77:AF140" si="22">Y77</f>
        <v>0</v>
      </c>
      <c r="AG77" s="332"/>
      <c r="AH77" s="328">
        <f t="shared" si="12"/>
        <v>0</v>
      </c>
      <c r="AI77" s="329">
        <f t="shared" si="13"/>
        <v>0</v>
      </c>
      <c r="AJ77" s="332"/>
      <c r="AK77" s="330">
        <f t="shared" si="14"/>
        <v>0</v>
      </c>
      <c r="AL77" s="335"/>
      <c r="AM77" s="329">
        <f t="shared" si="15"/>
        <v>0</v>
      </c>
      <c r="AN77" s="436"/>
      <c r="AO77" s="337">
        <f t="shared" si="20"/>
        <v>0</v>
      </c>
      <c r="AP77" s="261"/>
    </row>
    <row r="78" spans="1:42">
      <c r="A78" s="342">
        <f>VLOOKUP($E78,'個別表（B表）'!$C$14:$CM$113,2,FALSE)</f>
        <v>0</v>
      </c>
      <c r="B78" s="342">
        <f>IF(D78&gt;0,SUM($D$12:D78),0)</f>
        <v>0</v>
      </c>
      <c r="C78" s="342">
        <f t="shared" si="16"/>
        <v>0</v>
      </c>
      <c r="D78" s="342">
        <f t="shared" si="18"/>
        <v>0</v>
      </c>
      <c r="E78" s="666">
        <f t="shared" si="17"/>
        <v>0</v>
      </c>
      <c r="F78" s="357">
        <f>VLOOKUP($E78,'個別表（B表）'!$C$14:$CM$113,10,FALSE)</f>
        <v>0</v>
      </c>
      <c r="G78" s="357">
        <f>VLOOKUP($E78,'個別表（B表）'!$C$14:$CM$113,11,FALSE)</f>
        <v>0</v>
      </c>
      <c r="H78" s="530">
        <f>VLOOKUP($E78,'個別表（B表）'!$C$14:$CM$113,12,FALSE)</f>
        <v>0</v>
      </c>
      <c r="I78" s="388"/>
      <c r="J78" s="709" t="str">
        <f>IF($H78&gt;0,LEFT(VLOOKUP($E78,'個別表（B表）'!$C$14:$CM$113,14,FALSE),2),"")</f>
        <v/>
      </c>
      <c r="K78" s="705">
        <f>SUMIFS('個別表（B表）'!$I$14:$I$113,'個別表（B表）'!$C$14:$C$113,'総括表 (A表)'!$E78,'個別表（B表）'!$R$14:$R$113,"&gt;=1")</f>
        <v>0</v>
      </c>
      <c r="L78" s="627">
        <f>SUMIFS('個別表（B表）'!$AW$14:$AW$113,'個別表（B表）'!$C$14:$C$113,'総括表 (A表)'!$E78)</f>
        <v>0</v>
      </c>
      <c r="M78" s="385">
        <f>SUMIFS('個別表（B表）'!$AY$14:$AY$113,'個別表（B表）'!$C$14:$C$113,'総括表 (A表)'!$E78)</f>
        <v>0</v>
      </c>
      <c r="N78" s="386">
        <f>SUMIFS('個別表（B表）'!$I$14:$I$113,'個別表（B表）'!$C$14:$C$113,'総括表 (A表)'!$E78,'個別表（B表）'!$F$14:$F$113,"&gt;=1")</f>
        <v>0</v>
      </c>
      <c r="O78" s="386">
        <f>SUMIFS('個別表（B表）'!$BR$14:$BR$113,'個別表（B表）'!$C$14:$C$113,'総括表 (A表)'!$E78)</f>
        <v>0</v>
      </c>
      <c r="P78" s="721" t="str">
        <f t="shared" si="19"/>
        <v/>
      </c>
      <c r="Q78" s="716"/>
      <c r="R78" s="327"/>
      <c r="S78" s="705">
        <f>SUMIFS('個別表（B表）'!$I$14:$I$113,'個別表（B表）'!$C$14:$C$113,'総括表 (A表)'!E78)</f>
        <v>0</v>
      </c>
      <c r="T78" s="698">
        <f>SUMIFS('個別表（B表）'!$AW$14:$AW$113,'個別表（B表）'!$C$14:$C$113,'総括表 (A表)'!$E78)</f>
        <v>0</v>
      </c>
      <c r="U78" s="387">
        <f>SUMIFS('個別表（B表）'!$AY$14:$AY$113,'個別表（B表）'!$C$14:$C$113,'総括表 (A表)'!$E78)</f>
        <v>0</v>
      </c>
      <c r="V78" s="496">
        <f>SUMIFS('個別表（B表）'!$I$14:$I$113,'個別表（B表）'!$C$14:$C$113,'総括表 (A表)'!$E78,'個別表（B表）'!$F$14:$F$113,"&gt;=1")</f>
        <v>0</v>
      </c>
      <c r="W78" s="387">
        <f>SUMIFS('個別表（B表）'!$BR$14:$BR$113,'個別表（B表）'!$C$14:$C$113,'総括表 (A表)'!$E78)</f>
        <v>0</v>
      </c>
      <c r="X78" s="674" t="str">
        <f t="shared" si="21"/>
        <v/>
      </c>
      <c r="Y78" s="331"/>
      <c r="Z78" s="332"/>
      <c r="AA78" s="328">
        <f t="shared" ref="AA78:AA141" si="23">IF(Z78&gt;0,Z78/Y78,0)</f>
        <v>0</v>
      </c>
      <c r="AB78" s="329">
        <f t="shared" ref="AB78:AB141" si="24">IF(AA78&gt;=0.8,1,0)</f>
        <v>0</v>
      </c>
      <c r="AC78" s="332"/>
      <c r="AD78" s="332"/>
      <c r="AE78" s="328">
        <f t="shared" ref="AE78:AE141" si="25">IF(AD78&gt;0,AD78/AC78,0)</f>
        <v>0</v>
      </c>
      <c r="AF78" s="746">
        <f t="shared" si="22"/>
        <v>0</v>
      </c>
      <c r="AG78" s="332"/>
      <c r="AH78" s="328">
        <f t="shared" ref="AH78:AH141" si="26">IF(AG78&gt;0,AG78/AF78,0)</f>
        <v>0</v>
      </c>
      <c r="AI78" s="329">
        <f t="shared" ref="AI78:AI141" si="27">IF(AND(AC78&gt;0,AH78&gt;0),IF(ROUND(AH78-AE78,99)&gt;=0.1,1,),)</f>
        <v>0</v>
      </c>
      <c r="AJ78" s="332"/>
      <c r="AK78" s="330">
        <f t="shared" ref="AK78:AK141" si="28">ROUND(AG78-AJ78,99)</f>
        <v>0</v>
      </c>
      <c r="AL78" s="335"/>
      <c r="AM78" s="329">
        <f t="shared" ref="AM78:AM141" si="29">IF(AI78=1,IF(AK78&gt;0,IF(AL78/AK78&gt;=0.3,1,),),)</f>
        <v>0</v>
      </c>
      <c r="AN78" s="436"/>
      <c r="AO78" s="337">
        <f t="shared" si="20"/>
        <v>0</v>
      </c>
      <c r="AP78" s="261"/>
    </row>
    <row r="79" spans="1:42">
      <c r="A79" s="342">
        <f>VLOOKUP($E79,'個別表（B表）'!$C$14:$CM$113,2,FALSE)</f>
        <v>0</v>
      </c>
      <c r="B79" s="342">
        <f>IF(D79&gt;0,SUM($D$12:D79),0)</f>
        <v>0</v>
      </c>
      <c r="C79" s="342">
        <f t="shared" si="16"/>
        <v>0</v>
      </c>
      <c r="D79" s="342">
        <f t="shared" si="18"/>
        <v>0</v>
      </c>
      <c r="E79" s="666">
        <f t="shared" si="17"/>
        <v>0</v>
      </c>
      <c r="F79" s="357">
        <f>VLOOKUP($E79,'個別表（B表）'!$C$14:$CM$113,10,FALSE)</f>
        <v>0</v>
      </c>
      <c r="G79" s="357">
        <f>VLOOKUP($E79,'個別表（B表）'!$C$14:$CM$113,11,FALSE)</f>
        <v>0</v>
      </c>
      <c r="H79" s="530">
        <f>VLOOKUP($E79,'個別表（B表）'!$C$14:$CM$113,12,FALSE)</f>
        <v>0</v>
      </c>
      <c r="I79" s="388"/>
      <c r="J79" s="709" t="str">
        <f>IF($H79&gt;0,LEFT(VLOOKUP($E79,'個別表（B表）'!$C$14:$CM$113,14,FALSE),2),"")</f>
        <v/>
      </c>
      <c r="K79" s="705">
        <f>SUMIFS('個別表（B表）'!$I$14:$I$113,'個別表（B表）'!$C$14:$C$113,'総括表 (A表)'!$E79,'個別表（B表）'!$R$14:$R$113,"&gt;=1")</f>
        <v>0</v>
      </c>
      <c r="L79" s="627">
        <f>SUMIFS('個別表（B表）'!$AW$14:$AW$113,'個別表（B表）'!$C$14:$C$113,'総括表 (A表)'!$E79)</f>
        <v>0</v>
      </c>
      <c r="M79" s="385">
        <f>SUMIFS('個別表（B表）'!$AY$14:$AY$113,'個別表（B表）'!$C$14:$C$113,'総括表 (A表)'!$E79)</f>
        <v>0</v>
      </c>
      <c r="N79" s="386">
        <f>SUMIFS('個別表（B表）'!$I$14:$I$113,'個別表（B表）'!$C$14:$C$113,'総括表 (A表)'!$E79,'個別表（B表）'!$F$14:$F$113,"&gt;=1")</f>
        <v>0</v>
      </c>
      <c r="O79" s="386">
        <f>SUMIFS('個別表（B表）'!$BR$14:$BR$113,'個別表（B表）'!$C$14:$C$113,'総括表 (A表)'!$E79)</f>
        <v>0</v>
      </c>
      <c r="P79" s="721" t="str">
        <f t="shared" si="19"/>
        <v/>
      </c>
      <c r="Q79" s="716"/>
      <c r="R79" s="327"/>
      <c r="S79" s="705">
        <f>SUMIFS('個別表（B表）'!$I$14:$I$113,'個別表（B表）'!$C$14:$C$113,'総括表 (A表)'!E79)</f>
        <v>0</v>
      </c>
      <c r="T79" s="698">
        <f>SUMIFS('個別表（B表）'!$AW$14:$AW$113,'個別表（B表）'!$C$14:$C$113,'総括表 (A表)'!$E79)</f>
        <v>0</v>
      </c>
      <c r="U79" s="387">
        <f>SUMIFS('個別表（B表）'!$AY$14:$AY$113,'個別表（B表）'!$C$14:$C$113,'総括表 (A表)'!$E79)</f>
        <v>0</v>
      </c>
      <c r="V79" s="496">
        <f>SUMIFS('個別表（B表）'!$I$14:$I$113,'個別表（B表）'!$C$14:$C$113,'総括表 (A表)'!$E79,'個別表（B表）'!$F$14:$F$113,"&gt;=1")</f>
        <v>0</v>
      </c>
      <c r="W79" s="387">
        <f>SUMIFS('個別表（B表）'!$BR$14:$BR$113,'個別表（B表）'!$C$14:$C$113,'総括表 (A表)'!$E79)</f>
        <v>0</v>
      </c>
      <c r="X79" s="674" t="str">
        <f t="shared" si="21"/>
        <v/>
      </c>
      <c r="Y79" s="331"/>
      <c r="Z79" s="332"/>
      <c r="AA79" s="328">
        <f t="shared" si="23"/>
        <v>0</v>
      </c>
      <c r="AB79" s="329">
        <f t="shared" si="24"/>
        <v>0</v>
      </c>
      <c r="AC79" s="332"/>
      <c r="AD79" s="332"/>
      <c r="AE79" s="328">
        <f t="shared" si="25"/>
        <v>0</v>
      </c>
      <c r="AF79" s="746">
        <f t="shared" si="22"/>
        <v>0</v>
      </c>
      <c r="AG79" s="332"/>
      <c r="AH79" s="328">
        <f t="shared" si="26"/>
        <v>0</v>
      </c>
      <c r="AI79" s="329">
        <f t="shared" si="27"/>
        <v>0</v>
      </c>
      <c r="AJ79" s="332"/>
      <c r="AK79" s="330">
        <f t="shared" si="28"/>
        <v>0</v>
      </c>
      <c r="AL79" s="335"/>
      <c r="AM79" s="329">
        <f t="shared" si="29"/>
        <v>0</v>
      </c>
      <c r="AN79" s="436"/>
      <c r="AO79" s="337">
        <f t="shared" si="20"/>
        <v>0</v>
      </c>
      <c r="AP79" s="261"/>
    </row>
    <row r="80" spans="1:42">
      <c r="A80" s="342">
        <f>VLOOKUP($E80,'個別表（B表）'!$C$14:$CM$113,2,FALSE)</f>
        <v>0</v>
      </c>
      <c r="B80" s="342">
        <f>IF(D80&gt;0,SUM($D$12:D80),0)</f>
        <v>0</v>
      </c>
      <c r="C80" s="342">
        <f t="shared" si="16"/>
        <v>0</v>
      </c>
      <c r="D80" s="342">
        <f t="shared" si="18"/>
        <v>0</v>
      </c>
      <c r="E80" s="666">
        <f t="shared" si="17"/>
        <v>0</v>
      </c>
      <c r="F80" s="357">
        <f>VLOOKUP($E80,'個別表（B表）'!$C$14:$CM$113,10,FALSE)</f>
        <v>0</v>
      </c>
      <c r="G80" s="357">
        <f>VLOOKUP($E80,'個別表（B表）'!$C$14:$CM$113,11,FALSE)</f>
        <v>0</v>
      </c>
      <c r="H80" s="530">
        <f>VLOOKUP($E80,'個別表（B表）'!$C$14:$CM$113,12,FALSE)</f>
        <v>0</v>
      </c>
      <c r="I80" s="388"/>
      <c r="J80" s="709" t="str">
        <f>IF($H80&gt;0,LEFT(VLOOKUP($E80,'個別表（B表）'!$C$14:$CM$113,14,FALSE),2),"")</f>
        <v/>
      </c>
      <c r="K80" s="705">
        <f>SUMIFS('個別表（B表）'!$I$14:$I$113,'個別表（B表）'!$C$14:$C$113,'総括表 (A表)'!$E80,'個別表（B表）'!$R$14:$R$113,"&gt;=1")</f>
        <v>0</v>
      </c>
      <c r="L80" s="627">
        <f>SUMIFS('個別表（B表）'!$AW$14:$AW$113,'個別表（B表）'!$C$14:$C$113,'総括表 (A表)'!$E80)</f>
        <v>0</v>
      </c>
      <c r="M80" s="385">
        <f>SUMIFS('個別表（B表）'!$AY$14:$AY$113,'個別表（B表）'!$C$14:$C$113,'総括表 (A表)'!$E80)</f>
        <v>0</v>
      </c>
      <c r="N80" s="386">
        <f>SUMIFS('個別表（B表）'!$I$14:$I$113,'個別表（B表）'!$C$14:$C$113,'総括表 (A表)'!$E80,'個別表（B表）'!$F$14:$F$113,"&gt;=1")</f>
        <v>0</v>
      </c>
      <c r="O80" s="386">
        <f>SUMIFS('個別表（B表）'!$BR$14:$BR$113,'個別表（B表）'!$C$14:$C$113,'総括表 (A表)'!$E80)</f>
        <v>0</v>
      </c>
      <c r="P80" s="721" t="str">
        <f t="shared" si="19"/>
        <v/>
      </c>
      <c r="Q80" s="716"/>
      <c r="R80" s="327"/>
      <c r="S80" s="705">
        <f>SUMIFS('個別表（B表）'!$I$14:$I$113,'個別表（B表）'!$C$14:$C$113,'総括表 (A表)'!E80)</f>
        <v>0</v>
      </c>
      <c r="T80" s="698">
        <f>SUMIFS('個別表（B表）'!$AW$14:$AW$113,'個別表（B表）'!$C$14:$C$113,'総括表 (A表)'!$E80)</f>
        <v>0</v>
      </c>
      <c r="U80" s="387">
        <f>SUMIFS('個別表（B表）'!$AY$14:$AY$113,'個別表（B表）'!$C$14:$C$113,'総括表 (A表)'!$E80)</f>
        <v>0</v>
      </c>
      <c r="V80" s="496">
        <f>SUMIFS('個別表（B表）'!$I$14:$I$113,'個別表（B表）'!$C$14:$C$113,'総括表 (A表)'!$E80,'個別表（B表）'!$F$14:$F$113,"&gt;=1")</f>
        <v>0</v>
      </c>
      <c r="W80" s="387">
        <f>SUMIFS('個別表（B表）'!$BR$14:$BR$113,'個別表（B表）'!$C$14:$C$113,'総括表 (A表)'!$E80)</f>
        <v>0</v>
      </c>
      <c r="X80" s="674" t="str">
        <f t="shared" si="21"/>
        <v/>
      </c>
      <c r="Y80" s="331"/>
      <c r="Z80" s="332"/>
      <c r="AA80" s="328">
        <f t="shared" si="23"/>
        <v>0</v>
      </c>
      <c r="AB80" s="329">
        <f t="shared" si="24"/>
        <v>0</v>
      </c>
      <c r="AC80" s="332"/>
      <c r="AD80" s="332"/>
      <c r="AE80" s="328">
        <f t="shared" si="25"/>
        <v>0</v>
      </c>
      <c r="AF80" s="746">
        <f t="shared" si="22"/>
        <v>0</v>
      </c>
      <c r="AG80" s="332"/>
      <c r="AH80" s="328">
        <f t="shared" si="26"/>
        <v>0</v>
      </c>
      <c r="AI80" s="329">
        <f t="shared" si="27"/>
        <v>0</v>
      </c>
      <c r="AJ80" s="332"/>
      <c r="AK80" s="330">
        <f t="shared" si="28"/>
        <v>0</v>
      </c>
      <c r="AL80" s="335"/>
      <c r="AM80" s="329">
        <f t="shared" si="29"/>
        <v>0</v>
      </c>
      <c r="AN80" s="436"/>
      <c r="AO80" s="337">
        <f t="shared" si="20"/>
        <v>0</v>
      </c>
      <c r="AP80" s="261"/>
    </row>
    <row r="81" spans="1:42">
      <c r="A81" s="342">
        <f>VLOOKUP($E81,'個別表（B表）'!$C$14:$CM$113,2,FALSE)</f>
        <v>0</v>
      </c>
      <c r="B81" s="342">
        <f>IF(D81&gt;0,SUM($D$12:D81),0)</f>
        <v>0</v>
      </c>
      <c r="C81" s="342">
        <f t="shared" si="16"/>
        <v>0</v>
      </c>
      <c r="D81" s="342">
        <f t="shared" si="18"/>
        <v>0</v>
      </c>
      <c r="E81" s="666">
        <f t="shared" si="17"/>
        <v>0</v>
      </c>
      <c r="F81" s="357">
        <f>VLOOKUP($E81,'個別表（B表）'!$C$14:$CM$113,10,FALSE)</f>
        <v>0</v>
      </c>
      <c r="G81" s="357">
        <f>VLOOKUP($E81,'個別表（B表）'!$C$14:$CM$113,11,FALSE)</f>
        <v>0</v>
      </c>
      <c r="H81" s="530">
        <f>VLOOKUP($E81,'個別表（B表）'!$C$14:$CM$113,12,FALSE)</f>
        <v>0</v>
      </c>
      <c r="I81" s="388"/>
      <c r="J81" s="709" t="str">
        <f>IF($H81&gt;0,LEFT(VLOOKUP($E81,'個別表（B表）'!$C$14:$CM$113,14,FALSE),2),"")</f>
        <v/>
      </c>
      <c r="K81" s="705">
        <f>SUMIFS('個別表（B表）'!$I$14:$I$113,'個別表（B表）'!$C$14:$C$113,'総括表 (A表)'!$E81,'個別表（B表）'!$R$14:$R$113,"&gt;=1")</f>
        <v>0</v>
      </c>
      <c r="L81" s="627">
        <f>SUMIFS('個別表（B表）'!$AW$14:$AW$113,'個別表（B表）'!$C$14:$C$113,'総括表 (A表)'!$E81)</f>
        <v>0</v>
      </c>
      <c r="M81" s="385">
        <f>SUMIFS('個別表（B表）'!$AY$14:$AY$113,'個別表（B表）'!$C$14:$C$113,'総括表 (A表)'!$E81)</f>
        <v>0</v>
      </c>
      <c r="N81" s="386">
        <f>SUMIFS('個別表（B表）'!$I$14:$I$113,'個別表（B表）'!$C$14:$C$113,'総括表 (A表)'!$E81,'個別表（B表）'!$F$14:$F$113,"&gt;=1")</f>
        <v>0</v>
      </c>
      <c r="O81" s="386">
        <f>SUMIFS('個別表（B表）'!$BR$14:$BR$113,'個別表（B表）'!$C$14:$C$113,'総括表 (A表)'!$E81)</f>
        <v>0</v>
      </c>
      <c r="P81" s="721" t="str">
        <f t="shared" si="19"/>
        <v/>
      </c>
      <c r="Q81" s="716"/>
      <c r="R81" s="327"/>
      <c r="S81" s="705">
        <f>SUMIFS('個別表（B表）'!$I$14:$I$113,'個別表（B表）'!$C$14:$C$113,'総括表 (A表)'!E81)</f>
        <v>0</v>
      </c>
      <c r="T81" s="698">
        <f>SUMIFS('個別表（B表）'!$AW$14:$AW$113,'個別表（B表）'!$C$14:$C$113,'総括表 (A表)'!$E81)</f>
        <v>0</v>
      </c>
      <c r="U81" s="387">
        <f>SUMIFS('個別表（B表）'!$AY$14:$AY$113,'個別表（B表）'!$C$14:$C$113,'総括表 (A表)'!$E81)</f>
        <v>0</v>
      </c>
      <c r="V81" s="496">
        <f>SUMIFS('個別表（B表）'!$I$14:$I$113,'個別表（B表）'!$C$14:$C$113,'総括表 (A表)'!$E81,'個別表（B表）'!$F$14:$F$113,"&gt;=1")</f>
        <v>0</v>
      </c>
      <c r="W81" s="387">
        <f>SUMIFS('個別表（B表）'!$BR$14:$BR$113,'個別表（B表）'!$C$14:$C$113,'総括表 (A表)'!$E81)</f>
        <v>0</v>
      </c>
      <c r="X81" s="674" t="str">
        <f t="shared" si="21"/>
        <v/>
      </c>
      <c r="Y81" s="331"/>
      <c r="Z81" s="332"/>
      <c r="AA81" s="328">
        <f t="shared" si="23"/>
        <v>0</v>
      </c>
      <c r="AB81" s="329">
        <f t="shared" si="24"/>
        <v>0</v>
      </c>
      <c r="AC81" s="332"/>
      <c r="AD81" s="332"/>
      <c r="AE81" s="328">
        <f t="shared" si="25"/>
        <v>0</v>
      </c>
      <c r="AF81" s="746">
        <f t="shared" si="22"/>
        <v>0</v>
      </c>
      <c r="AG81" s="332"/>
      <c r="AH81" s="328">
        <f t="shared" si="26"/>
        <v>0</v>
      </c>
      <c r="AI81" s="329">
        <f t="shared" si="27"/>
        <v>0</v>
      </c>
      <c r="AJ81" s="332"/>
      <c r="AK81" s="330">
        <f t="shared" si="28"/>
        <v>0</v>
      </c>
      <c r="AL81" s="335"/>
      <c r="AM81" s="329">
        <f t="shared" si="29"/>
        <v>0</v>
      </c>
      <c r="AN81" s="436"/>
      <c r="AO81" s="337">
        <f t="shared" si="20"/>
        <v>0</v>
      </c>
      <c r="AP81" s="261"/>
    </row>
    <row r="82" spans="1:42">
      <c r="A82" s="342">
        <f>VLOOKUP($E82,'個別表（B表）'!$C$14:$CM$113,2,FALSE)</f>
        <v>0</v>
      </c>
      <c r="B82" s="342">
        <f>IF(D82&gt;0,SUM($D$12:D82),0)</f>
        <v>0</v>
      </c>
      <c r="C82" s="342">
        <f t="shared" si="16"/>
        <v>0</v>
      </c>
      <c r="D82" s="342">
        <f t="shared" si="18"/>
        <v>0</v>
      </c>
      <c r="E82" s="666">
        <f t="shared" si="17"/>
        <v>0</v>
      </c>
      <c r="F82" s="357">
        <f>VLOOKUP($E82,'個別表（B表）'!$C$14:$CM$113,10,FALSE)</f>
        <v>0</v>
      </c>
      <c r="G82" s="357">
        <f>VLOOKUP($E82,'個別表（B表）'!$C$14:$CM$113,11,FALSE)</f>
        <v>0</v>
      </c>
      <c r="H82" s="530">
        <f>VLOOKUP($E82,'個別表（B表）'!$C$14:$CM$113,12,FALSE)</f>
        <v>0</v>
      </c>
      <c r="I82" s="388"/>
      <c r="J82" s="709" t="str">
        <f>IF($H82&gt;0,LEFT(VLOOKUP($E82,'個別表（B表）'!$C$14:$CM$113,14,FALSE),2),"")</f>
        <v/>
      </c>
      <c r="K82" s="705">
        <f>SUMIFS('個別表（B表）'!$I$14:$I$113,'個別表（B表）'!$C$14:$C$113,'総括表 (A表)'!$E82,'個別表（B表）'!$R$14:$R$113,"&gt;=1")</f>
        <v>0</v>
      </c>
      <c r="L82" s="627">
        <f>SUMIFS('個別表（B表）'!$AW$14:$AW$113,'個別表（B表）'!$C$14:$C$113,'総括表 (A表)'!$E82)</f>
        <v>0</v>
      </c>
      <c r="M82" s="385">
        <f>SUMIFS('個別表（B表）'!$AY$14:$AY$113,'個別表（B表）'!$C$14:$C$113,'総括表 (A表)'!$E82)</f>
        <v>0</v>
      </c>
      <c r="N82" s="386">
        <f>SUMIFS('個別表（B表）'!$I$14:$I$113,'個別表（B表）'!$C$14:$C$113,'総括表 (A表)'!$E82,'個別表（B表）'!$F$14:$F$113,"&gt;=1")</f>
        <v>0</v>
      </c>
      <c r="O82" s="386">
        <f>SUMIFS('個別表（B表）'!$BR$14:$BR$113,'個別表（B表）'!$C$14:$C$113,'総括表 (A表)'!$E82)</f>
        <v>0</v>
      </c>
      <c r="P82" s="721" t="str">
        <f t="shared" si="19"/>
        <v/>
      </c>
      <c r="Q82" s="716"/>
      <c r="R82" s="327"/>
      <c r="S82" s="705">
        <f>SUMIFS('個別表（B表）'!$I$14:$I$113,'個別表（B表）'!$C$14:$C$113,'総括表 (A表)'!E82)</f>
        <v>0</v>
      </c>
      <c r="T82" s="698">
        <f>SUMIFS('個別表（B表）'!$AW$14:$AW$113,'個別表（B表）'!$C$14:$C$113,'総括表 (A表)'!$E82)</f>
        <v>0</v>
      </c>
      <c r="U82" s="387">
        <f>SUMIFS('個別表（B表）'!$AY$14:$AY$113,'個別表（B表）'!$C$14:$C$113,'総括表 (A表)'!$E82)</f>
        <v>0</v>
      </c>
      <c r="V82" s="496">
        <f>SUMIFS('個別表（B表）'!$I$14:$I$113,'個別表（B表）'!$C$14:$C$113,'総括表 (A表)'!$E82,'個別表（B表）'!$F$14:$F$113,"&gt;=1")</f>
        <v>0</v>
      </c>
      <c r="W82" s="387">
        <f>SUMIFS('個別表（B表）'!$BR$14:$BR$113,'個別表（B表）'!$C$14:$C$113,'総括表 (A表)'!$E82)</f>
        <v>0</v>
      </c>
      <c r="X82" s="674" t="str">
        <f t="shared" si="21"/>
        <v/>
      </c>
      <c r="Y82" s="331"/>
      <c r="Z82" s="332"/>
      <c r="AA82" s="328">
        <f t="shared" si="23"/>
        <v>0</v>
      </c>
      <c r="AB82" s="329">
        <f t="shared" si="24"/>
        <v>0</v>
      </c>
      <c r="AC82" s="332"/>
      <c r="AD82" s="332"/>
      <c r="AE82" s="328">
        <f t="shared" si="25"/>
        <v>0</v>
      </c>
      <c r="AF82" s="746">
        <f t="shared" si="22"/>
        <v>0</v>
      </c>
      <c r="AG82" s="332"/>
      <c r="AH82" s="328">
        <f t="shared" si="26"/>
        <v>0</v>
      </c>
      <c r="AI82" s="329">
        <f t="shared" si="27"/>
        <v>0</v>
      </c>
      <c r="AJ82" s="332"/>
      <c r="AK82" s="330">
        <f t="shared" si="28"/>
        <v>0</v>
      </c>
      <c r="AL82" s="335"/>
      <c r="AM82" s="329">
        <f t="shared" si="29"/>
        <v>0</v>
      </c>
      <c r="AN82" s="436"/>
      <c r="AO82" s="337">
        <f t="shared" si="20"/>
        <v>0</v>
      </c>
      <c r="AP82" s="261"/>
    </row>
    <row r="83" spans="1:42">
      <c r="A83" s="342">
        <f>VLOOKUP($E83,'個別表（B表）'!$C$14:$CM$113,2,FALSE)</f>
        <v>0</v>
      </c>
      <c r="B83" s="342">
        <f>IF(D83&gt;0,SUM($D$12:D83),0)</f>
        <v>0</v>
      </c>
      <c r="C83" s="342">
        <f t="shared" si="16"/>
        <v>0</v>
      </c>
      <c r="D83" s="342">
        <f t="shared" si="18"/>
        <v>0</v>
      </c>
      <c r="E83" s="666">
        <f t="shared" si="17"/>
        <v>0</v>
      </c>
      <c r="F83" s="357">
        <f>VLOOKUP($E83,'個別表（B表）'!$C$14:$CM$113,10,FALSE)</f>
        <v>0</v>
      </c>
      <c r="G83" s="357">
        <f>VLOOKUP($E83,'個別表（B表）'!$C$14:$CM$113,11,FALSE)</f>
        <v>0</v>
      </c>
      <c r="H83" s="530">
        <f>VLOOKUP($E83,'個別表（B表）'!$C$14:$CM$113,12,FALSE)</f>
        <v>0</v>
      </c>
      <c r="I83" s="388"/>
      <c r="J83" s="709" t="str">
        <f>IF($H83&gt;0,LEFT(VLOOKUP($E83,'個別表（B表）'!$C$14:$CM$113,14,FALSE),2),"")</f>
        <v/>
      </c>
      <c r="K83" s="705">
        <f>SUMIFS('個別表（B表）'!$I$14:$I$113,'個別表（B表）'!$C$14:$C$113,'総括表 (A表)'!$E83,'個別表（B表）'!$R$14:$R$113,"&gt;=1")</f>
        <v>0</v>
      </c>
      <c r="L83" s="627">
        <f>SUMIFS('個別表（B表）'!$AW$14:$AW$113,'個別表（B表）'!$C$14:$C$113,'総括表 (A表)'!$E83)</f>
        <v>0</v>
      </c>
      <c r="M83" s="385">
        <f>SUMIFS('個別表（B表）'!$AY$14:$AY$113,'個別表（B表）'!$C$14:$C$113,'総括表 (A表)'!$E83)</f>
        <v>0</v>
      </c>
      <c r="N83" s="386">
        <f>SUMIFS('個別表（B表）'!$I$14:$I$113,'個別表（B表）'!$C$14:$C$113,'総括表 (A表)'!$E83,'個別表（B表）'!$F$14:$F$113,"&gt;=1")</f>
        <v>0</v>
      </c>
      <c r="O83" s="386">
        <f>SUMIFS('個別表（B表）'!$BR$14:$BR$113,'個別表（B表）'!$C$14:$C$113,'総括表 (A表)'!$E83)</f>
        <v>0</v>
      </c>
      <c r="P83" s="721" t="str">
        <f t="shared" si="19"/>
        <v/>
      </c>
      <c r="Q83" s="716"/>
      <c r="R83" s="327"/>
      <c r="S83" s="705">
        <f>SUMIFS('個別表（B表）'!$I$14:$I$113,'個別表（B表）'!$C$14:$C$113,'総括表 (A表)'!E83)</f>
        <v>0</v>
      </c>
      <c r="T83" s="698">
        <f>SUMIFS('個別表（B表）'!$AW$14:$AW$113,'個別表（B表）'!$C$14:$C$113,'総括表 (A表)'!$E83)</f>
        <v>0</v>
      </c>
      <c r="U83" s="387">
        <f>SUMIFS('個別表（B表）'!$AY$14:$AY$113,'個別表（B表）'!$C$14:$C$113,'総括表 (A表)'!$E83)</f>
        <v>0</v>
      </c>
      <c r="V83" s="496">
        <f>SUMIFS('個別表（B表）'!$I$14:$I$113,'個別表（B表）'!$C$14:$C$113,'総括表 (A表)'!$E83,'個別表（B表）'!$F$14:$F$113,"&gt;=1")</f>
        <v>0</v>
      </c>
      <c r="W83" s="387">
        <f>SUMIFS('個別表（B表）'!$BR$14:$BR$113,'個別表（B表）'!$C$14:$C$113,'総括表 (A表)'!$E83)</f>
        <v>0</v>
      </c>
      <c r="X83" s="674" t="str">
        <f t="shared" si="21"/>
        <v/>
      </c>
      <c r="Y83" s="331"/>
      <c r="Z83" s="332"/>
      <c r="AA83" s="328">
        <f t="shared" si="23"/>
        <v>0</v>
      </c>
      <c r="AB83" s="329">
        <f t="shared" si="24"/>
        <v>0</v>
      </c>
      <c r="AC83" s="332"/>
      <c r="AD83" s="332"/>
      <c r="AE83" s="328">
        <f t="shared" si="25"/>
        <v>0</v>
      </c>
      <c r="AF83" s="746">
        <f t="shared" si="22"/>
        <v>0</v>
      </c>
      <c r="AG83" s="332"/>
      <c r="AH83" s="328">
        <f t="shared" si="26"/>
        <v>0</v>
      </c>
      <c r="AI83" s="329">
        <f t="shared" si="27"/>
        <v>0</v>
      </c>
      <c r="AJ83" s="332"/>
      <c r="AK83" s="330">
        <f t="shared" si="28"/>
        <v>0</v>
      </c>
      <c r="AL83" s="335"/>
      <c r="AM83" s="329">
        <f t="shared" si="29"/>
        <v>0</v>
      </c>
      <c r="AN83" s="436"/>
      <c r="AO83" s="337">
        <f t="shared" si="20"/>
        <v>0</v>
      </c>
      <c r="AP83" s="261"/>
    </row>
    <row r="84" spans="1:42">
      <c r="A84" s="342">
        <f>VLOOKUP($E84,'個別表（B表）'!$C$14:$CM$113,2,FALSE)</f>
        <v>0</v>
      </c>
      <c r="B84" s="342">
        <f>IF(D84&gt;0,SUM($D$12:D84),0)</f>
        <v>0</v>
      </c>
      <c r="C84" s="342">
        <f t="shared" si="16"/>
        <v>0</v>
      </c>
      <c r="D84" s="342">
        <f t="shared" si="18"/>
        <v>0</v>
      </c>
      <c r="E84" s="666">
        <f t="shared" si="17"/>
        <v>0</v>
      </c>
      <c r="F84" s="357">
        <f>VLOOKUP($E84,'個別表（B表）'!$C$14:$CM$113,10,FALSE)</f>
        <v>0</v>
      </c>
      <c r="G84" s="357">
        <f>VLOOKUP($E84,'個別表（B表）'!$C$14:$CM$113,11,FALSE)</f>
        <v>0</v>
      </c>
      <c r="H84" s="530">
        <f>VLOOKUP($E84,'個別表（B表）'!$C$14:$CM$113,12,FALSE)</f>
        <v>0</v>
      </c>
      <c r="I84" s="388"/>
      <c r="J84" s="709" t="str">
        <f>IF($H84&gt;0,LEFT(VLOOKUP($E84,'個別表（B表）'!$C$14:$CM$113,14,FALSE),2),"")</f>
        <v/>
      </c>
      <c r="K84" s="705">
        <f>SUMIFS('個別表（B表）'!$I$14:$I$113,'個別表（B表）'!$C$14:$C$113,'総括表 (A表)'!$E84,'個別表（B表）'!$R$14:$R$113,"&gt;=1")</f>
        <v>0</v>
      </c>
      <c r="L84" s="627">
        <f>SUMIFS('個別表（B表）'!$AW$14:$AW$113,'個別表（B表）'!$C$14:$C$113,'総括表 (A表)'!$E84)</f>
        <v>0</v>
      </c>
      <c r="M84" s="385">
        <f>SUMIFS('個別表（B表）'!$AY$14:$AY$113,'個別表（B表）'!$C$14:$C$113,'総括表 (A表)'!$E84)</f>
        <v>0</v>
      </c>
      <c r="N84" s="386">
        <f>SUMIFS('個別表（B表）'!$I$14:$I$113,'個別表（B表）'!$C$14:$C$113,'総括表 (A表)'!$E84,'個別表（B表）'!$F$14:$F$113,"&gt;=1")</f>
        <v>0</v>
      </c>
      <c r="O84" s="386">
        <f>SUMIFS('個別表（B表）'!$BR$14:$BR$113,'個別表（B表）'!$C$14:$C$113,'総括表 (A表)'!$E84)</f>
        <v>0</v>
      </c>
      <c r="P84" s="721" t="str">
        <f t="shared" si="19"/>
        <v/>
      </c>
      <c r="Q84" s="716"/>
      <c r="R84" s="327"/>
      <c r="S84" s="705">
        <f>SUMIFS('個別表（B表）'!$I$14:$I$113,'個別表（B表）'!$C$14:$C$113,'総括表 (A表)'!E84)</f>
        <v>0</v>
      </c>
      <c r="T84" s="698">
        <f>SUMIFS('個別表（B表）'!$AW$14:$AW$113,'個別表（B表）'!$C$14:$C$113,'総括表 (A表)'!$E84)</f>
        <v>0</v>
      </c>
      <c r="U84" s="387">
        <f>SUMIFS('個別表（B表）'!$AY$14:$AY$113,'個別表（B表）'!$C$14:$C$113,'総括表 (A表)'!$E84)</f>
        <v>0</v>
      </c>
      <c r="V84" s="496">
        <f>SUMIFS('個別表（B表）'!$I$14:$I$113,'個別表（B表）'!$C$14:$C$113,'総括表 (A表)'!$E84,'個別表（B表）'!$F$14:$F$113,"&gt;=1")</f>
        <v>0</v>
      </c>
      <c r="W84" s="387">
        <f>SUMIFS('個別表（B表）'!$BR$14:$BR$113,'個別表（B表）'!$C$14:$C$113,'総括表 (A表)'!$E84)</f>
        <v>0</v>
      </c>
      <c r="X84" s="674" t="str">
        <f t="shared" si="21"/>
        <v/>
      </c>
      <c r="Y84" s="331"/>
      <c r="Z84" s="332"/>
      <c r="AA84" s="328">
        <f t="shared" si="23"/>
        <v>0</v>
      </c>
      <c r="AB84" s="329">
        <f t="shared" si="24"/>
        <v>0</v>
      </c>
      <c r="AC84" s="332"/>
      <c r="AD84" s="332"/>
      <c r="AE84" s="328">
        <f t="shared" si="25"/>
        <v>0</v>
      </c>
      <c r="AF84" s="746">
        <f t="shared" si="22"/>
        <v>0</v>
      </c>
      <c r="AG84" s="332"/>
      <c r="AH84" s="328">
        <f t="shared" si="26"/>
        <v>0</v>
      </c>
      <c r="AI84" s="329">
        <f t="shared" si="27"/>
        <v>0</v>
      </c>
      <c r="AJ84" s="332"/>
      <c r="AK84" s="330">
        <f t="shared" si="28"/>
        <v>0</v>
      </c>
      <c r="AL84" s="335"/>
      <c r="AM84" s="329">
        <f t="shared" si="29"/>
        <v>0</v>
      </c>
      <c r="AN84" s="436"/>
      <c r="AO84" s="337">
        <f t="shared" si="20"/>
        <v>0</v>
      </c>
      <c r="AP84" s="261"/>
    </row>
    <row r="85" spans="1:42">
      <c r="A85" s="342">
        <f>VLOOKUP($E85,'個別表（B表）'!$C$14:$CM$113,2,FALSE)</f>
        <v>0</v>
      </c>
      <c r="B85" s="342">
        <f>IF(D85&gt;0,SUM($D$12:D85),0)</f>
        <v>0</v>
      </c>
      <c r="C85" s="342">
        <f t="shared" si="16"/>
        <v>0</v>
      </c>
      <c r="D85" s="342">
        <f t="shared" si="18"/>
        <v>0</v>
      </c>
      <c r="E85" s="666">
        <f t="shared" si="17"/>
        <v>0</v>
      </c>
      <c r="F85" s="357">
        <f>VLOOKUP($E85,'個別表（B表）'!$C$14:$CM$113,10,FALSE)</f>
        <v>0</v>
      </c>
      <c r="G85" s="357">
        <f>VLOOKUP($E85,'個別表（B表）'!$C$14:$CM$113,11,FALSE)</f>
        <v>0</v>
      </c>
      <c r="H85" s="530">
        <f>VLOOKUP($E85,'個別表（B表）'!$C$14:$CM$113,12,FALSE)</f>
        <v>0</v>
      </c>
      <c r="I85" s="388"/>
      <c r="J85" s="709" t="str">
        <f>IF($H85&gt;0,LEFT(VLOOKUP($E85,'個別表（B表）'!$C$14:$CM$113,14,FALSE),2),"")</f>
        <v/>
      </c>
      <c r="K85" s="705">
        <f>SUMIFS('個別表（B表）'!$I$14:$I$113,'個別表（B表）'!$C$14:$C$113,'総括表 (A表)'!$E85,'個別表（B表）'!$R$14:$R$113,"&gt;=1")</f>
        <v>0</v>
      </c>
      <c r="L85" s="627">
        <f>SUMIFS('個別表（B表）'!$AW$14:$AW$113,'個別表（B表）'!$C$14:$C$113,'総括表 (A表)'!$E85)</f>
        <v>0</v>
      </c>
      <c r="M85" s="385">
        <f>SUMIFS('個別表（B表）'!$AY$14:$AY$113,'個別表（B表）'!$C$14:$C$113,'総括表 (A表)'!$E85)</f>
        <v>0</v>
      </c>
      <c r="N85" s="386">
        <f>SUMIFS('個別表（B表）'!$I$14:$I$113,'個別表（B表）'!$C$14:$C$113,'総括表 (A表)'!$E85,'個別表（B表）'!$F$14:$F$113,"&gt;=1")</f>
        <v>0</v>
      </c>
      <c r="O85" s="386">
        <f>SUMIFS('個別表（B表）'!$BR$14:$BR$113,'個別表（B表）'!$C$14:$C$113,'総括表 (A表)'!$E85)</f>
        <v>0</v>
      </c>
      <c r="P85" s="721" t="str">
        <f t="shared" si="19"/>
        <v/>
      </c>
      <c r="Q85" s="716"/>
      <c r="R85" s="327"/>
      <c r="S85" s="705">
        <f>SUMIFS('個別表（B表）'!$I$14:$I$113,'個別表（B表）'!$C$14:$C$113,'総括表 (A表)'!E85)</f>
        <v>0</v>
      </c>
      <c r="T85" s="698">
        <f>SUMIFS('個別表（B表）'!$AW$14:$AW$113,'個別表（B表）'!$C$14:$C$113,'総括表 (A表)'!$E85)</f>
        <v>0</v>
      </c>
      <c r="U85" s="387">
        <f>SUMIFS('個別表（B表）'!$AY$14:$AY$113,'個別表（B表）'!$C$14:$C$113,'総括表 (A表)'!$E85)</f>
        <v>0</v>
      </c>
      <c r="V85" s="496">
        <f>SUMIFS('個別表（B表）'!$I$14:$I$113,'個別表（B表）'!$C$14:$C$113,'総括表 (A表)'!$E85,'個別表（B表）'!$F$14:$F$113,"&gt;=1")</f>
        <v>0</v>
      </c>
      <c r="W85" s="387">
        <f>SUMIFS('個別表（B表）'!$BR$14:$BR$113,'個別表（B表）'!$C$14:$C$113,'総括表 (A表)'!$E85)</f>
        <v>0</v>
      </c>
      <c r="X85" s="674" t="str">
        <f t="shared" si="21"/>
        <v/>
      </c>
      <c r="Y85" s="331"/>
      <c r="Z85" s="332"/>
      <c r="AA85" s="328">
        <f t="shared" si="23"/>
        <v>0</v>
      </c>
      <c r="AB85" s="329">
        <f t="shared" si="24"/>
        <v>0</v>
      </c>
      <c r="AC85" s="332"/>
      <c r="AD85" s="332"/>
      <c r="AE85" s="328">
        <f t="shared" si="25"/>
        <v>0</v>
      </c>
      <c r="AF85" s="746">
        <f t="shared" si="22"/>
        <v>0</v>
      </c>
      <c r="AG85" s="332"/>
      <c r="AH85" s="328">
        <f t="shared" si="26"/>
        <v>0</v>
      </c>
      <c r="AI85" s="329">
        <f t="shared" si="27"/>
        <v>0</v>
      </c>
      <c r="AJ85" s="332"/>
      <c r="AK85" s="330">
        <f t="shared" si="28"/>
        <v>0</v>
      </c>
      <c r="AL85" s="335"/>
      <c r="AM85" s="329">
        <f t="shared" si="29"/>
        <v>0</v>
      </c>
      <c r="AN85" s="436"/>
      <c r="AO85" s="337">
        <f t="shared" si="20"/>
        <v>0</v>
      </c>
      <c r="AP85" s="261"/>
    </row>
    <row r="86" spans="1:42">
      <c r="A86" s="342">
        <f>VLOOKUP($E86,'個別表（B表）'!$C$14:$CM$113,2,FALSE)</f>
        <v>0</v>
      </c>
      <c r="B86" s="342">
        <f>IF(D86&gt;0,SUM($D$12:D86),0)</f>
        <v>0</v>
      </c>
      <c r="C86" s="342">
        <f t="shared" si="16"/>
        <v>0</v>
      </c>
      <c r="D86" s="342">
        <f t="shared" si="18"/>
        <v>0</v>
      </c>
      <c r="E86" s="666">
        <f t="shared" si="17"/>
        <v>0</v>
      </c>
      <c r="F86" s="357">
        <f>VLOOKUP($E86,'個別表（B表）'!$C$14:$CM$113,10,FALSE)</f>
        <v>0</v>
      </c>
      <c r="G86" s="357">
        <f>VLOOKUP($E86,'個別表（B表）'!$C$14:$CM$113,11,FALSE)</f>
        <v>0</v>
      </c>
      <c r="H86" s="530">
        <f>VLOOKUP($E86,'個別表（B表）'!$C$14:$CM$113,12,FALSE)</f>
        <v>0</v>
      </c>
      <c r="I86" s="388"/>
      <c r="J86" s="709" t="str">
        <f>IF($H86&gt;0,LEFT(VLOOKUP($E86,'個別表（B表）'!$C$14:$CM$113,14,FALSE),2),"")</f>
        <v/>
      </c>
      <c r="K86" s="705">
        <f>SUMIFS('個別表（B表）'!$I$14:$I$113,'個別表（B表）'!$C$14:$C$113,'総括表 (A表)'!$E86,'個別表（B表）'!$R$14:$R$113,"&gt;=1")</f>
        <v>0</v>
      </c>
      <c r="L86" s="627">
        <f>SUMIFS('個別表（B表）'!$AW$14:$AW$113,'個別表（B表）'!$C$14:$C$113,'総括表 (A表)'!$E86)</f>
        <v>0</v>
      </c>
      <c r="M86" s="385">
        <f>SUMIFS('個別表（B表）'!$AY$14:$AY$113,'個別表（B表）'!$C$14:$C$113,'総括表 (A表)'!$E86)</f>
        <v>0</v>
      </c>
      <c r="N86" s="386">
        <f>SUMIFS('個別表（B表）'!$I$14:$I$113,'個別表（B表）'!$C$14:$C$113,'総括表 (A表)'!$E86,'個別表（B表）'!$F$14:$F$113,"&gt;=1")</f>
        <v>0</v>
      </c>
      <c r="O86" s="386">
        <f>SUMIFS('個別表（B表）'!$BR$14:$BR$113,'個別表（B表）'!$C$14:$C$113,'総括表 (A表)'!$E86)</f>
        <v>0</v>
      </c>
      <c r="P86" s="721" t="str">
        <f t="shared" si="19"/>
        <v/>
      </c>
      <c r="Q86" s="716"/>
      <c r="R86" s="327"/>
      <c r="S86" s="705">
        <f>SUMIFS('個別表（B表）'!$I$14:$I$113,'個別表（B表）'!$C$14:$C$113,'総括表 (A表)'!E86)</f>
        <v>0</v>
      </c>
      <c r="T86" s="698">
        <f>SUMIFS('個別表（B表）'!$AW$14:$AW$113,'個別表（B表）'!$C$14:$C$113,'総括表 (A表)'!$E86)</f>
        <v>0</v>
      </c>
      <c r="U86" s="387">
        <f>SUMIFS('個別表（B表）'!$AY$14:$AY$113,'個別表（B表）'!$C$14:$C$113,'総括表 (A表)'!$E86)</f>
        <v>0</v>
      </c>
      <c r="V86" s="496">
        <f>SUMIFS('個別表（B表）'!$I$14:$I$113,'個別表（B表）'!$C$14:$C$113,'総括表 (A表)'!$E86,'個別表（B表）'!$F$14:$F$113,"&gt;=1")</f>
        <v>0</v>
      </c>
      <c r="W86" s="387">
        <f>SUMIFS('個別表（B表）'!$BR$14:$BR$113,'個別表（B表）'!$C$14:$C$113,'総括表 (A表)'!$E86)</f>
        <v>0</v>
      </c>
      <c r="X86" s="674" t="str">
        <f t="shared" si="21"/>
        <v/>
      </c>
      <c r="Y86" s="331"/>
      <c r="Z86" s="332"/>
      <c r="AA86" s="328">
        <f t="shared" si="23"/>
        <v>0</v>
      </c>
      <c r="AB86" s="329">
        <f t="shared" si="24"/>
        <v>0</v>
      </c>
      <c r="AC86" s="332"/>
      <c r="AD86" s="332"/>
      <c r="AE86" s="328">
        <f t="shared" si="25"/>
        <v>0</v>
      </c>
      <c r="AF86" s="746">
        <f t="shared" si="22"/>
        <v>0</v>
      </c>
      <c r="AG86" s="332"/>
      <c r="AH86" s="328">
        <f t="shared" si="26"/>
        <v>0</v>
      </c>
      <c r="AI86" s="329">
        <f t="shared" si="27"/>
        <v>0</v>
      </c>
      <c r="AJ86" s="332"/>
      <c r="AK86" s="330">
        <f t="shared" si="28"/>
        <v>0</v>
      </c>
      <c r="AL86" s="335"/>
      <c r="AM86" s="329">
        <f t="shared" si="29"/>
        <v>0</v>
      </c>
      <c r="AN86" s="436"/>
      <c r="AO86" s="337">
        <f t="shared" si="20"/>
        <v>0</v>
      </c>
      <c r="AP86" s="261"/>
    </row>
    <row r="87" spans="1:42">
      <c r="A87" s="342">
        <f>VLOOKUP($E87,'個別表（B表）'!$C$14:$CM$113,2,FALSE)</f>
        <v>0</v>
      </c>
      <c r="B87" s="342">
        <f>IF(D87&gt;0,SUM($D$12:D87),0)</f>
        <v>0</v>
      </c>
      <c r="C87" s="342">
        <f t="shared" si="16"/>
        <v>0</v>
      </c>
      <c r="D87" s="342">
        <f t="shared" si="18"/>
        <v>0</v>
      </c>
      <c r="E87" s="666">
        <f t="shared" si="17"/>
        <v>0</v>
      </c>
      <c r="F87" s="357">
        <f>VLOOKUP($E87,'個別表（B表）'!$C$14:$CM$113,10,FALSE)</f>
        <v>0</v>
      </c>
      <c r="G87" s="357">
        <f>VLOOKUP($E87,'個別表（B表）'!$C$14:$CM$113,11,FALSE)</f>
        <v>0</v>
      </c>
      <c r="H87" s="530">
        <f>VLOOKUP($E87,'個別表（B表）'!$C$14:$CM$113,12,FALSE)</f>
        <v>0</v>
      </c>
      <c r="I87" s="388"/>
      <c r="J87" s="709" t="str">
        <f>IF($H87&gt;0,LEFT(VLOOKUP($E87,'個別表（B表）'!$C$14:$CM$113,14,FALSE),2),"")</f>
        <v/>
      </c>
      <c r="K87" s="705">
        <f>SUMIFS('個別表（B表）'!$I$14:$I$113,'個別表（B表）'!$C$14:$C$113,'総括表 (A表)'!$E87,'個別表（B表）'!$R$14:$R$113,"&gt;=1")</f>
        <v>0</v>
      </c>
      <c r="L87" s="627">
        <f>SUMIFS('個別表（B表）'!$AW$14:$AW$113,'個別表（B表）'!$C$14:$C$113,'総括表 (A表)'!$E87)</f>
        <v>0</v>
      </c>
      <c r="M87" s="385">
        <f>SUMIFS('個別表（B表）'!$AY$14:$AY$113,'個別表（B表）'!$C$14:$C$113,'総括表 (A表)'!$E87)</f>
        <v>0</v>
      </c>
      <c r="N87" s="386">
        <f>SUMIFS('個別表（B表）'!$I$14:$I$113,'個別表（B表）'!$C$14:$C$113,'総括表 (A表)'!$E87,'個別表（B表）'!$F$14:$F$113,"&gt;=1")</f>
        <v>0</v>
      </c>
      <c r="O87" s="386">
        <f>SUMIFS('個別表（B表）'!$BR$14:$BR$113,'個別表（B表）'!$C$14:$C$113,'総括表 (A表)'!$E87)</f>
        <v>0</v>
      </c>
      <c r="P87" s="721" t="str">
        <f t="shared" si="19"/>
        <v/>
      </c>
      <c r="Q87" s="716"/>
      <c r="R87" s="327"/>
      <c r="S87" s="705">
        <f>SUMIFS('個別表（B表）'!$I$14:$I$113,'個別表（B表）'!$C$14:$C$113,'総括表 (A表)'!E87)</f>
        <v>0</v>
      </c>
      <c r="T87" s="698">
        <f>SUMIFS('個別表（B表）'!$AW$14:$AW$113,'個別表（B表）'!$C$14:$C$113,'総括表 (A表)'!$E87)</f>
        <v>0</v>
      </c>
      <c r="U87" s="387">
        <f>SUMIFS('個別表（B表）'!$AY$14:$AY$113,'個別表（B表）'!$C$14:$C$113,'総括表 (A表)'!$E87)</f>
        <v>0</v>
      </c>
      <c r="V87" s="496">
        <f>SUMIFS('個別表（B表）'!$I$14:$I$113,'個別表（B表）'!$C$14:$C$113,'総括表 (A表)'!$E87,'個別表（B表）'!$F$14:$F$113,"&gt;=1")</f>
        <v>0</v>
      </c>
      <c r="W87" s="387">
        <f>SUMIFS('個別表（B表）'!$BR$14:$BR$113,'個別表（B表）'!$C$14:$C$113,'総括表 (A表)'!$E87)</f>
        <v>0</v>
      </c>
      <c r="X87" s="674" t="str">
        <f t="shared" si="21"/>
        <v/>
      </c>
      <c r="Y87" s="331"/>
      <c r="Z87" s="332"/>
      <c r="AA87" s="328">
        <f t="shared" si="23"/>
        <v>0</v>
      </c>
      <c r="AB87" s="329">
        <f t="shared" si="24"/>
        <v>0</v>
      </c>
      <c r="AC87" s="332"/>
      <c r="AD87" s="332"/>
      <c r="AE87" s="328">
        <f t="shared" si="25"/>
        <v>0</v>
      </c>
      <c r="AF87" s="746">
        <f t="shared" si="22"/>
        <v>0</v>
      </c>
      <c r="AG87" s="332"/>
      <c r="AH87" s="328">
        <f t="shared" si="26"/>
        <v>0</v>
      </c>
      <c r="AI87" s="329">
        <f t="shared" si="27"/>
        <v>0</v>
      </c>
      <c r="AJ87" s="332"/>
      <c r="AK87" s="330">
        <f t="shared" si="28"/>
        <v>0</v>
      </c>
      <c r="AL87" s="335"/>
      <c r="AM87" s="329">
        <f t="shared" si="29"/>
        <v>0</v>
      </c>
      <c r="AN87" s="436"/>
      <c r="AO87" s="337">
        <f t="shared" si="20"/>
        <v>0</v>
      </c>
      <c r="AP87" s="261"/>
    </row>
    <row r="88" spans="1:42">
      <c r="A88" s="342">
        <f>VLOOKUP($E88,'個別表（B表）'!$C$14:$CM$113,2,FALSE)</f>
        <v>0</v>
      </c>
      <c r="B88" s="342">
        <f>IF(D88&gt;0,SUM($D$12:D88),0)</f>
        <v>0</v>
      </c>
      <c r="C88" s="342">
        <f t="shared" si="16"/>
        <v>0</v>
      </c>
      <c r="D88" s="342">
        <f t="shared" si="18"/>
        <v>0</v>
      </c>
      <c r="E88" s="666">
        <f t="shared" si="17"/>
        <v>0</v>
      </c>
      <c r="F88" s="357">
        <f>VLOOKUP($E88,'個別表（B表）'!$C$14:$CM$113,10,FALSE)</f>
        <v>0</v>
      </c>
      <c r="G88" s="357">
        <f>VLOOKUP($E88,'個別表（B表）'!$C$14:$CM$113,11,FALSE)</f>
        <v>0</v>
      </c>
      <c r="H88" s="530">
        <f>VLOOKUP($E88,'個別表（B表）'!$C$14:$CM$113,12,FALSE)</f>
        <v>0</v>
      </c>
      <c r="I88" s="388"/>
      <c r="J88" s="709" t="str">
        <f>IF($H88&gt;0,LEFT(VLOOKUP($E88,'個別表（B表）'!$C$14:$CM$113,14,FALSE),2),"")</f>
        <v/>
      </c>
      <c r="K88" s="705">
        <f>SUMIFS('個別表（B表）'!$I$14:$I$113,'個別表（B表）'!$C$14:$C$113,'総括表 (A表)'!$E88,'個別表（B表）'!$R$14:$R$113,"&gt;=1")</f>
        <v>0</v>
      </c>
      <c r="L88" s="627">
        <f>SUMIFS('個別表（B表）'!$AW$14:$AW$113,'個別表（B表）'!$C$14:$C$113,'総括表 (A表)'!$E88)</f>
        <v>0</v>
      </c>
      <c r="M88" s="385">
        <f>SUMIFS('個別表（B表）'!$AY$14:$AY$113,'個別表（B表）'!$C$14:$C$113,'総括表 (A表)'!$E88)</f>
        <v>0</v>
      </c>
      <c r="N88" s="386">
        <f>SUMIFS('個別表（B表）'!$I$14:$I$113,'個別表（B表）'!$C$14:$C$113,'総括表 (A表)'!$E88,'個別表（B表）'!$F$14:$F$113,"&gt;=1")</f>
        <v>0</v>
      </c>
      <c r="O88" s="386">
        <f>SUMIFS('個別表（B表）'!$BR$14:$BR$113,'個別表（B表）'!$C$14:$C$113,'総括表 (A表)'!$E88)</f>
        <v>0</v>
      </c>
      <c r="P88" s="721" t="str">
        <f t="shared" si="19"/>
        <v/>
      </c>
      <c r="Q88" s="716"/>
      <c r="R88" s="327"/>
      <c r="S88" s="705">
        <f>SUMIFS('個別表（B表）'!$I$14:$I$113,'個別表（B表）'!$C$14:$C$113,'総括表 (A表)'!E88)</f>
        <v>0</v>
      </c>
      <c r="T88" s="698">
        <f>SUMIFS('個別表（B表）'!$AW$14:$AW$113,'個別表（B表）'!$C$14:$C$113,'総括表 (A表)'!$E88)</f>
        <v>0</v>
      </c>
      <c r="U88" s="387">
        <f>SUMIFS('個別表（B表）'!$AY$14:$AY$113,'個別表（B表）'!$C$14:$C$113,'総括表 (A表)'!$E88)</f>
        <v>0</v>
      </c>
      <c r="V88" s="496">
        <f>SUMIFS('個別表（B表）'!$I$14:$I$113,'個別表（B表）'!$C$14:$C$113,'総括表 (A表)'!$E88,'個別表（B表）'!$F$14:$F$113,"&gt;=1")</f>
        <v>0</v>
      </c>
      <c r="W88" s="387">
        <f>SUMIFS('個別表（B表）'!$BR$14:$BR$113,'個別表（B表）'!$C$14:$C$113,'総括表 (A表)'!$E88)</f>
        <v>0</v>
      </c>
      <c r="X88" s="674" t="str">
        <f t="shared" si="21"/>
        <v/>
      </c>
      <c r="Y88" s="331"/>
      <c r="Z88" s="332"/>
      <c r="AA88" s="328">
        <f t="shared" si="23"/>
        <v>0</v>
      </c>
      <c r="AB88" s="329">
        <f t="shared" si="24"/>
        <v>0</v>
      </c>
      <c r="AC88" s="332"/>
      <c r="AD88" s="332"/>
      <c r="AE88" s="328">
        <f t="shared" si="25"/>
        <v>0</v>
      </c>
      <c r="AF88" s="746">
        <f t="shared" si="22"/>
        <v>0</v>
      </c>
      <c r="AG88" s="332"/>
      <c r="AH88" s="328">
        <f t="shared" si="26"/>
        <v>0</v>
      </c>
      <c r="AI88" s="329">
        <f t="shared" si="27"/>
        <v>0</v>
      </c>
      <c r="AJ88" s="332"/>
      <c r="AK88" s="330">
        <f t="shared" si="28"/>
        <v>0</v>
      </c>
      <c r="AL88" s="335"/>
      <c r="AM88" s="329">
        <f t="shared" si="29"/>
        <v>0</v>
      </c>
      <c r="AN88" s="436"/>
      <c r="AO88" s="337">
        <f t="shared" si="20"/>
        <v>0</v>
      </c>
      <c r="AP88" s="261"/>
    </row>
    <row r="89" spans="1:42">
      <c r="A89" s="342">
        <f>VLOOKUP($E89,'個別表（B表）'!$C$14:$CM$113,2,FALSE)</f>
        <v>0</v>
      </c>
      <c r="B89" s="342">
        <f>IF(D89&gt;0,SUM($D$12:D89),0)</f>
        <v>0</v>
      </c>
      <c r="C89" s="342">
        <f t="shared" si="16"/>
        <v>0</v>
      </c>
      <c r="D89" s="342">
        <f t="shared" si="18"/>
        <v>0</v>
      </c>
      <c r="E89" s="666">
        <f t="shared" si="17"/>
        <v>0</v>
      </c>
      <c r="F89" s="357">
        <f>VLOOKUP($E89,'個別表（B表）'!$C$14:$CM$113,10,FALSE)</f>
        <v>0</v>
      </c>
      <c r="G89" s="357">
        <f>VLOOKUP($E89,'個別表（B表）'!$C$14:$CM$113,11,FALSE)</f>
        <v>0</v>
      </c>
      <c r="H89" s="530">
        <f>VLOOKUP($E89,'個別表（B表）'!$C$14:$CM$113,12,FALSE)</f>
        <v>0</v>
      </c>
      <c r="I89" s="388"/>
      <c r="J89" s="709" t="str">
        <f>IF($H89&gt;0,LEFT(VLOOKUP($E89,'個別表（B表）'!$C$14:$CM$113,14,FALSE),2),"")</f>
        <v/>
      </c>
      <c r="K89" s="705">
        <f>SUMIFS('個別表（B表）'!$I$14:$I$113,'個別表（B表）'!$C$14:$C$113,'総括表 (A表)'!$E89,'個別表（B表）'!$R$14:$R$113,"&gt;=1")</f>
        <v>0</v>
      </c>
      <c r="L89" s="627">
        <f>SUMIFS('個別表（B表）'!$AW$14:$AW$113,'個別表（B表）'!$C$14:$C$113,'総括表 (A表)'!$E89)</f>
        <v>0</v>
      </c>
      <c r="M89" s="385">
        <f>SUMIFS('個別表（B表）'!$AY$14:$AY$113,'個別表（B表）'!$C$14:$C$113,'総括表 (A表)'!$E89)</f>
        <v>0</v>
      </c>
      <c r="N89" s="386">
        <f>SUMIFS('個別表（B表）'!$I$14:$I$113,'個別表（B表）'!$C$14:$C$113,'総括表 (A表)'!$E89,'個別表（B表）'!$F$14:$F$113,"&gt;=1")</f>
        <v>0</v>
      </c>
      <c r="O89" s="386">
        <f>SUMIFS('個別表（B表）'!$BR$14:$BR$113,'個別表（B表）'!$C$14:$C$113,'総括表 (A表)'!$E89)</f>
        <v>0</v>
      </c>
      <c r="P89" s="721" t="str">
        <f t="shared" si="19"/>
        <v/>
      </c>
      <c r="Q89" s="716"/>
      <c r="R89" s="327"/>
      <c r="S89" s="705">
        <f>SUMIFS('個別表（B表）'!$I$14:$I$113,'個別表（B表）'!$C$14:$C$113,'総括表 (A表)'!E89)</f>
        <v>0</v>
      </c>
      <c r="T89" s="698">
        <f>SUMIFS('個別表（B表）'!$AW$14:$AW$113,'個別表（B表）'!$C$14:$C$113,'総括表 (A表)'!$E89)</f>
        <v>0</v>
      </c>
      <c r="U89" s="387">
        <f>SUMIFS('個別表（B表）'!$AY$14:$AY$113,'個別表（B表）'!$C$14:$C$113,'総括表 (A表)'!$E89)</f>
        <v>0</v>
      </c>
      <c r="V89" s="496">
        <f>SUMIFS('個別表（B表）'!$I$14:$I$113,'個別表（B表）'!$C$14:$C$113,'総括表 (A表)'!$E89,'個別表（B表）'!$F$14:$F$113,"&gt;=1")</f>
        <v>0</v>
      </c>
      <c r="W89" s="387">
        <f>SUMIFS('個別表（B表）'!$BR$14:$BR$113,'個別表（B表）'!$C$14:$C$113,'総括表 (A表)'!$E89)</f>
        <v>0</v>
      </c>
      <c r="X89" s="674" t="str">
        <f t="shared" si="21"/>
        <v/>
      </c>
      <c r="Y89" s="331"/>
      <c r="Z89" s="332"/>
      <c r="AA89" s="328">
        <f t="shared" si="23"/>
        <v>0</v>
      </c>
      <c r="AB89" s="329">
        <f t="shared" si="24"/>
        <v>0</v>
      </c>
      <c r="AC89" s="332"/>
      <c r="AD89" s="332"/>
      <c r="AE89" s="328">
        <f t="shared" si="25"/>
        <v>0</v>
      </c>
      <c r="AF89" s="746">
        <f t="shared" si="22"/>
        <v>0</v>
      </c>
      <c r="AG89" s="332"/>
      <c r="AH89" s="328">
        <f t="shared" si="26"/>
        <v>0</v>
      </c>
      <c r="AI89" s="329">
        <f t="shared" si="27"/>
        <v>0</v>
      </c>
      <c r="AJ89" s="332"/>
      <c r="AK89" s="330">
        <f t="shared" si="28"/>
        <v>0</v>
      </c>
      <c r="AL89" s="335"/>
      <c r="AM89" s="329">
        <f t="shared" si="29"/>
        <v>0</v>
      </c>
      <c r="AN89" s="436"/>
      <c r="AO89" s="337">
        <f t="shared" si="20"/>
        <v>0</v>
      </c>
      <c r="AP89" s="261"/>
    </row>
    <row r="90" spans="1:42">
      <c r="A90" s="342">
        <f>VLOOKUP($E90,'個別表（B表）'!$C$14:$CM$113,2,FALSE)</f>
        <v>0</v>
      </c>
      <c r="B90" s="342">
        <f>IF(D90&gt;0,SUM($D$12:D90),0)</f>
        <v>0</v>
      </c>
      <c r="C90" s="342">
        <f t="shared" si="16"/>
        <v>0</v>
      </c>
      <c r="D90" s="342">
        <f t="shared" si="18"/>
        <v>0</v>
      </c>
      <c r="E90" s="666">
        <f t="shared" si="17"/>
        <v>0</v>
      </c>
      <c r="F90" s="357">
        <f>VLOOKUP($E90,'個別表（B表）'!$C$14:$CM$113,10,FALSE)</f>
        <v>0</v>
      </c>
      <c r="G90" s="357">
        <f>VLOOKUP($E90,'個別表（B表）'!$C$14:$CM$113,11,FALSE)</f>
        <v>0</v>
      </c>
      <c r="H90" s="530">
        <f>VLOOKUP($E90,'個別表（B表）'!$C$14:$CM$113,12,FALSE)</f>
        <v>0</v>
      </c>
      <c r="I90" s="388"/>
      <c r="J90" s="709" t="str">
        <f>IF($H90&gt;0,LEFT(VLOOKUP($E90,'個別表（B表）'!$C$14:$CM$113,14,FALSE),2),"")</f>
        <v/>
      </c>
      <c r="K90" s="705">
        <f>SUMIFS('個別表（B表）'!$I$14:$I$113,'個別表（B表）'!$C$14:$C$113,'総括表 (A表)'!$E90,'個別表（B表）'!$R$14:$R$113,"&gt;=1")</f>
        <v>0</v>
      </c>
      <c r="L90" s="627">
        <f>SUMIFS('個別表（B表）'!$AW$14:$AW$113,'個別表（B表）'!$C$14:$C$113,'総括表 (A表)'!$E90)</f>
        <v>0</v>
      </c>
      <c r="M90" s="385">
        <f>SUMIFS('個別表（B表）'!$AY$14:$AY$113,'個別表（B表）'!$C$14:$C$113,'総括表 (A表)'!$E90)</f>
        <v>0</v>
      </c>
      <c r="N90" s="386">
        <f>SUMIFS('個別表（B表）'!$I$14:$I$113,'個別表（B表）'!$C$14:$C$113,'総括表 (A表)'!$E90,'個別表（B表）'!$F$14:$F$113,"&gt;=1")</f>
        <v>0</v>
      </c>
      <c r="O90" s="386">
        <f>SUMIFS('個別表（B表）'!$BR$14:$BR$113,'個別表（B表）'!$C$14:$C$113,'総括表 (A表)'!$E90)</f>
        <v>0</v>
      </c>
      <c r="P90" s="721" t="str">
        <f t="shared" si="19"/>
        <v/>
      </c>
      <c r="Q90" s="716"/>
      <c r="R90" s="327"/>
      <c r="S90" s="705">
        <f>SUMIFS('個別表（B表）'!$I$14:$I$113,'個別表（B表）'!$C$14:$C$113,'総括表 (A表)'!E90)</f>
        <v>0</v>
      </c>
      <c r="T90" s="698">
        <f>SUMIFS('個別表（B表）'!$AW$14:$AW$113,'個別表（B表）'!$C$14:$C$113,'総括表 (A表)'!$E90)</f>
        <v>0</v>
      </c>
      <c r="U90" s="387">
        <f>SUMIFS('個別表（B表）'!$AY$14:$AY$113,'個別表（B表）'!$C$14:$C$113,'総括表 (A表)'!$E90)</f>
        <v>0</v>
      </c>
      <c r="V90" s="496">
        <f>SUMIFS('個別表（B表）'!$I$14:$I$113,'個別表（B表）'!$C$14:$C$113,'総括表 (A表)'!$E90,'個別表（B表）'!$F$14:$F$113,"&gt;=1")</f>
        <v>0</v>
      </c>
      <c r="W90" s="387">
        <f>SUMIFS('個別表（B表）'!$BR$14:$BR$113,'個別表（B表）'!$C$14:$C$113,'総括表 (A表)'!$E90)</f>
        <v>0</v>
      </c>
      <c r="X90" s="674" t="str">
        <f t="shared" si="21"/>
        <v/>
      </c>
      <c r="Y90" s="331"/>
      <c r="Z90" s="332"/>
      <c r="AA90" s="328">
        <f t="shared" si="23"/>
        <v>0</v>
      </c>
      <c r="AB90" s="329">
        <f t="shared" si="24"/>
        <v>0</v>
      </c>
      <c r="AC90" s="332"/>
      <c r="AD90" s="332"/>
      <c r="AE90" s="328">
        <f t="shared" si="25"/>
        <v>0</v>
      </c>
      <c r="AF90" s="746">
        <f t="shared" si="22"/>
        <v>0</v>
      </c>
      <c r="AG90" s="332"/>
      <c r="AH90" s="328">
        <f t="shared" si="26"/>
        <v>0</v>
      </c>
      <c r="AI90" s="329">
        <f t="shared" si="27"/>
        <v>0</v>
      </c>
      <c r="AJ90" s="332"/>
      <c r="AK90" s="330">
        <f t="shared" si="28"/>
        <v>0</v>
      </c>
      <c r="AL90" s="335"/>
      <c r="AM90" s="329">
        <f t="shared" si="29"/>
        <v>0</v>
      </c>
      <c r="AN90" s="436"/>
      <c r="AO90" s="337">
        <f t="shared" si="20"/>
        <v>0</v>
      </c>
      <c r="AP90" s="261"/>
    </row>
    <row r="91" spans="1:42">
      <c r="A91" s="342">
        <f>VLOOKUP($E91,'個別表（B表）'!$C$14:$CM$113,2,FALSE)</f>
        <v>0</v>
      </c>
      <c r="B91" s="342">
        <f>IF(D91&gt;0,SUM($D$12:D91),0)</f>
        <v>0</v>
      </c>
      <c r="C91" s="342">
        <f t="shared" si="16"/>
        <v>0</v>
      </c>
      <c r="D91" s="342">
        <f t="shared" si="18"/>
        <v>0</v>
      </c>
      <c r="E91" s="666">
        <f t="shared" si="17"/>
        <v>0</v>
      </c>
      <c r="F91" s="357">
        <f>VLOOKUP($E91,'個別表（B表）'!$C$14:$CM$113,10,FALSE)</f>
        <v>0</v>
      </c>
      <c r="G91" s="357">
        <f>VLOOKUP($E91,'個別表（B表）'!$C$14:$CM$113,11,FALSE)</f>
        <v>0</v>
      </c>
      <c r="H91" s="530">
        <f>VLOOKUP($E91,'個別表（B表）'!$C$14:$CM$113,12,FALSE)</f>
        <v>0</v>
      </c>
      <c r="I91" s="388"/>
      <c r="J91" s="709" t="str">
        <f>IF($H91&gt;0,LEFT(VLOOKUP($E91,'個別表（B表）'!$C$14:$CM$113,14,FALSE),2),"")</f>
        <v/>
      </c>
      <c r="K91" s="705">
        <f>SUMIFS('個別表（B表）'!$I$14:$I$113,'個別表（B表）'!$C$14:$C$113,'総括表 (A表)'!$E91,'個別表（B表）'!$R$14:$R$113,"&gt;=1")</f>
        <v>0</v>
      </c>
      <c r="L91" s="627">
        <f>SUMIFS('個別表（B表）'!$AW$14:$AW$113,'個別表（B表）'!$C$14:$C$113,'総括表 (A表)'!$E91)</f>
        <v>0</v>
      </c>
      <c r="M91" s="385">
        <f>SUMIFS('個別表（B表）'!$AY$14:$AY$113,'個別表（B表）'!$C$14:$C$113,'総括表 (A表)'!$E91)</f>
        <v>0</v>
      </c>
      <c r="N91" s="386">
        <f>SUMIFS('個別表（B表）'!$I$14:$I$113,'個別表（B表）'!$C$14:$C$113,'総括表 (A表)'!$E91,'個別表（B表）'!$F$14:$F$113,"&gt;=1")</f>
        <v>0</v>
      </c>
      <c r="O91" s="386">
        <f>SUMIFS('個別表（B表）'!$BR$14:$BR$113,'個別表（B表）'!$C$14:$C$113,'総括表 (A表)'!$E91)</f>
        <v>0</v>
      </c>
      <c r="P91" s="721" t="str">
        <f t="shared" si="19"/>
        <v/>
      </c>
      <c r="Q91" s="716"/>
      <c r="R91" s="327"/>
      <c r="S91" s="705">
        <f>SUMIFS('個別表（B表）'!$I$14:$I$113,'個別表（B表）'!$C$14:$C$113,'総括表 (A表)'!E91)</f>
        <v>0</v>
      </c>
      <c r="T91" s="698">
        <f>SUMIFS('個別表（B表）'!$AW$14:$AW$113,'個別表（B表）'!$C$14:$C$113,'総括表 (A表)'!$E91)</f>
        <v>0</v>
      </c>
      <c r="U91" s="387">
        <f>SUMIFS('個別表（B表）'!$AY$14:$AY$113,'個別表（B表）'!$C$14:$C$113,'総括表 (A表)'!$E91)</f>
        <v>0</v>
      </c>
      <c r="V91" s="496">
        <f>SUMIFS('個別表（B表）'!$I$14:$I$113,'個別表（B表）'!$C$14:$C$113,'総括表 (A表)'!$E91,'個別表（B表）'!$F$14:$F$113,"&gt;=1")</f>
        <v>0</v>
      </c>
      <c r="W91" s="387">
        <f>SUMIFS('個別表（B表）'!$BR$14:$BR$113,'個別表（B表）'!$C$14:$C$113,'総括表 (A表)'!$E91)</f>
        <v>0</v>
      </c>
      <c r="X91" s="674" t="str">
        <f t="shared" si="21"/>
        <v/>
      </c>
      <c r="Y91" s="331"/>
      <c r="Z91" s="332"/>
      <c r="AA91" s="328">
        <f t="shared" si="23"/>
        <v>0</v>
      </c>
      <c r="AB91" s="329">
        <f t="shared" si="24"/>
        <v>0</v>
      </c>
      <c r="AC91" s="332"/>
      <c r="AD91" s="332"/>
      <c r="AE91" s="328">
        <f t="shared" si="25"/>
        <v>0</v>
      </c>
      <c r="AF91" s="746">
        <f t="shared" si="22"/>
        <v>0</v>
      </c>
      <c r="AG91" s="332"/>
      <c r="AH91" s="328">
        <f t="shared" si="26"/>
        <v>0</v>
      </c>
      <c r="AI91" s="329">
        <f t="shared" si="27"/>
        <v>0</v>
      </c>
      <c r="AJ91" s="332"/>
      <c r="AK91" s="330">
        <f t="shared" si="28"/>
        <v>0</v>
      </c>
      <c r="AL91" s="335"/>
      <c r="AM91" s="329">
        <f t="shared" si="29"/>
        <v>0</v>
      </c>
      <c r="AN91" s="436"/>
      <c r="AO91" s="337">
        <f t="shared" si="20"/>
        <v>0</v>
      </c>
      <c r="AP91" s="261"/>
    </row>
    <row r="92" spans="1:42">
      <c r="A92" s="342">
        <f>VLOOKUP($E92,'個別表（B表）'!$C$14:$CM$113,2,FALSE)</f>
        <v>0</v>
      </c>
      <c r="B92" s="342">
        <f>IF(D92&gt;0,SUM($D$12:D92),0)</f>
        <v>0</v>
      </c>
      <c r="C92" s="342">
        <f t="shared" si="16"/>
        <v>0</v>
      </c>
      <c r="D92" s="342">
        <f t="shared" si="18"/>
        <v>0</v>
      </c>
      <c r="E92" s="666">
        <f t="shared" si="17"/>
        <v>0</v>
      </c>
      <c r="F92" s="357">
        <f>VLOOKUP($E92,'個別表（B表）'!$C$14:$CM$113,10,FALSE)</f>
        <v>0</v>
      </c>
      <c r="G92" s="357">
        <f>VLOOKUP($E92,'個別表（B表）'!$C$14:$CM$113,11,FALSE)</f>
        <v>0</v>
      </c>
      <c r="H92" s="530">
        <f>VLOOKUP($E92,'個別表（B表）'!$C$14:$CM$113,12,FALSE)</f>
        <v>0</v>
      </c>
      <c r="I92" s="388"/>
      <c r="J92" s="709" t="str">
        <f>IF($H92&gt;0,LEFT(VLOOKUP($E92,'個別表（B表）'!$C$14:$CM$113,14,FALSE),2),"")</f>
        <v/>
      </c>
      <c r="K92" s="705">
        <f>SUMIFS('個別表（B表）'!$I$14:$I$113,'個別表（B表）'!$C$14:$C$113,'総括表 (A表)'!$E92,'個別表（B表）'!$R$14:$R$113,"&gt;=1")</f>
        <v>0</v>
      </c>
      <c r="L92" s="627">
        <f>SUMIFS('個別表（B表）'!$AW$14:$AW$113,'個別表（B表）'!$C$14:$C$113,'総括表 (A表)'!$E92)</f>
        <v>0</v>
      </c>
      <c r="M92" s="385">
        <f>SUMIFS('個別表（B表）'!$AY$14:$AY$113,'個別表（B表）'!$C$14:$C$113,'総括表 (A表)'!$E92)</f>
        <v>0</v>
      </c>
      <c r="N92" s="386">
        <f>SUMIFS('個別表（B表）'!$I$14:$I$113,'個別表（B表）'!$C$14:$C$113,'総括表 (A表)'!$E92,'個別表（B表）'!$F$14:$F$113,"&gt;=1")</f>
        <v>0</v>
      </c>
      <c r="O92" s="386">
        <f>SUMIFS('個別表（B表）'!$BR$14:$BR$113,'個別表（B表）'!$C$14:$C$113,'総括表 (A表)'!$E92)</f>
        <v>0</v>
      </c>
      <c r="P92" s="721" t="str">
        <f t="shared" si="19"/>
        <v/>
      </c>
      <c r="Q92" s="716"/>
      <c r="R92" s="327"/>
      <c r="S92" s="705">
        <f>SUMIFS('個別表（B表）'!$I$14:$I$113,'個別表（B表）'!$C$14:$C$113,'総括表 (A表)'!E92)</f>
        <v>0</v>
      </c>
      <c r="T92" s="698">
        <f>SUMIFS('個別表（B表）'!$AW$14:$AW$113,'個別表（B表）'!$C$14:$C$113,'総括表 (A表)'!$E92)</f>
        <v>0</v>
      </c>
      <c r="U92" s="387">
        <f>SUMIFS('個別表（B表）'!$AY$14:$AY$113,'個別表（B表）'!$C$14:$C$113,'総括表 (A表)'!$E92)</f>
        <v>0</v>
      </c>
      <c r="V92" s="496">
        <f>SUMIFS('個別表（B表）'!$I$14:$I$113,'個別表（B表）'!$C$14:$C$113,'総括表 (A表)'!$E92,'個別表（B表）'!$F$14:$F$113,"&gt;=1")</f>
        <v>0</v>
      </c>
      <c r="W92" s="387">
        <f>SUMIFS('個別表（B表）'!$BR$14:$BR$113,'個別表（B表）'!$C$14:$C$113,'総括表 (A表)'!$E92)</f>
        <v>0</v>
      </c>
      <c r="X92" s="674" t="str">
        <f t="shared" si="21"/>
        <v/>
      </c>
      <c r="Y92" s="331"/>
      <c r="Z92" s="332"/>
      <c r="AA92" s="328">
        <f t="shared" si="23"/>
        <v>0</v>
      </c>
      <c r="AB92" s="329">
        <f t="shared" si="24"/>
        <v>0</v>
      </c>
      <c r="AC92" s="332"/>
      <c r="AD92" s="332"/>
      <c r="AE92" s="328">
        <f t="shared" si="25"/>
        <v>0</v>
      </c>
      <c r="AF92" s="746">
        <f t="shared" si="22"/>
        <v>0</v>
      </c>
      <c r="AG92" s="332"/>
      <c r="AH92" s="328">
        <f t="shared" si="26"/>
        <v>0</v>
      </c>
      <c r="AI92" s="329">
        <f t="shared" si="27"/>
        <v>0</v>
      </c>
      <c r="AJ92" s="332"/>
      <c r="AK92" s="330">
        <f t="shared" si="28"/>
        <v>0</v>
      </c>
      <c r="AL92" s="335"/>
      <c r="AM92" s="329">
        <f t="shared" si="29"/>
        <v>0</v>
      </c>
      <c r="AN92" s="436"/>
      <c r="AO92" s="337">
        <f t="shared" si="20"/>
        <v>0</v>
      </c>
      <c r="AP92" s="261"/>
    </row>
    <row r="93" spans="1:42">
      <c r="A93" s="342">
        <f>VLOOKUP($E93,'個別表（B表）'!$C$14:$CM$113,2,FALSE)</f>
        <v>0</v>
      </c>
      <c r="B93" s="342">
        <f>IF(D93&gt;0,SUM($D$12:D93),0)</f>
        <v>0</v>
      </c>
      <c r="C93" s="342">
        <f t="shared" si="16"/>
        <v>0</v>
      </c>
      <c r="D93" s="342">
        <f t="shared" si="18"/>
        <v>0</v>
      </c>
      <c r="E93" s="666">
        <f t="shared" si="17"/>
        <v>0</v>
      </c>
      <c r="F93" s="357">
        <f>VLOOKUP($E93,'個別表（B表）'!$C$14:$CM$113,10,FALSE)</f>
        <v>0</v>
      </c>
      <c r="G93" s="357">
        <f>VLOOKUP($E93,'個別表（B表）'!$C$14:$CM$113,11,FALSE)</f>
        <v>0</v>
      </c>
      <c r="H93" s="530">
        <f>VLOOKUP($E93,'個別表（B表）'!$C$14:$CM$113,12,FALSE)</f>
        <v>0</v>
      </c>
      <c r="I93" s="388"/>
      <c r="J93" s="709" t="str">
        <f>IF($H93&gt;0,LEFT(VLOOKUP($E93,'個別表（B表）'!$C$14:$CM$113,14,FALSE),2),"")</f>
        <v/>
      </c>
      <c r="K93" s="705">
        <f>SUMIFS('個別表（B表）'!$I$14:$I$113,'個別表（B表）'!$C$14:$C$113,'総括表 (A表)'!$E93,'個別表（B表）'!$R$14:$R$113,"&gt;=1")</f>
        <v>0</v>
      </c>
      <c r="L93" s="627">
        <f>SUMIFS('個別表（B表）'!$AW$14:$AW$113,'個別表（B表）'!$C$14:$C$113,'総括表 (A表)'!$E93)</f>
        <v>0</v>
      </c>
      <c r="M93" s="385">
        <f>SUMIFS('個別表（B表）'!$AY$14:$AY$113,'個別表（B表）'!$C$14:$C$113,'総括表 (A表)'!$E93)</f>
        <v>0</v>
      </c>
      <c r="N93" s="386">
        <f>SUMIFS('個別表（B表）'!$I$14:$I$113,'個別表（B表）'!$C$14:$C$113,'総括表 (A表)'!$E93,'個別表（B表）'!$F$14:$F$113,"&gt;=1")</f>
        <v>0</v>
      </c>
      <c r="O93" s="386">
        <f>SUMIFS('個別表（B表）'!$BR$14:$BR$113,'個別表（B表）'!$C$14:$C$113,'総括表 (A表)'!$E93)</f>
        <v>0</v>
      </c>
      <c r="P93" s="721" t="str">
        <f t="shared" si="19"/>
        <v/>
      </c>
      <c r="Q93" s="716"/>
      <c r="R93" s="327"/>
      <c r="S93" s="705">
        <f>SUMIFS('個別表（B表）'!$I$14:$I$113,'個別表（B表）'!$C$14:$C$113,'総括表 (A表)'!E93)</f>
        <v>0</v>
      </c>
      <c r="T93" s="698">
        <f>SUMIFS('個別表（B表）'!$AW$14:$AW$113,'個別表（B表）'!$C$14:$C$113,'総括表 (A表)'!$E93)</f>
        <v>0</v>
      </c>
      <c r="U93" s="387">
        <f>SUMIFS('個別表（B表）'!$AY$14:$AY$113,'個別表（B表）'!$C$14:$C$113,'総括表 (A表)'!$E93)</f>
        <v>0</v>
      </c>
      <c r="V93" s="496">
        <f>SUMIFS('個別表（B表）'!$I$14:$I$113,'個別表（B表）'!$C$14:$C$113,'総括表 (A表)'!$E93,'個別表（B表）'!$F$14:$F$113,"&gt;=1")</f>
        <v>0</v>
      </c>
      <c r="W93" s="387">
        <f>SUMIFS('個別表（B表）'!$BR$14:$BR$113,'個別表（B表）'!$C$14:$C$113,'総括表 (A表)'!$E93)</f>
        <v>0</v>
      </c>
      <c r="X93" s="674" t="str">
        <f t="shared" si="21"/>
        <v/>
      </c>
      <c r="Y93" s="331"/>
      <c r="Z93" s="332"/>
      <c r="AA93" s="328">
        <f t="shared" si="23"/>
        <v>0</v>
      </c>
      <c r="AB93" s="329">
        <f t="shared" si="24"/>
        <v>0</v>
      </c>
      <c r="AC93" s="332"/>
      <c r="AD93" s="332"/>
      <c r="AE93" s="328">
        <f t="shared" si="25"/>
        <v>0</v>
      </c>
      <c r="AF93" s="746">
        <f t="shared" si="22"/>
        <v>0</v>
      </c>
      <c r="AG93" s="332"/>
      <c r="AH93" s="328">
        <f t="shared" si="26"/>
        <v>0</v>
      </c>
      <c r="AI93" s="329">
        <f t="shared" si="27"/>
        <v>0</v>
      </c>
      <c r="AJ93" s="332"/>
      <c r="AK93" s="330">
        <f t="shared" si="28"/>
        <v>0</v>
      </c>
      <c r="AL93" s="335"/>
      <c r="AM93" s="329">
        <f t="shared" si="29"/>
        <v>0</v>
      </c>
      <c r="AN93" s="436"/>
      <c r="AO93" s="337">
        <f t="shared" si="20"/>
        <v>0</v>
      </c>
      <c r="AP93" s="261"/>
    </row>
    <row r="94" spans="1:42">
      <c r="A94" s="342">
        <f>VLOOKUP($E94,'個別表（B表）'!$C$14:$CM$113,2,FALSE)</f>
        <v>0</v>
      </c>
      <c r="B94" s="342">
        <f>IF(D94&gt;0,SUM($D$12:D94),0)</f>
        <v>0</v>
      </c>
      <c r="C94" s="342">
        <f t="shared" si="16"/>
        <v>0</v>
      </c>
      <c r="D94" s="342">
        <f t="shared" si="18"/>
        <v>0</v>
      </c>
      <c r="E94" s="666">
        <f t="shared" si="17"/>
        <v>0</v>
      </c>
      <c r="F94" s="357">
        <f>VLOOKUP($E94,'個別表（B表）'!$C$14:$CM$113,10,FALSE)</f>
        <v>0</v>
      </c>
      <c r="G94" s="357">
        <f>VLOOKUP($E94,'個別表（B表）'!$C$14:$CM$113,11,FALSE)</f>
        <v>0</v>
      </c>
      <c r="H94" s="530">
        <f>VLOOKUP($E94,'個別表（B表）'!$C$14:$CM$113,12,FALSE)</f>
        <v>0</v>
      </c>
      <c r="I94" s="388"/>
      <c r="J94" s="709" t="str">
        <f>IF($H94&gt;0,LEFT(VLOOKUP($E94,'個別表（B表）'!$C$14:$CM$113,14,FALSE),2),"")</f>
        <v/>
      </c>
      <c r="K94" s="705">
        <f>SUMIFS('個別表（B表）'!$I$14:$I$113,'個別表（B表）'!$C$14:$C$113,'総括表 (A表)'!$E94,'個別表（B表）'!$R$14:$R$113,"&gt;=1")</f>
        <v>0</v>
      </c>
      <c r="L94" s="627">
        <f>SUMIFS('個別表（B表）'!$AW$14:$AW$113,'個別表（B表）'!$C$14:$C$113,'総括表 (A表)'!$E94)</f>
        <v>0</v>
      </c>
      <c r="M94" s="385">
        <f>SUMIFS('個別表（B表）'!$AY$14:$AY$113,'個別表（B表）'!$C$14:$C$113,'総括表 (A表)'!$E94)</f>
        <v>0</v>
      </c>
      <c r="N94" s="386">
        <f>SUMIFS('個別表（B表）'!$I$14:$I$113,'個別表（B表）'!$C$14:$C$113,'総括表 (A表)'!$E94,'個別表（B表）'!$F$14:$F$113,"&gt;=1")</f>
        <v>0</v>
      </c>
      <c r="O94" s="386">
        <f>SUMIFS('個別表（B表）'!$BR$14:$BR$113,'個別表（B表）'!$C$14:$C$113,'総括表 (A表)'!$E94)</f>
        <v>0</v>
      </c>
      <c r="P94" s="721" t="str">
        <f t="shared" si="19"/>
        <v/>
      </c>
      <c r="Q94" s="716"/>
      <c r="R94" s="327"/>
      <c r="S94" s="705">
        <f>SUMIFS('個別表（B表）'!$I$14:$I$113,'個別表（B表）'!$C$14:$C$113,'総括表 (A表)'!E94)</f>
        <v>0</v>
      </c>
      <c r="T94" s="698">
        <f>SUMIFS('個別表（B表）'!$AW$14:$AW$113,'個別表（B表）'!$C$14:$C$113,'総括表 (A表)'!$E94)</f>
        <v>0</v>
      </c>
      <c r="U94" s="387">
        <f>SUMIFS('個別表（B表）'!$AY$14:$AY$113,'個別表（B表）'!$C$14:$C$113,'総括表 (A表)'!$E94)</f>
        <v>0</v>
      </c>
      <c r="V94" s="496">
        <f>SUMIFS('個別表（B表）'!$I$14:$I$113,'個別表（B表）'!$C$14:$C$113,'総括表 (A表)'!$E94,'個別表（B表）'!$F$14:$F$113,"&gt;=1")</f>
        <v>0</v>
      </c>
      <c r="W94" s="387">
        <f>SUMIFS('個別表（B表）'!$BR$14:$BR$113,'個別表（B表）'!$C$14:$C$113,'総括表 (A表)'!$E94)</f>
        <v>0</v>
      </c>
      <c r="X94" s="674" t="str">
        <f t="shared" si="21"/>
        <v/>
      </c>
      <c r="Y94" s="331"/>
      <c r="Z94" s="332"/>
      <c r="AA94" s="328">
        <f t="shared" si="23"/>
        <v>0</v>
      </c>
      <c r="AB94" s="329">
        <f t="shared" si="24"/>
        <v>0</v>
      </c>
      <c r="AC94" s="332"/>
      <c r="AD94" s="332"/>
      <c r="AE94" s="328">
        <f t="shared" si="25"/>
        <v>0</v>
      </c>
      <c r="AF94" s="746">
        <f t="shared" si="22"/>
        <v>0</v>
      </c>
      <c r="AG94" s="332"/>
      <c r="AH94" s="328">
        <f t="shared" si="26"/>
        <v>0</v>
      </c>
      <c r="AI94" s="329">
        <f t="shared" si="27"/>
        <v>0</v>
      </c>
      <c r="AJ94" s="332"/>
      <c r="AK94" s="330">
        <f t="shared" si="28"/>
        <v>0</v>
      </c>
      <c r="AL94" s="335"/>
      <c r="AM94" s="329">
        <f t="shared" si="29"/>
        <v>0</v>
      </c>
      <c r="AN94" s="436"/>
      <c r="AO94" s="337">
        <f t="shared" si="20"/>
        <v>0</v>
      </c>
      <c r="AP94" s="261"/>
    </row>
    <row r="95" spans="1:42">
      <c r="A95" s="342">
        <f>VLOOKUP($E95,'個別表（B表）'!$C$14:$CM$113,2,FALSE)</f>
        <v>0</v>
      </c>
      <c r="B95" s="342">
        <f>IF(D95&gt;0,SUM($D$12:D95),0)</f>
        <v>0</v>
      </c>
      <c r="C95" s="342">
        <f t="shared" si="16"/>
        <v>0</v>
      </c>
      <c r="D95" s="342">
        <f t="shared" si="18"/>
        <v>0</v>
      </c>
      <c r="E95" s="666">
        <f t="shared" si="17"/>
        <v>0</v>
      </c>
      <c r="F95" s="357">
        <f>VLOOKUP($E95,'個別表（B表）'!$C$14:$CM$113,10,FALSE)</f>
        <v>0</v>
      </c>
      <c r="G95" s="357">
        <f>VLOOKUP($E95,'個別表（B表）'!$C$14:$CM$113,11,FALSE)</f>
        <v>0</v>
      </c>
      <c r="H95" s="530">
        <f>VLOOKUP($E95,'個別表（B表）'!$C$14:$CM$113,12,FALSE)</f>
        <v>0</v>
      </c>
      <c r="I95" s="388"/>
      <c r="J95" s="709" t="str">
        <f>IF($H95&gt;0,LEFT(VLOOKUP($E95,'個別表（B表）'!$C$14:$CM$113,14,FALSE),2),"")</f>
        <v/>
      </c>
      <c r="K95" s="705">
        <f>SUMIFS('個別表（B表）'!$I$14:$I$113,'個別表（B表）'!$C$14:$C$113,'総括表 (A表)'!$E95,'個別表（B表）'!$R$14:$R$113,"&gt;=1")</f>
        <v>0</v>
      </c>
      <c r="L95" s="627">
        <f>SUMIFS('個別表（B表）'!$AW$14:$AW$113,'個別表（B表）'!$C$14:$C$113,'総括表 (A表)'!$E95)</f>
        <v>0</v>
      </c>
      <c r="M95" s="385">
        <f>SUMIFS('個別表（B表）'!$AY$14:$AY$113,'個別表（B表）'!$C$14:$C$113,'総括表 (A表)'!$E95)</f>
        <v>0</v>
      </c>
      <c r="N95" s="386">
        <f>SUMIFS('個別表（B表）'!$I$14:$I$113,'個別表（B表）'!$C$14:$C$113,'総括表 (A表)'!$E95,'個別表（B表）'!$F$14:$F$113,"&gt;=1")</f>
        <v>0</v>
      </c>
      <c r="O95" s="386">
        <f>SUMIFS('個別表（B表）'!$BR$14:$BR$113,'個別表（B表）'!$C$14:$C$113,'総括表 (A表)'!$E95)</f>
        <v>0</v>
      </c>
      <c r="P95" s="721" t="str">
        <f t="shared" si="19"/>
        <v/>
      </c>
      <c r="Q95" s="716"/>
      <c r="R95" s="327"/>
      <c r="S95" s="705">
        <f>SUMIFS('個別表（B表）'!$I$14:$I$113,'個別表（B表）'!$C$14:$C$113,'総括表 (A表)'!E95)</f>
        <v>0</v>
      </c>
      <c r="T95" s="698">
        <f>SUMIFS('個別表（B表）'!$AW$14:$AW$113,'個別表（B表）'!$C$14:$C$113,'総括表 (A表)'!$E95)</f>
        <v>0</v>
      </c>
      <c r="U95" s="387">
        <f>SUMIFS('個別表（B表）'!$AY$14:$AY$113,'個別表（B表）'!$C$14:$C$113,'総括表 (A表)'!$E95)</f>
        <v>0</v>
      </c>
      <c r="V95" s="496">
        <f>SUMIFS('個別表（B表）'!$I$14:$I$113,'個別表（B表）'!$C$14:$C$113,'総括表 (A表)'!$E95,'個別表（B表）'!$F$14:$F$113,"&gt;=1")</f>
        <v>0</v>
      </c>
      <c r="W95" s="387">
        <f>SUMIFS('個別表（B表）'!$BR$14:$BR$113,'個別表（B表）'!$C$14:$C$113,'総括表 (A表)'!$E95)</f>
        <v>0</v>
      </c>
      <c r="X95" s="674" t="str">
        <f t="shared" si="21"/>
        <v/>
      </c>
      <c r="Y95" s="331"/>
      <c r="Z95" s="332"/>
      <c r="AA95" s="328">
        <f t="shared" si="23"/>
        <v>0</v>
      </c>
      <c r="AB95" s="329">
        <f t="shared" si="24"/>
        <v>0</v>
      </c>
      <c r="AC95" s="332"/>
      <c r="AD95" s="332"/>
      <c r="AE95" s="328">
        <f t="shared" si="25"/>
        <v>0</v>
      </c>
      <c r="AF95" s="746">
        <f t="shared" si="22"/>
        <v>0</v>
      </c>
      <c r="AG95" s="332"/>
      <c r="AH95" s="328">
        <f t="shared" si="26"/>
        <v>0</v>
      </c>
      <c r="AI95" s="329">
        <f t="shared" si="27"/>
        <v>0</v>
      </c>
      <c r="AJ95" s="332"/>
      <c r="AK95" s="330">
        <f t="shared" si="28"/>
        <v>0</v>
      </c>
      <c r="AL95" s="335"/>
      <c r="AM95" s="329">
        <f t="shared" si="29"/>
        <v>0</v>
      </c>
      <c r="AN95" s="436"/>
      <c r="AO95" s="337">
        <f t="shared" si="20"/>
        <v>0</v>
      </c>
      <c r="AP95" s="261"/>
    </row>
    <row r="96" spans="1:42">
      <c r="A96" s="342">
        <f>VLOOKUP($E96,'個別表（B表）'!$C$14:$CM$113,2,FALSE)</f>
        <v>0</v>
      </c>
      <c r="B96" s="342">
        <f>IF(D96&gt;0,SUM($D$12:D96),0)</f>
        <v>0</v>
      </c>
      <c r="C96" s="342">
        <f t="shared" si="16"/>
        <v>0</v>
      </c>
      <c r="D96" s="342">
        <f t="shared" si="18"/>
        <v>0</v>
      </c>
      <c r="E96" s="666">
        <f t="shared" si="17"/>
        <v>0</v>
      </c>
      <c r="F96" s="357">
        <f>VLOOKUP($E96,'個別表（B表）'!$C$14:$CM$113,10,FALSE)</f>
        <v>0</v>
      </c>
      <c r="G96" s="357">
        <f>VLOOKUP($E96,'個別表（B表）'!$C$14:$CM$113,11,FALSE)</f>
        <v>0</v>
      </c>
      <c r="H96" s="530">
        <f>VLOOKUP($E96,'個別表（B表）'!$C$14:$CM$113,12,FALSE)</f>
        <v>0</v>
      </c>
      <c r="I96" s="388"/>
      <c r="J96" s="709" t="str">
        <f>IF($H96&gt;0,LEFT(VLOOKUP($E96,'個別表（B表）'!$C$14:$CM$113,14,FALSE),2),"")</f>
        <v/>
      </c>
      <c r="K96" s="705">
        <f>SUMIFS('個別表（B表）'!$I$14:$I$113,'個別表（B表）'!$C$14:$C$113,'総括表 (A表)'!$E96,'個別表（B表）'!$R$14:$R$113,"&gt;=1")</f>
        <v>0</v>
      </c>
      <c r="L96" s="627">
        <f>SUMIFS('個別表（B表）'!$AW$14:$AW$113,'個別表（B表）'!$C$14:$C$113,'総括表 (A表)'!$E96)</f>
        <v>0</v>
      </c>
      <c r="M96" s="385">
        <f>SUMIFS('個別表（B表）'!$AY$14:$AY$113,'個別表（B表）'!$C$14:$C$113,'総括表 (A表)'!$E96)</f>
        <v>0</v>
      </c>
      <c r="N96" s="386">
        <f>SUMIFS('個別表（B表）'!$I$14:$I$113,'個別表（B表）'!$C$14:$C$113,'総括表 (A表)'!$E96,'個別表（B表）'!$F$14:$F$113,"&gt;=1")</f>
        <v>0</v>
      </c>
      <c r="O96" s="386">
        <f>SUMIFS('個別表（B表）'!$BR$14:$BR$113,'個別表（B表）'!$C$14:$C$113,'総括表 (A表)'!$E96)</f>
        <v>0</v>
      </c>
      <c r="P96" s="721" t="str">
        <f t="shared" si="19"/>
        <v/>
      </c>
      <c r="Q96" s="716"/>
      <c r="R96" s="327"/>
      <c r="S96" s="705">
        <f>SUMIFS('個別表（B表）'!$I$14:$I$113,'個別表（B表）'!$C$14:$C$113,'総括表 (A表)'!E96)</f>
        <v>0</v>
      </c>
      <c r="T96" s="698">
        <f>SUMIFS('個別表（B表）'!$AW$14:$AW$113,'個別表（B表）'!$C$14:$C$113,'総括表 (A表)'!$E96)</f>
        <v>0</v>
      </c>
      <c r="U96" s="387">
        <f>SUMIFS('個別表（B表）'!$AY$14:$AY$113,'個別表（B表）'!$C$14:$C$113,'総括表 (A表)'!$E96)</f>
        <v>0</v>
      </c>
      <c r="V96" s="496">
        <f>SUMIFS('個別表（B表）'!$I$14:$I$113,'個別表（B表）'!$C$14:$C$113,'総括表 (A表)'!$E96,'個別表（B表）'!$F$14:$F$113,"&gt;=1")</f>
        <v>0</v>
      </c>
      <c r="W96" s="387">
        <f>SUMIFS('個別表（B表）'!$BR$14:$BR$113,'個別表（B表）'!$C$14:$C$113,'総括表 (A表)'!$E96)</f>
        <v>0</v>
      </c>
      <c r="X96" s="674" t="str">
        <f t="shared" si="21"/>
        <v/>
      </c>
      <c r="Y96" s="331"/>
      <c r="Z96" s="332"/>
      <c r="AA96" s="328">
        <f t="shared" si="23"/>
        <v>0</v>
      </c>
      <c r="AB96" s="329">
        <f t="shared" si="24"/>
        <v>0</v>
      </c>
      <c r="AC96" s="332"/>
      <c r="AD96" s="332"/>
      <c r="AE96" s="328">
        <f t="shared" si="25"/>
        <v>0</v>
      </c>
      <c r="AF96" s="746">
        <f t="shared" si="22"/>
        <v>0</v>
      </c>
      <c r="AG96" s="332"/>
      <c r="AH96" s="328">
        <f t="shared" si="26"/>
        <v>0</v>
      </c>
      <c r="AI96" s="329">
        <f t="shared" si="27"/>
        <v>0</v>
      </c>
      <c r="AJ96" s="332"/>
      <c r="AK96" s="330">
        <f t="shared" si="28"/>
        <v>0</v>
      </c>
      <c r="AL96" s="335"/>
      <c r="AM96" s="329">
        <f t="shared" si="29"/>
        <v>0</v>
      </c>
      <c r="AN96" s="436"/>
      <c r="AO96" s="337">
        <f t="shared" si="20"/>
        <v>0</v>
      </c>
      <c r="AP96" s="261"/>
    </row>
    <row r="97" spans="1:42">
      <c r="A97" s="342">
        <f>VLOOKUP($E97,'個別表（B表）'!$C$14:$CM$113,2,FALSE)</f>
        <v>0</v>
      </c>
      <c r="B97" s="342">
        <f>IF(D97&gt;0,SUM($D$12:D97),0)</f>
        <v>0</v>
      </c>
      <c r="C97" s="342">
        <f t="shared" si="16"/>
        <v>0</v>
      </c>
      <c r="D97" s="342">
        <f t="shared" si="18"/>
        <v>0</v>
      </c>
      <c r="E97" s="666">
        <f t="shared" si="17"/>
        <v>0</v>
      </c>
      <c r="F97" s="357">
        <f>VLOOKUP($E97,'個別表（B表）'!$C$14:$CM$113,10,FALSE)</f>
        <v>0</v>
      </c>
      <c r="G97" s="357">
        <f>VLOOKUP($E97,'個別表（B表）'!$C$14:$CM$113,11,FALSE)</f>
        <v>0</v>
      </c>
      <c r="H97" s="530">
        <f>VLOOKUP($E97,'個別表（B表）'!$C$14:$CM$113,12,FALSE)</f>
        <v>0</v>
      </c>
      <c r="I97" s="388"/>
      <c r="J97" s="709" t="str">
        <f>IF($H97&gt;0,LEFT(VLOOKUP($E97,'個別表（B表）'!$C$14:$CM$113,14,FALSE),2),"")</f>
        <v/>
      </c>
      <c r="K97" s="705">
        <f>SUMIFS('個別表（B表）'!$I$14:$I$113,'個別表（B表）'!$C$14:$C$113,'総括表 (A表)'!$E97,'個別表（B表）'!$R$14:$R$113,"&gt;=1")</f>
        <v>0</v>
      </c>
      <c r="L97" s="627">
        <f>SUMIFS('個別表（B表）'!$AW$14:$AW$113,'個別表（B表）'!$C$14:$C$113,'総括表 (A表)'!$E97)</f>
        <v>0</v>
      </c>
      <c r="M97" s="385">
        <f>SUMIFS('個別表（B表）'!$AY$14:$AY$113,'個別表（B表）'!$C$14:$C$113,'総括表 (A表)'!$E97)</f>
        <v>0</v>
      </c>
      <c r="N97" s="386">
        <f>SUMIFS('個別表（B表）'!$I$14:$I$113,'個別表（B表）'!$C$14:$C$113,'総括表 (A表)'!$E97,'個別表（B表）'!$F$14:$F$113,"&gt;=1")</f>
        <v>0</v>
      </c>
      <c r="O97" s="386">
        <f>SUMIFS('個別表（B表）'!$BR$14:$BR$113,'個別表（B表）'!$C$14:$C$113,'総括表 (A表)'!$E97)</f>
        <v>0</v>
      </c>
      <c r="P97" s="721" t="str">
        <f t="shared" si="19"/>
        <v/>
      </c>
      <c r="Q97" s="716"/>
      <c r="R97" s="327"/>
      <c r="S97" s="705">
        <f>SUMIFS('個別表（B表）'!$I$14:$I$113,'個別表（B表）'!$C$14:$C$113,'総括表 (A表)'!E97)</f>
        <v>0</v>
      </c>
      <c r="T97" s="698">
        <f>SUMIFS('個別表（B表）'!$AW$14:$AW$113,'個別表（B表）'!$C$14:$C$113,'総括表 (A表)'!$E97)</f>
        <v>0</v>
      </c>
      <c r="U97" s="387">
        <f>SUMIFS('個別表（B表）'!$AY$14:$AY$113,'個別表（B表）'!$C$14:$C$113,'総括表 (A表)'!$E97)</f>
        <v>0</v>
      </c>
      <c r="V97" s="496">
        <f>SUMIFS('個別表（B表）'!$I$14:$I$113,'個別表（B表）'!$C$14:$C$113,'総括表 (A表)'!$E97,'個別表（B表）'!$F$14:$F$113,"&gt;=1")</f>
        <v>0</v>
      </c>
      <c r="W97" s="387">
        <f>SUMIFS('個別表（B表）'!$BR$14:$BR$113,'個別表（B表）'!$C$14:$C$113,'総括表 (A表)'!$E97)</f>
        <v>0</v>
      </c>
      <c r="X97" s="674" t="str">
        <f t="shared" si="21"/>
        <v/>
      </c>
      <c r="Y97" s="331"/>
      <c r="Z97" s="332"/>
      <c r="AA97" s="328">
        <f t="shared" si="23"/>
        <v>0</v>
      </c>
      <c r="AB97" s="329">
        <f t="shared" si="24"/>
        <v>0</v>
      </c>
      <c r="AC97" s="332"/>
      <c r="AD97" s="332"/>
      <c r="AE97" s="328">
        <f t="shared" si="25"/>
        <v>0</v>
      </c>
      <c r="AF97" s="746">
        <f t="shared" si="22"/>
        <v>0</v>
      </c>
      <c r="AG97" s="332"/>
      <c r="AH97" s="328">
        <f t="shared" si="26"/>
        <v>0</v>
      </c>
      <c r="AI97" s="329">
        <f t="shared" si="27"/>
        <v>0</v>
      </c>
      <c r="AJ97" s="332"/>
      <c r="AK97" s="330">
        <f t="shared" si="28"/>
        <v>0</v>
      </c>
      <c r="AL97" s="335"/>
      <c r="AM97" s="329">
        <f t="shared" si="29"/>
        <v>0</v>
      </c>
      <c r="AN97" s="436"/>
      <c r="AO97" s="337">
        <f t="shared" si="20"/>
        <v>0</v>
      </c>
      <c r="AP97" s="261"/>
    </row>
    <row r="98" spans="1:42">
      <c r="A98" s="342">
        <f>VLOOKUP($E98,'個別表（B表）'!$C$14:$CM$113,2,FALSE)</f>
        <v>0</v>
      </c>
      <c r="B98" s="342">
        <f>IF(D98&gt;0,SUM($D$12:D98),0)</f>
        <v>0</v>
      </c>
      <c r="C98" s="342">
        <f t="shared" si="16"/>
        <v>0</v>
      </c>
      <c r="D98" s="342">
        <f t="shared" si="18"/>
        <v>0</v>
      </c>
      <c r="E98" s="666">
        <f t="shared" si="17"/>
        <v>0</v>
      </c>
      <c r="F98" s="357">
        <f>VLOOKUP($E98,'個別表（B表）'!$C$14:$CM$113,10,FALSE)</f>
        <v>0</v>
      </c>
      <c r="G98" s="357">
        <f>VLOOKUP($E98,'個別表（B表）'!$C$14:$CM$113,11,FALSE)</f>
        <v>0</v>
      </c>
      <c r="H98" s="530">
        <f>VLOOKUP($E98,'個別表（B表）'!$C$14:$CM$113,12,FALSE)</f>
        <v>0</v>
      </c>
      <c r="I98" s="388"/>
      <c r="J98" s="709" t="str">
        <f>IF($H98&gt;0,LEFT(VLOOKUP($E98,'個別表（B表）'!$C$14:$CM$113,14,FALSE),2),"")</f>
        <v/>
      </c>
      <c r="K98" s="705">
        <f>SUMIFS('個別表（B表）'!$I$14:$I$113,'個別表（B表）'!$C$14:$C$113,'総括表 (A表)'!$E98,'個別表（B表）'!$R$14:$R$113,"&gt;=1")</f>
        <v>0</v>
      </c>
      <c r="L98" s="627">
        <f>SUMIFS('個別表（B表）'!$AW$14:$AW$113,'個別表（B表）'!$C$14:$C$113,'総括表 (A表)'!$E98)</f>
        <v>0</v>
      </c>
      <c r="M98" s="385">
        <f>SUMIFS('個別表（B表）'!$AY$14:$AY$113,'個別表（B表）'!$C$14:$C$113,'総括表 (A表)'!$E98)</f>
        <v>0</v>
      </c>
      <c r="N98" s="386">
        <f>SUMIFS('個別表（B表）'!$I$14:$I$113,'個別表（B表）'!$C$14:$C$113,'総括表 (A表)'!$E98,'個別表（B表）'!$F$14:$F$113,"&gt;=1")</f>
        <v>0</v>
      </c>
      <c r="O98" s="386">
        <f>SUMIFS('個別表（B表）'!$BR$14:$BR$113,'個別表（B表）'!$C$14:$C$113,'総括表 (A表)'!$E98)</f>
        <v>0</v>
      </c>
      <c r="P98" s="721" t="str">
        <f t="shared" si="19"/>
        <v/>
      </c>
      <c r="Q98" s="716"/>
      <c r="R98" s="327"/>
      <c r="S98" s="705">
        <f>SUMIFS('個別表（B表）'!$I$14:$I$113,'個別表（B表）'!$C$14:$C$113,'総括表 (A表)'!E98)</f>
        <v>0</v>
      </c>
      <c r="T98" s="698">
        <f>SUMIFS('個別表（B表）'!$AW$14:$AW$113,'個別表（B表）'!$C$14:$C$113,'総括表 (A表)'!$E98)</f>
        <v>0</v>
      </c>
      <c r="U98" s="387">
        <f>SUMIFS('個別表（B表）'!$AY$14:$AY$113,'個別表（B表）'!$C$14:$C$113,'総括表 (A表)'!$E98)</f>
        <v>0</v>
      </c>
      <c r="V98" s="496">
        <f>SUMIFS('個別表（B表）'!$I$14:$I$113,'個別表（B表）'!$C$14:$C$113,'総括表 (A表)'!$E98,'個別表（B表）'!$F$14:$F$113,"&gt;=1")</f>
        <v>0</v>
      </c>
      <c r="W98" s="387">
        <f>SUMIFS('個別表（B表）'!$BR$14:$BR$113,'個別表（B表）'!$C$14:$C$113,'総括表 (A表)'!$E98)</f>
        <v>0</v>
      </c>
      <c r="X98" s="674" t="str">
        <f t="shared" si="21"/>
        <v/>
      </c>
      <c r="Y98" s="331"/>
      <c r="Z98" s="332"/>
      <c r="AA98" s="328">
        <f t="shared" si="23"/>
        <v>0</v>
      </c>
      <c r="AB98" s="329">
        <f t="shared" si="24"/>
        <v>0</v>
      </c>
      <c r="AC98" s="332"/>
      <c r="AD98" s="332"/>
      <c r="AE98" s="328">
        <f t="shared" si="25"/>
        <v>0</v>
      </c>
      <c r="AF98" s="746">
        <f t="shared" si="22"/>
        <v>0</v>
      </c>
      <c r="AG98" s="332"/>
      <c r="AH98" s="328">
        <f t="shared" si="26"/>
        <v>0</v>
      </c>
      <c r="AI98" s="329">
        <f t="shared" si="27"/>
        <v>0</v>
      </c>
      <c r="AJ98" s="332"/>
      <c r="AK98" s="330">
        <f t="shared" si="28"/>
        <v>0</v>
      </c>
      <c r="AL98" s="335"/>
      <c r="AM98" s="329">
        <f t="shared" si="29"/>
        <v>0</v>
      </c>
      <c r="AN98" s="436"/>
      <c r="AO98" s="337">
        <f t="shared" si="20"/>
        <v>0</v>
      </c>
      <c r="AP98" s="261"/>
    </row>
    <row r="99" spans="1:42">
      <c r="A99" s="342">
        <f>VLOOKUP($E99,'個別表（B表）'!$C$14:$CM$113,2,FALSE)</f>
        <v>0</v>
      </c>
      <c r="B99" s="342">
        <f>IF(D99&gt;0,SUM($D$12:D99),0)</f>
        <v>0</v>
      </c>
      <c r="C99" s="342">
        <f t="shared" si="16"/>
        <v>0</v>
      </c>
      <c r="D99" s="342">
        <f t="shared" si="18"/>
        <v>0</v>
      </c>
      <c r="E99" s="666">
        <f t="shared" si="17"/>
        <v>0</v>
      </c>
      <c r="F99" s="357">
        <f>VLOOKUP($E99,'個別表（B表）'!$C$14:$CM$113,10,FALSE)</f>
        <v>0</v>
      </c>
      <c r="G99" s="357">
        <f>VLOOKUP($E99,'個別表（B表）'!$C$14:$CM$113,11,FALSE)</f>
        <v>0</v>
      </c>
      <c r="H99" s="530">
        <f>VLOOKUP($E99,'個別表（B表）'!$C$14:$CM$113,12,FALSE)</f>
        <v>0</v>
      </c>
      <c r="I99" s="388"/>
      <c r="J99" s="709" t="str">
        <f>IF($H99&gt;0,LEFT(VLOOKUP($E99,'個別表（B表）'!$C$14:$CM$113,14,FALSE),2),"")</f>
        <v/>
      </c>
      <c r="K99" s="705">
        <f>SUMIFS('個別表（B表）'!$I$14:$I$113,'個別表（B表）'!$C$14:$C$113,'総括表 (A表)'!$E99,'個別表（B表）'!$R$14:$R$113,"&gt;=1")</f>
        <v>0</v>
      </c>
      <c r="L99" s="627">
        <f>SUMIFS('個別表（B表）'!$AW$14:$AW$113,'個別表（B表）'!$C$14:$C$113,'総括表 (A表)'!$E99)</f>
        <v>0</v>
      </c>
      <c r="M99" s="385">
        <f>SUMIFS('個別表（B表）'!$AY$14:$AY$113,'個別表（B表）'!$C$14:$C$113,'総括表 (A表)'!$E99)</f>
        <v>0</v>
      </c>
      <c r="N99" s="386">
        <f>SUMIFS('個別表（B表）'!$I$14:$I$113,'個別表（B表）'!$C$14:$C$113,'総括表 (A表)'!$E99,'個別表（B表）'!$F$14:$F$113,"&gt;=1")</f>
        <v>0</v>
      </c>
      <c r="O99" s="386">
        <f>SUMIFS('個別表（B表）'!$BR$14:$BR$113,'個別表（B表）'!$C$14:$C$113,'総括表 (A表)'!$E99)</f>
        <v>0</v>
      </c>
      <c r="P99" s="721" t="str">
        <f t="shared" si="19"/>
        <v/>
      </c>
      <c r="Q99" s="716"/>
      <c r="R99" s="327"/>
      <c r="S99" s="705">
        <f>SUMIFS('個別表（B表）'!$I$14:$I$113,'個別表（B表）'!$C$14:$C$113,'総括表 (A表)'!E99)</f>
        <v>0</v>
      </c>
      <c r="T99" s="698">
        <f>SUMIFS('個別表（B表）'!$AW$14:$AW$113,'個別表（B表）'!$C$14:$C$113,'総括表 (A表)'!$E99)</f>
        <v>0</v>
      </c>
      <c r="U99" s="387">
        <f>SUMIFS('個別表（B表）'!$AY$14:$AY$113,'個別表（B表）'!$C$14:$C$113,'総括表 (A表)'!$E99)</f>
        <v>0</v>
      </c>
      <c r="V99" s="496">
        <f>SUMIFS('個別表（B表）'!$I$14:$I$113,'個別表（B表）'!$C$14:$C$113,'総括表 (A表)'!$E99,'個別表（B表）'!$F$14:$F$113,"&gt;=1")</f>
        <v>0</v>
      </c>
      <c r="W99" s="387">
        <f>SUMIFS('個別表（B表）'!$BR$14:$BR$113,'個別表（B表）'!$C$14:$C$113,'総括表 (A表)'!$E99)</f>
        <v>0</v>
      </c>
      <c r="X99" s="674" t="str">
        <f t="shared" si="21"/>
        <v/>
      </c>
      <c r="Y99" s="331"/>
      <c r="Z99" s="332"/>
      <c r="AA99" s="328">
        <f t="shared" si="23"/>
        <v>0</v>
      </c>
      <c r="AB99" s="329">
        <f t="shared" si="24"/>
        <v>0</v>
      </c>
      <c r="AC99" s="332"/>
      <c r="AD99" s="332"/>
      <c r="AE99" s="328">
        <f t="shared" si="25"/>
        <v>0</v>
      </c>
      <c r="AF99" s="746">
        <f t="shared" si="22"/>
        <v>0</v>
      </c>
      <c r="AG99" s="332"/>
      <c r="AH99" s="328">
        <f t="shared" si="26"/>
        <v>0</v>
      </c>
      <c r="AI99" s="329">
        <f t="shared" si="27"/>
        <v>0</v>
      </c>
      <c r="AJ99" s="332"/>
      <c r="AK99" s="330">
        <f t="shared" si="28"/>
        <v>0</v>
      </c>
      <c r="AL99" s="335"/>
      <c r="AM99" s="329">
        <f t="shared" si="29"/>
        <v>0</v>
      </c>
      <c r="AN99" s="436"/>
      <c r="AO99" s="337">
        <f t="shared" si="20"/>
        <v>0</v>
      </c>
      <c r="AP99" s="261"/>
    </row>
    <row r="100" spans="1:42">
      <c r="A100" s="342">
        <f>VLOOKUP($E100,'個別表（B表）'!$C$14:$CM$113,2,FALSE)</f>
        <v>0</v>
      </c>
      <c r="B100" s="342">
        <f>IF(D100&gt;0,SUM($D$12:D100),0)</f>
        <v>0</v>
      </c>
      <c r="C100" s="342">
        <f t="shared" si="16"/>
        <v>0</v>
      </c>
      <c r="D100" s="342">
        <f t="shared" si="18"/>
        <v>0</v>
      </c>
      <c r="E100" s="666">
        <f t="shared" si="17"/>
        <v>0</v>
      </c>
      <c r="F100" s="357">
        <f>VLOOKUP($E100,'個別表（B表）'!$C$14:$CM$113,10,FALSE)</f>
        <v>0</v>
      </c>
      <c r="G100" s="357">
        <f>VLOOKUP($E100,'個別表（B表）'!$C$14:$CM$113,11,FALSE)</f>
        <v>0</v>
      </c>
      <c r="H100" s="530">
        <f>VLOOKUP($E100,'個別表（B表）'!$C$14:$CM$113,12,FALSE)</f>
        <v>0</v>
      </c>
      <c r="I100" s="388"/>
      <c r="J100" s="709" t="str">
        <f>IF($H100&gt;0,LEFT(VLOOKUP($E100,'個別表（B表）'!$C$14:$CM$113,14,FALSE),2),"")</f>
        <v/>
      </c>
      <c r="K100" s="705">
        <f>SUMIFS('個別表（B表）'!$I$14:$I$113,'個別表（B表）'!$C$14:$C$113,'総括表 (A表)'!$E100,'個別表（B表）'!$R$14:$R$113,"&gt;=1")</f>
        <v>0</v>
      </c>
      <c r="L100" s="627">
        <f>SUMIFS('個別表（B表）'!$AW$14:$AW$113,'個別表（B表）'!$C$14:$C$113,'総括表 (A表)'!$E100)</f>
        <v>0</v>
      </c>
      <c r="M100" s="385">
        <f>SUMIFS('個別表（B表）'!$AY$14:$AY$113,'個別表（B表）'!$C$14:$C$113,'総括表 (A表)'!$E100)</f>
        <v>0</v>
      </c>
      <c r="N100" s="386">
        <f>SUMIFS('個別表（B表）'!$I$14:$I$113,'個別表（B表）'!$C$14:$C$113,'総括表 (A表)'!$E100,'個別表（B表）'!$F$14:$F$113,"&gt;=1")</f>
        <v>0</v>
      </c>
      <c r="O100" s="386">
        <f>SUMIFS('個別表（B表）'!$BR$14:$BR$113,'個別表（B表）'!$C$14:$C$113,'総括表 (A表)'!$E100)</f>
        <v>0</v>
      </c>
      <c r="P100" s="721" t="str">
        <f t="shared" si="19"/>
        <v/>
      </c>
      <c r="Q100" s="716"/>
      <c r="R100" s="327"/>
      <c r="S100" s="705">
        <f>SUMIFS('個別表（B表）'!$I$14:$I$113,'個別表（B表）'!$C$14:$C$113,'総括表 (A表)'!E100)</f>
        <v>0</v>
      </c>
      <c r="T100" s="698">
        <f>SUMIFS('個別表（B表）'!$AW$14:$AW$113,'個別表（B表）'!$C$14:$C$113,'総括表 (A表)'!$E100)</f>
        <v>0</v>
      </c>
      <c r="U100" s="387">
        <f>SUMIFS('個別表（B表）'!$AY$14:$AY$113,'個別表（B表）'!$C$14:$C$113,'総括表 (A表)'!$E100)</f>
        <v>0</v>
      </c>
      <c r="V100" s="496">
        <f>SUMIFS('個別表（B表）'!$I$14:$I$113,'個別表（B表）'!$C$14:$C$113,'総括表 (A表)'!$E100,'個別表（B表）'!$F$14:$F$113,"&gt;=1")</f>
        <v>0</v>
      </c>
      <c r="W100" s="387">
        <f>SUMIFS('個別表（B表）'!$BR$14:$BR$113,'個別表（B表）'!$C$14:$C$113,'総括表 (A表)'!$E100)</f>
        <v>0</v>
      </c>
      <c r="X100" s="674" t="str">
        <f t="shared" si="21"/>
        <v/>
      </c>
      <c r="Y100" s="331"/>
      <c r="Z100" s="332"/>
      <c r="AA100" s="328">
        <f t="shared" si="23"/>
        <v>0</v>
      </c>
      <c r="AB100" s="329">
        <f t="shared" si="24"/>
        <v>0</v>
      </c>
      <c r="AC100" s="332"/>
      <c r="AD100" s="332"/>
      <c r="AE100" s="328">
        <f t="shared" si="25"/>
        <v>0</v>
      </c>
      <c r="AF100" s="746">
        <f t="shared" si="22"/>
        <v>0</v>
      </c>
      <c r="AG100" s="332"/>
      <c r="AH100" s="328">
        <f t="shared" si="26"/>
        <v>0</v>
      </c>
      <c r="AI100" s="329">
        <f t="shared" si="27"/>
        <v>0</v>
      </c>
      <c r="AJ100" s="332"/>
      <c r="AK100" s="330">
        <f t="shared" si="28"/>
        <v>0</v>
      </c>
      <c r="AL100" s="335"/>
      <c r="AM100" s="329">
        <f t="shared" si="29"/>
        <v>0</v>
      </c>
      <c r="AN100" s="436"/>
      <c r="AO100" s="337">
        <f t="shared" si="20"/>
        <v>0</v>
      </c>
      <c r="AP100" s="261"/>
    </row>
    <row r="101" spans="1:42">
      <c r="A101" s="342">
        <f>VLOOKUP($E101,'個別表（B表）'!$C$14:$CM$113,2,FALSE)</f>
        <v>0</v>
      </c>
      <c r="B101" s="342">
        <f>IF(D101&gt;0,SUM($D$12:D101),0)</f>
        <v>0</v>
      </c>
      <c r="C101" s="342">
        <f t="shared" si="16"/>
        <v>0</v>
      </c>
      <c r="D101" s="342">
        <f t="shared" si="18"/>
        <v>0</v>
      </c>
      <c r="E101" s="666">
        <f t="shared" si="17"/>
        <v>0</v>
      </c>
      <c r="F101" s="357">
        <f>VLOOKUP($E101,'個別表（B表）'!$C$14:$CM$113,10,FALSE)</f>
        <v>0</v>
      </c>
      <c r="G101" s="357">
        <f>VLOOKUP($E101,'個別表（B表）'!$C$14:$CM$113,11,FALSE)</f>
        <v>0</v>
      </c>
      <c r="H101" s="530">
        <f>VLOOKUP($E101,'個別表（B表）'!$C$14:$CM$113,12,FALSE)</f>
        <v>0</v>
      </c>
      <c r="I101" s="388"/>
      <c r="J101" s="709" t="str">
        <f>IF($H101&gt;0,LEFT(VLOOKUP($E101,'個別表（B表）'!$C$14:$CM$113,14,FALSE),2),"")</f>
        <v/>
      </c>
      <c r="K101" s="705">
        <f>SUMIFS('個別表（B表）'!$I$14:$I$113,'個別表（B表）'!$C$14:$C$113,'総括表 (A表)'!$E101,'個別表（B表）'!$R$14:$R$113,"&gt;=1")</f>
        <v>0</v>
      </c>
      <c r="L101" s="627">
        <f>SUMIFS('個別表（B表）'!$AW$14:$AW$113,'個別表（B表）'!$C$14:$C$113,'総括表 (A表)'!$E101)</f>
        <v>0</v>
      </c>
      <c r="M101" s="385">
        <f>SUMIFS('個別表（B表）'!$AY$14:$AY$113,'個別表（B表）'!$C$14:$C$113,'総括表 (A表)'!$E101)</f>
        <v>0</v>
      </c>
      <c r="N101" s="386">
        <f>SUMIFS('個別表（B表）'!$I$14:$I$113,'個別表（B表）'!$C$14:$C$113,'総括表 (A表)'!$E101,'個別表（B表）'!$F$14:$F$113,"&gt;=1")</f>
        <v>0</v>
      </c>
      <c r="O101" s="386">
        <f>SUMIFS('個別表（B表）'!$BR$14:$BR$113,'個別表（B表）'!$C$14:$C$113,'総括表 (A表)'!$E101)</f>
        <v>0</v>
      </c>
      <c r="P101" s="721" t="str">
        <f t="shared" si="19"/>
        <v/>
      </c>
      <c r="Q101" s="716"/>
      <c r="R101" s="327"/>
      <c r="S101" s="705">
        <f>SUMIFS('個別表（B表）'!$I$14:$I$113,'個別表（B表）'!$C$14:$C$113,'総括表 (A表)'!E101)</f>
        <v>0</v>
      </c>
      <c r="T101" s="698">
        <f>SUMIFS('個別表（B表）'!$AW$14:$AW$113,'個別表（B表）'!$C$14:$C$113,'総括表 (A表)'!$E101)</f>
        <v>0</v>
      </c>
      <c r="U101" s="387">
        <f>SUMIFS('個別表（B表）'!$AY$14:$AY$113,'個別表（B表）'!$C$14:$C$113,'総括表 (A表)'!$E101)</f>
        <v>0</v>
      </c>
      <c r="V101" s="496">
        <f>SUMIFS('個別表（B表）'!$I$14:$I$113,'個別表（B表）'!$C$14:$C$113,'総括表 (A表)'!$E101,'個別表（B表）'!$F$14:$F$113,"&gt;=1")</f>
        <v>0</v>
      </c>
      <c r="W101" s="387">
        <f>SUMIFS('個別表（B表）'!$BR$14:$BR$113,'個別表（B表）'!$C$14:$C$113,'総括表 (A表)'!$E101)</f>
        <v>0</v>
      </c>
      <c r="X101" s="674" t="str">
        <f t="shared" si="21"/>
        <v/>
      </c>
      <c r="Y101" s="331"/>
      <c r="Z101" s="332"/>
      <c r="AA101" s="328">
        <f t="shared" si="23"/>
        <v>0</v>
      </c>
      <c r="AB101" s="329">
        <f t="shared" si="24"/>
        <v>0</v>
      </c>
      <c r="AC101" s="332"/>
      <c r="AD101" s="332"/>
      <c r="AE101" s="328">
        <f t="shared" si="25"/>
        <v>0</v>
      </c>
      <c r="AF101" s="746">
        <f t="shared" si="22"/>
        <v>0</v>
      </c>
      <c r="AG101" s="332"/>
      <c r="AH101" s="328">
        <f t="shared" si="26"/>
        <v>0</v>
      </c>
      <c r="AI101" s="329">
        <f t="shared" si="27"/>
        <v>0</v>
      </c>
      <c r="AJ101" s="332"/>
      <c r="AK101" s="330">
        <f t="shared" si="28"/>
        <v>0</v>
      </c>
      <c r="AL101" s="335"/>
      <c r="AM101" s="329">
        <f t="shared" si="29"/>
        <v>0</v>
      </c>
      <c r="AN101" s="436"/>
      <c r="AO101" s="337">
        <f t="shared" si="20"/>
        <v>0</v>
      </c>
      <c r="AP101" s="261"/>
    </row>
    <row r="102" spans="1:42">
      <c r="A102" s="342">
        <f>VLOOKUP($E102,'個別表（B表）'!$C$14:$CM$113,2,FALSE)</f>
        <v>0</v>
      </c>
      <c r="B102" s="342">
        <f>IF(D102&gt;0,SUM($D$12:D102),0)</f>
        <v>0</v>
      </c>
      <c r="C102" s="342">
        <f t="shared" si="16"/>
        <v>0</v>
      </c>
      <c r="D102" s="342">
        <f t="shared" si="18"/>
        <v>0</v>
      </c>
      <c r="E102" s="666">
        <f t="shared" si="17"/>
        <v>0</v>
      </c>
      <c r="F102" s="357">
        <f>VLOOKUP($E102,'個別表（B表）'!$C$14:$CM$113,10,FALSE)</f>
        <v>0</v>
      </c>
      <c r="G102" s="357">
        <f>VLOOKUP($E102,'個別表（B表）'!$C$14:$CM$113,11,FALSE)</f>
        <v>0</v>
      </c>
      <c r="H102" s="530">
        <f>VLOOKUP($E102,'個別表（B表）'!$C$14:$CM$113,12,FALSE)</f>
        <v>0</v>
      </c>
      <c r="I102" s="388"/>
      <c r="J102" s="709" t="str">
        <f>IF($H102&gt;0,LEFT(VLOOKUP($E102,'個別表（B表）'!$C$14:$CM$113,14,FALSE),2),"")</f>
        <v/>
      </c>
      <c r="K102" s="705">
        <f>SUMIFS('個別表（B表）'!$I$14:$I$113,'個別表（B表）'!$C$14:$C$113,'総括表 (A表)'!$E102,'個別表（B表）'!$R$14:$R$113,"&gt;=1")</f>
        <v>0</v>
      </c>
      <c r="L102" s="627">
        <f>SUMIFS('個別表（B表）'!$AW$14:$AW$113,'個別表（B表）'!$C$14:$C$113,'総括表 (A表)'!$E102)</f>
        <v>0</v>
      </c>
      <c r="M102" s="385">
        <f>SUMIFS('個別表（B表）'!$AY$14:$AY$113,'個別表（B表）'!$C$14:$C$113,'総括表 (A表)'!$E102)</f>
        <v>0</v>
      </c>
      <c r="N102" s="386">
        <f>SUMIFS('個別表（B表）'!$I$14:$I$113,'個別表（B表）'!$C$14:$C$113,'総括表 (A表)'!$E102,'個別表（B表）'!$F$14:$F$113,"&gt;=1")</f>
        <v>0</v>
      </c>
      <c r="O102" s="386">
        <f>SUMIFS('個別表（B表）'!$BR$14:$BR$113,'個別表（B表）'!$C$14:$C$113,'総括表 (A表)'!$E102)</f>
        <v>0</v>
      </c>
      <c r="P102" s="721" t="str">
        <f t="shared" si="19"/>
        <v/>
      </c>
      <c r="Q102" s="716"/>
      <c r="R102" s="327"/>
      <c r="S102" s="705">
        <f>SUMIFS('個別表（B表）'!$I$14:$I$113,'個別表（B表）'!$C$14:$C$113,'総括表 (A表)'!E102)</f>
        <v>0</v>
      </c>
      <c r="T102" s="698">
        <f>SUMIFS('個別表（B表）'!$AW$14:$AW$113,'個別表（B表）'!$C$14:$C$113,'総括表 (A表)'!$E102)</f>
        <v>0</v>
      </c>
      <c r="U102" s="387">
        <f>SUMIFS('個別表（B表）'!$AY$14:$AY$113,'個別表（B表）'!$C$14:$C$113,'総括表 (A表)'!$E102)</f>
        <v>0</v>
      </c>
      <c r="V102" s="496">
        <f>SUMIFS('個別表（B表）'!$I$14:$I$113,'個別表（B表）'!$C$14:$C$113,'総括表 (A表)'!$E102,'個別表（B表）'!$F$14:$F$113,"&gt;=1")</f>
        <v>0</v>
      </c>
      <c r="W102" s="387">
        <f>SUMIFS('個別表（B表）'!$BR$14:$BR$113,'個別表（B表）'!$C$14:$C$113,'総括表 (A表)'!$E102)</f>
        <v>0</v>
      </c>
      <c r="X102" s="674" t="str">
        <f t="shared" si="21"/>
        <v/>
      </c>
      <c r="Y102" s="331"/>
      <c r="Z102" s="332"/>
      <c r="AA102" s="328">
        <f t="shared" si="23"/>
        <v>0</v>
      </c>
      <c r="AB102" s="329">
        <f t="shared" si="24"/>
        <v>0</v>
      </c>
      <c r="AC102" s="332"/>
      <c r="AD102" s="332"/>
      <c r="AE102" s="328">
        <f t="shared" si="25"/>
        <v>0</v>
      </c>
      <c r="AF102" s="746">
        <f t="shared" si="22"/>
        <v>0</v>
      </c>
      <c r="AG102" s="332"/>
      <c r="AH102" s="328">
        <f t="shared" si="26"/>
        <v>0</v>
      </c>
      <c r="AI102" s="329">
        <f t="shared" si="27"/>
        <v>0</v>
      </c>
      <c r="AJ102" s="332"/>
      <c r="AK102" s="330">
        <f t="shared" si="28"/>
        <v>0</v>
      </c>
      <c r="AL102" s="335"/>
      <c r="AM102" s="329">
        <f t="shared" si="29"/>
        <v>0</v>
      </c>
      <c r="AN102" s="436"/>
      <c r="AO102" s="337">
        <f t="shared" si="20"/>
        <v>0</v>
      </c>
      <c r="AP102" s="261"/>
    </row>
    <row r="103" spans="1:42">
      <c r="A103" s="342">
        <f>VLOOKUP($E103,'個別表（B表）'!$C$14:$CM$113,2,FALSE)</f>
        <v>0</v>
      </c>
      <c r="B103" s="342">
        <f>IF(D103&gt;0,SUM($D$12:D103),0)</f>
        <v>0</v>
      </c>
      <c r="C103" s="342">
        <f t="shared" ref="C103:C166" si="30">IF(G103&gt;0,IF(G103&lt;&gt;G102,1,0),0)</f>
        <v>0</v>
      </c>
      <c r="D103" s="342">
        <f t="shared" si="18"/>
        <v>0</v>
      </c>
      <c r="E103" s="666">
        <f t="shared" ref="E103:E166" si="31">IF(ROW()-ROW($E$11)&lt;=$A$8,ROW()-ROW($E$11),0)</f>
        <v>0</v>
      </c>
      <c r="F103" s="357">
        <f>VLOOKUP($E103,'個別表（B表）'!$C$14:$CM$113,10,FALSE)</f>
        <v>0</v>
      </c>
      <c r="G103" s="357">
        <f>VLOOKUP($E103,'個別表（B表）'!$C$14:$CM$113,11,FALSE)</f>
        <v>0</v>
      </c>
      <c r="H103" s="530">
        <f>VLOOKUP($E103,'個別表（B表）'!$C$14:$CM$113,12,FALSE)</f>
        <v>0</v>
      </c>
      <c r="I103" s="388"/>
      <c r="J103" s="709" t="str">
        <f>IF($H103&gt;0,LEFT(VLOOKUP($E103,'個別表（B表）'!$C$14:$CM$113,14,FALSE),2),"")</f>
        <v/>
      </c>
      <c r="K103" s="705">
        <f>SUMIFS('個別表（B表）'!$I$14:$I$113,'個別表（B表）'!$C$14:$C$113,'総括表 (A表)'!$E103,'個別表（B表）'!$R$14:$R$113,"&gt;=1")</f>
        <v>0</v>
      </c>
      <c r="L103" s="627">
        <f>SUMIFS('個別表（B表）'!$AW$14:$AW$113,'個別表（B表）'!$C$14:$C$113,'総括表 (A表)'!$E103)</f>
        <v>0</v>
      </c>
      <c r="M103" s="385">
        <f>SUMIFS('個別表（B表）'!$AY$14:$AY$113,'個別表（B表）'!$C$14:$C$113,'総括表 (A表)'!$E103)</f>
        <v>0</v>
      </c>
      <c r="N103" s="386">
        <f>SUMIFS('個別表（B表）'!$I$14:$I$113,'個別表（B表）'!$C$14:$C$113,'総括表 (A表)'!$E103,'個別表（B表）'!$F$14:$F$113,"&gt;=1")</f>
        <v>0</v>
      </c>
      <c r="O103" s="386">
        <f>SUMIFS('個別表（B表）'!$BR$14:$BR$113,'個別表（B表）'!$C$14:$C$113,'総括表 (A表)'!$E103)</f>
        <v>0</v>
      </c>
      <c r="P103" s="721" t="str">
        <f t="shared" si="19"/>
        <v/>
      </c>
      <c r="Q103" s="716"/>
      <c r="R103" s="327"/>
      <c r="S103" s="705">
        <f>SUMIFS('個別表（B表）'!$I$14:$I$113,'個別表（B表）'!$C$14:$C$113,'総括表 (A表)'!E103)</f>
        <v>0</v>
      </c>
      <c r="T103" s="698">
        <f>SUMIFS('個別表（B表）'!$AW$14:$AW$113,'個別表（B表）'!$C$14:$C$113,'総括表 (A表)'!$E103)</f>
        <v>0</v>
      </c>
      <c r="U103" s="387">
        <f>SUMIFS('個別表（B表）'!$AY$14:$AY$113,'個別表（B表）'!$C$14:$C$113,'総括表 (A表)'!$E103)</f>
        <v>0</v>
      </c>
      <c r="V103" s="496">
        <f>SUMIFS('個別表（B表）'!$I$14:$I$113,'個別表（B表）'!$C$14:$C$113,'総括表 (A表)'!$E103,'個別表（B表）'!$F$14:$F$113,"&gt;=1")</f>
        <v>0</v>
      </c>
      <c r="W103" s="387">
        <f>SUMIFS('個別表（B表）'!$BR$14:$BR$113,'個別表（B表）'!$C$14:$C$113,'総括表 (A表)'!$E103)</f>
        <v>0</v>
      </c>
      <c r="X103" s="674" t="str">
        <f t="shared" si="21"/>
        <v/>
      </c>
      <c r="Y103" s="331"/>
      <c r="Z103" s="332"/>
      <c r="AA103" s="328">
        <f t="shared" si="23"/>
        <v>0</v>
      </c>
      <c r="AB103" s="329">
        <f t="shared" si="24"/>
        <v>0</v>
      </c>
      <c r="AC103" s="332"/>
      <c r="AD103" s="332"/>
      <c r="AE103" s="328">
        <f t="shared" si="25"/>
        <v>0</v>
      </c>
      <c r="AF103" s="746">
        <f t="shared" si="22"/>
        <v>0</v>
      </c>
      <c r="AG103" s="332"/>
      <c r="AH103" s="328">
        <f t="shared" si="26"/>
        <v>0</v>
      </c>
      <c r="AI103" s="329">
        <f t="shared" si="27"/>
        <v>0</v>
      </c>
      <c r="AJ103" s="332"/>
      <c r="AK103" s="330">
        <f t="shared" si="28"/>
        <v>0</v>
      </c>
      <c r="AL103" s="335"/>
      <c r="AM103" s="329">
        <f t="shared" si="29"/>
        <v>0</v>
      </c>
      <c r="AN103" s="436"/>
      <c r="AO103" s="337">
        <f t="shared" si="20"/>
        <v>0</v>
      </c>
      <c r="AP103" s="261"/>
    </row>
    <row r="104" spans="1:42">
      <c r="A104" s="342">
        <f>VLOOKUP($E104,'個別表（B表）'!$C$14:$CM$113,2,FALSE)</f>
        <v>0</v>
      </c>
      <c r="B104" s="342">
        <f>IF(D104&gt;0,SUM($D$12:D104),0)</f>
        <v>0</v>
      </c>
      <c r="C104" s="342">
        <f t="shared" si="30"/>
        <v>0</v>
      </c>
      <c r="D104" s="342">
        <f t="shared" si="18"/>
        <v>0</v>
      </c>
      <c r="E104" s="666">
        <f t="shared" si="31"/>
        <v>0</v>
      </c>
      <c r="F104" s="357">
        <f>VLOOKUP($E104,'個別表（B表）'!$C$14:$CM$113,10,FALSE)</f>
        <v>0</v>
      </c>
      <c r="G104" s="357">
        <f>VLOOKUP($E104,'個別表（B表）'!$C$14:$CM$113,11,FALSE)</f>
        <v>0</v>
      </c>
      <c r="H104" s="530">
        <f>VLOOKUP($E104,'個別表（B表）'!$C$14:$CM$113,12,FALSE)</f>
        <v>0</v>
      </c>
      <c r="I104" s="388"/>
      <c r="J104" s="709" t="str">
        <f>IF($H104&gt;0,LEFT(VLOOKUP($E104,'個別表（B表）'!$C$14:$CM$113,14,FALSE),2),"")</f>
        <v/>
      </c>
      <c r="K104" s="705">
        <f>SUMIFS('個別表（B表）'!$I$14:$I$113,'個別表（B表）'!$C$14:$C$113,'総括表 (A表)'!$E104,'個別表（B表）'!$R$14:$R$113,"&gt;=1")</f>
        <v>0</v>
      </c>
      <c r="L104" s="627">
        <f>SUMIFS('個別表（B表）'!$AW$14:$AW$113,'個別表（B表）'!$C$14:$C$113,'総括表 (A表)'!$E104)</f>
        <v>0</v>
      </c>
      <c r="M104" s="385">
        <f>SUMIFS('個別表（B表）'!$AY$14:$AY$113,'個別表（B表）'!$C$14:$C$113,'総括表 (A表)'!$E104)</f>
        <v>0</v>
      </c>
      <c r="N104" s="386">
        <f>SUMIFS('個別表（B表）'!$I$14:$I$113,'個別表（B表）'!$C$14:$C$113,'総括表 (A表)'!$E104,'個別表（B表）'!$F$14:$F$113,"&gt;=1")</f>
        <v>0</v>
      </c>
      <c r="O104" s="386">
        <f>SUMIFS('個別表（B表）'!$BR$14:$BR$113,'個別表（B表）'!$C$14:$C$113,'総括表 (A表)'!$E104)</f>
        <v>0</v>
      </c>
      <c r="P104" s="721" t="str">
        <f t="shared" si="19"/>
        <v/>
      </c>
      <c r="Q104" s="716"/>
      <c r="R104" s="327"/>
      <c r="S104" s="705">
        <f>SUMIFS('個別表（B表）'!$I$14:$I$113,'個別表（B表）'!$C$14:$C$113,'総括表 (A表)'!E104)</f>
        <v>0</v>
      </c>
      <c r="T104" s="698">
        <f>SUMIFS('個別表（B表）'!$AW$14:$AW$113,'個別表（B表）'!$C$14:$C$113,'総括表 (A表)'!$E104)</f>
        <v>0</v>
      </c>
      <c r="U104" s="387">
        <f>SUMIFS('個別表（B表）'!$AY$14:$AY$113,'個別表（B表）'!$C$14:$C$113,'総括表 (A表)'!$E104)</f>
        <v>0</v>
      </c>
      <c r="V104" s="496">
        <f>SUMIFS('個別表（B表）'!$I$14:$I$113,'個別表（B表）'!$C$14:$C$113,'総括表 (A表)'!$E104,'個別表（B表）'!$F$14:$F$113,"&gt;=1")</f>
        <v>0</v>
      </c>
      <c r="W104" s="387">
        <f>SUMIFS('個別表（B表）'!$BR$14:$BR$113,'個別表（B表）'!$C$14:$C$113,'総括表 (A表)'!$E104)</f>
        <v>0</v>
      </c>
      <c r="X104" s="674" t="str">
        <f t="shared" si="21"/>
        <v/>
      </c>
      <c r="Y104" s="331"/>
      <c r="Z104" s="332"/>
      <c r="AA104" s="328">
        <f t="shared" si="23"/>
        <v>0</v>
      </c>
      <c r="AB104" s="329">
        <f t="shared" si="24"/>
        <v>0</v>
      </c>
      <c r="AC104" s="332"/>
      <c r="AD104" s="332"/>
      <c r="AE104" s="328">
        <f t="shared" si="25"/>
        <v>0</v>
      </c>
      <c r="AF104" s="746">
        <f t="shared" si="22"/>
        <v>0</v>
      </c>
      <c r="AG104" s="332"/>
      <c r="AH104" s="328">
        <f t="shared" si="26"/>
        <v>0</v>
      </c>
      <c r="AI104" s="329">
        <f t="shared" si="27"/>
        <v>0</v>
      </c>
      <c r="AJ104" s="332"/>
      <c r="AK104" s="330">
        <f t="shared" si="28"/>
        <v>0</v>
      </c>
      <c r="AL104" s="335"/>
      <c r="AM104" s="329">
        <f t="shared" si="29"/>
        <v>0</v>
      </c>
      <c r="AN104" s="436"/>
      <c r="AO104" s="337">
        <f t="shared" si="20"/>
        <v>0</v>
      </c>
      <c r="AP104" s="261"/>
    </row>
    <row r="105" spans="1:42">
      <c r="A105" s="342">
        <f>VLOOKUP($E105,'個別表（B表）'!$C$14:$CM$113,2,FALSE)</f>
        <v>0</v>
      </c>
      <c r="B105" s="342">
        <f>IF(D105&gt;0,SUM($D$12:D105),0)</f>
        <v>0</v>
      </c>
      <c r="C105" s="342">
        <f t="shared" si="30"/>
        <v>0</v>
      </c>
      <c r="D105" s="342">
        <f t="shared" si="18"/>
        <v>0</v>
      </c>
      <c r="E105" s="666">
        <f t="shared" si="31"/>
        <v>0</v>
      </c>
      <c r="F105" s="357">
        <f>VLOOKUP($E105,'個別表（B表）'!$C$14:$CM$113,10,FALSE)</f>
        <v>0</v>
      </c>
      <c r="G105" s="357">
        <f>VLOOKUP($E105,'個別表（B表）'!$C$14:$CM$113,11,FALSE)</f>
        <v>0</v>
      </c>
      <c r="H105" s="530">
        <f>VLOOKUP($E105,'個別表（B表）'!$C$14:$CM$113,12,FALSE)</f>
        <v>0</v>
      </c>
      <c r="I105" s="388"/>
      <c r="J105" s="709" t="str">
        <f>IF($H105&gt;0,LEFT(VLOOKUP($E105,'個別表（B表）'!$C$14:$CM$113,14,FALSE),2),"")</f>
        <v/>
      </c>
      <c r="K105" s="705">
        <f>SUMIFS('個別表（B表）'!$I$14:$I$113,'個別表（B表）'!$C$14:$C$113,'総括表 (A表)'!$E105,'個別表（B表）'!$R$14:$R$113,"&gt;=1")</f>
        <v>0</v>
      </c>
      <c r="L105" s="627">
        <f>SUMIFS('個別表（B表）'!$AW$14:$AW$113,'個別表（B表）'!$C$14:$C$113,'総括表 (A表)'!$E105)</f>
        <v>0</v>
      </c>
      <c r="M105" s="385">
        <f>SUMIFS('個別表（B表）'!$AY$14:$AY$113,'個別表（B表）'!$C$14:$C$113,'総括表 (A表)'!$E105)</f>
        <v>0</v>
      </c>
      <c r="N105" s="386">
        <f>SUMIFS('個別表（B表）'!$I$14:$I$113,'個別表（B表）'!$C$14:$C$113,'総括表 (A表)'!$E105,'個別表（B表）'!$F$14:$F$113,"&gt;=1")</f>
        <v>0</v>
      </c>
      <c r="O105" s="386">
        <f>SUMIFS('個別表（B表）'!$BR$14:$BR$113,'個別表（B表）'!$C$14:$C$113,'総括表 (A表)'!$E105)</f>
        <v>0</v>
      </c>
      <c r="P105" s="721" t="str">
        <f t="shared" si="19"/>
        <v/>
      </c>
      <c r="Q105" s="716"/>
      <c r="R105" s="327"/>
      <c r="S105" s="705">
        <f>SUMIFS('個別表（B表）'!$I$14:$I$113,'個別表（B表）'!$C$14:$C$113,'総括表 (A表)'!E105)</f>
        <v>0</v>
      </c>
      <c r="T105" s="698">
        <f>SUMIFS('個別表（B表）'!$AW$14:$AW$113,'個別表（B表）'!$C$14:$C$113,'総括表 (A表)'!$E105)</f>
        <v>0</v>
      </c>
      <c r="U105" s="387">
        <f>SUMIFS('個別表（B表）'!$AY$14:$AY$113,'個別表（B表）'!$C$14:$C$113,'総括表 (A表)'!$E105)</f>
        <v>0</v>
      </c>
      <c r="V105" s="496">
        <f>SUMIFS('個別表（B表）'!$I$14:$I$113,'個別表（B表）'!$C$14:$C$113,'総括表 (A表)'!$E105,'個別表（B表）'!$F$14:$F$113,"&gt;=1")</f>
        <v>0</v>
      </c>
      <c r="W105" s="387">
        <f>SUMIFS('個別表（B表）'!$BR$14:$BR$113,'個別表（B表）'!$C$14:$C$113,'総括表 (A表)'!$E105)</f>
        <v>0</v>
      </c>
      <c r="X105" s="674" t="str">
        <f t="shared" si="21"/>
        <v/>
      </c>
      <c r="Y105" s="331"/>
      <c r="Z105" s="332"/>
      <c r="AA105" s="328">
        <f t="shared" si="23"/>
        <v>0</v>
      </c>
      <c r="AB105" s="329">
        <f t="shared" si="24"/>
        <v>0</v>
      </c>
      <c r="AC105" s="332"/>
      <c r="AD105" s="332"/>
      <c r="AE105" s="328">
        <f t="shared" si="25"/>
        <v>0</v>
      </c>
      <c r="AF105" s="746">
        <f t="shared" si="22"/>
        <v>0</v>
      </c>
      <c r="AG105" s="332"/>
      <c r="AH105" s="328">
        <f t="shared" si="26"/>
        <v>0</v>
      </c>
      <c r="AI105" s="329">
        <f t="shared" si="27"/>
        <v>0</v>
      </c>
      <c r="AJ105" s="332"/>
      <c r="AK105" s="330">
        <f t="shared" si="28"/>
        <v>0</v>
      </c>
      <c r="AL105" s="335"/>
      <c r="AM105" s="329">
        <f t="shared" si="29"/>
        <v>0</v>
      </c>
      <c r="AN105" s="436"/>
      <c r="AO105" s="337">
        <f t="shared" si="20"/>
        <v>0</v>
      </c>
      <c r="AP105" s="261"/>
    </row>
    <row r="106" spans="1:42">
      <c r="A106" s="342">
        <f>VLOOKUP($E106,'個別表（B表）'!$C$14:$CM$113,2,FALSE)</f>
        <v>0</v>
      </c>
      <c r="B106" s="342">
        <f>IF(D106&gt;0,SUM($D$12:D106),0)</f>
        <v>0</v>
      </c>
      <c r="C106" s="342">
        <f t="shared" si="30"/>
        <v>0</v>
      </c>
      <c r="D106" s="342">
        <f t="shared" si="18"/>
        <v>0</v>
      </c>
      <c r="E106" s="666">
        <f t="shared" si="31"/>
        <v>0</v>
      </c>
      <c r="F106" s="357">
        <f>VLOOKUP($E106,'個別表（B表）'!$C$14:$CM$113,10,FALSE)</f>
        <v>0</v>
      </c>
      <c r="G106" s="357">
        <f>VLOOKUP($E106,'個別表（B表）'!$C$14:$CM$113,11,FALSE)</f>
        <v>0</v>
      </c>
      <c r="H106" s="530">
        <f>VLOOKUP($E106,'個別表（B表）'!$C$14:$CM$113,12,FALSE)</f>
        <v>0</v>
      </c>
      <c r="I106" s="388"/>
      <c r="J106" s="709" t="str">
        <f>IF($H106&gt;0,LEFT(VLOOKUP($E106,'個別表（B表）'!$C$14:$CM$113,14,FALSE),2),"")</f>
        <v/>
      </c>
      <c r="K106" s="705">
        <f>SUMIFS('個別表（B表）'!$I$14:$I$113,'個別表（B表）'!$C$14:$C$113,'総括表 (A表)'!$E106,'個別表（B表）'!$R$14:$R$113,"&gt;=1")</f>
        <v>0</v>
      </c>
      <c r="L106" s="627">
        <f>SUMIFS('個別表（B表）'!$AW$14:$AW$113,'個別表（B表）'!$C$14:$C$113,'総括表 (A表)'!$E106)</f>
        <v>0</v>
      </c>
      <c r="M106" s="385">
        <f>SUMIFS('個別表（B表）'!$AY$14:$AY$113,'個別表（B表）'!$C$14:$C$113,'総括表 (A表)'!$E106)</f>
        <v>0</v>
      </c>
      <c r="N106" s="386">
        <f>SUMIFS('個別表（B表）'!$I$14:$I$113,'個別表（B表）'!$C$14:$C$113,'総括表 (A表)'!$E106,'個別表（B表）'!$F$14:$F$113,"&gt;=1")</f>
        <v>0</v>
      </c>
      <c r="O106" s="386">
        <f>SUMIFS('個別表（B表）'!$BR$14:$BR$113,'個別表（B表）'!$C$14:$C$113,'総括表 (A表)'!$E106)</f>
        <v>0</v>
      </c>
      <c r="P106" s="721" t="str">
        <f t="shared" si="19"/>
        <v/>
      </c>
      <c r="Q106" s="716"/>
      <c r="R106" s="327"/>
      <c r="S106" s="705">
        <f>SUMIFS('個別表（B表）'!$I$14:$I$113,'個別表（B表）'!$C$14:$C$113,'総括表 (A表)'!E106)</f>
        <v>0</v>
      </c>
      <c r="T106" s="698">
        <f>SUMIFS('個別表（B表）'!$AW$14:$AW$113,'個別表（B表）'!$C$14:$C$113,'総括表 (A表)'!$E106)</f>
        <v>0</v>
      </c>
      <c r="U106" s="387">
        <f>SUMIFS('個別表（B表）'!$AY$14:$AY$113,'個別表（B表）'!$C$14:$C$113,'総括表 (A表)'!$E106)</f>
        <v>0</v>
      </c>
      <c r="V106" s="496">
        <f>SUMIFS('個別表（B表）'!$I$14:$I$113,'個別表（B表）'!$C$14:$C$113,'総括表 (A表)'!$E106,'個別表（B表）'!$F$14:$F$113,"&gt;=1")</f>
        <v>0</v>
      </c>
      <c r="W106" s="387">
        <f>SUMIFS('個別表（B表）'!$BR$14:$BR$113,'個別表（B表）'!$C$14:$C$113,'総括表 (A表)'!$E106)</f>
        <v>0</v>
      </c>
      <c r="X106" s="674" t="str">
        <f t="shared" si="21"/>
        <v/>
      </c>
      <c r="Y106" s="331"/>
      <c r="Z106" s="332"/>
      <c r="AA106" s="328">
        <f t="shared" si="23"/>
        <v>0</v>
      </c>
      <c r="AB106" s="329">
        <f t="shared" si="24"/>
        <v>0</v>
      </c>
      <c r="AC106" s="332"/>
      <c r="AD106" s="332"/>
      <c r="AE106" s="328">
        <f t="shared" si="25"/>
        <v>0</v>
      </c>
      <c r="AF106" s="746">
        <f t="shared" si="22"/>
        <v>0</v>
      </c>
      <c r="AG106" s="332"/>
      <c r="AH106" s="328">
        <f t="shared" si="26"/>
        <v>0</v>
      </c>
      <c r="AI106" s="329">
        <f t="shared" si="27"/>
        <v>0</v>
      </c>
      <c r="AJ106" s="332"/>
      <c r="AK106" s="330">
        <f t="shared" si="28"/>
        <v>0</v>
      </c>
      <c r="AL106" s="335"/>
      <c r="AM106" s="329">
        <f t="shared" si="29"/>
        <v>0</v>
      </c>
      <c r="AN106" s="436"/>
      <c r="AO106" s="337">
        <f t="shared" si="20"/>
        <v>0</v>
      </c>
      <c r="AP106" s="261"/>
    </row>
    <row r="107" spans="1:42">
      <c r="A107" s="342">
        <f>VLOOKUP($E107,'個別表（B表）'!$C$14:$CM$113,2,FALSE)</f>
        <v>0</v>
      </c>
      <c r="B107" s="342">
        <f>IF(D107&gt;0,SUM($D$12:D107),0)</f>
        <v>0</v>
      </c>
      <c r="C107" s="342">
        <f t="shared" si="30"/>
        <v>0</v>
      </c>
      <c r="D107" s="342">
        <f t="shared" si="18"/>
        <v>0</v>
      </c>
      <c r="E107" s="666">
        <f t="shared" si="31"/>
        <v>0</v>
      </c>
      <c r="F107" s="357">
        <f>VLOOKUP($E107,'個別表（B表）'!$C$14:$CM$113,10,FALSE)</f>
        <v>0</v>
      </c>
      <c r="G107" s="357">
        <f>VLOOKUP($E107,'個別表（B表）'!$C$14:$CM$113,11,FALSE)</f>
        <v>0</v>
      </c>
      <c r="H107" s="530">
        <f>VLOOKUP($E107,'個別表（B表）'!$C$14:$CM$113,12,FALSE)</f>
        <v>0</v>
      </c>
      <c r="I107" s="388"/>
      <c r="J107" s="709" t="str">
        <f>IF($H107&gt;0,LEFT(VLOOKUP($E107,'個別表（B表）'!$C$14:$CM$113,14,FALSE),2),"")</f>
        <v/>
      </c>
      <c r="K107" s="705">
        <f>SUMIFS('個別表（B表）'!$I$14:$I$113,'個別表（B表）'!$C$14:$C$113,'総括表 (A表)'!$E107,'個別表（B表）'!$R$14:$R$113,"&gt;=1")</f>
        <v>0</v>
      </c>
      <c r="L107" s="627">
        <f>SUMIFS('個別表（B表）'!$AW$14:$AW$113,'個別表（B表）'!$C$14:$C$113,'総括表 (A表)'!$E107)</f>
        <v>0</v>
      </c>
      <c r="M107" s="385">
        <f>SUMIFS('個別表（B表）'!$AY$14:$AY$113,'個別表（B表）'!$C$14:$C$113,'総括表 (A表)'!$E107)</f>
        <v>0</v>
      </c>
      <c r="N107" s="386">
        <f>SUMIFS('個別表（B表）'!$I$14:$I$113,'個別表（B表）'!$C$14:$C$113,'総括表 (A表)'!$E107,'個別表（B表）'!$F$14:$F$113,"&gt;=1")</f>
        <v>0</v>
      </c>
      <c r="O107" s="386">
        <f>SUMIFS('個別表（B表）'!$BR$14:$BR$113,'個別表（B表）'!$C$14:$C$113,'総括表 (A表)'!$E107)</f>
        <v>0</v>
      </c>
      <c r="P107" s="721" t="str">
        <f t="shared" si="19"/>
        <v/>
      </c>
      <c r="Q107" s="716"/>
      <c r="R107" s="327"/>
      <c r="S107" s="705">
        <f>SUMIFS('個別表（B表）'!$I$14:$I$113,'個別表（B表）'!$C$14:$C$113,'総括表 (A表)'!E107)</f>
        <v>0</v>
      </c>
      <c r="T107" s="698">
        <f>SUMIFS('個別表（B表）'!$AW$14:$AW$113,'個別表（B表）'!$C$14:$C$113,'総括表 (A表)'!$E107)</f>
        <v>0</v>
      </c>
      <c r="U107" s="387">
        <f>SUMIFS('個別表（B表）'!$AY$14:$AY$113,'個別表（B表）'!$C$14:$C$113,'総括表 (A表)'!$E107)</f>
        <v>0</v>
      </c>
      <c r="V107" s="496">
        <f>SUMIFS('個別表（B表）'!$I$14:$I$113,'個別表（B表）'!$C$14:$C$113,'総括表 (A表)'!$E107,'個別表（B表）'!$F$14:$F$113,"&gt;=1")</f>
        <v>0</v>
      </c>
      <c r="W107" s="387">
        <f>SUMIFS('個別表（B表）'!$BR$14:$BR$113,'個別表（B表）'!$C$14:$C$113,'総括表 (A表)'!$E107)</f>
        <v>0</v>
      </c>
      <c r="X107" s="674" t="str">
        <f t="shared" si="21"/>
        <v/>
      </c>
      <c r="Y107" s="331"/>
      <c r="Z107" s="332"/>
      <c r="AA107" s="328">
        <f t="shared" si="23"/>
        <v>0</v>
      </c>
      <c r="AB107" s="329">
        <f t="shared" si="24"/>
        <v>0</v>
      </c>
      <c r="AC107" s="332"/>
      <c r="AD107" s="332"/>
      <c r="AE107" s="328">
        <f t="shared" si="25"/>
        <v>0</v>
      </c>
      <c r="AF107" s="746">
        <f t="shared" si="22"/>
        <v>0</v>
      </c>
      <c r="AG107" s="332"/>
      <c r="AH107" s="328">
        <f t="shared" si="26"/>
        <v>0</v>
      </c>
      <c r="AI107" s="329">
        <f t="shared" si="27"/>
        <v>0</v>
      </c>
      <c r="AJ107" s="332"/>
      <c r="AK107" s="330">
        <f t="shared" si="28"/>
        <v>0</v>
      </c>
      <c r="AL107" s="335"/>
      <c r="AM107" s="329">
        <f t="shared" si="29"/>
        <v>0</v>
      </c>
      <c r="AN107" s="436"/>
      <c r="AO107" s="337">
        <f t="shared" si="20"/>
        <v>0</v>
      </c>
      <c r="AP107" s="261"/>
    </row>
    <row r="108" spans="1:42">
      <c r="A108" s="342">
        <f>VLOOKUP($E108,'個別表（B表）'!$C$14:$CM$113,2,FALSE)</f>
        <v>0</v>
      </c>
      <c r="B108" s="342">
        <f>IF(D108&gt;0,SUM($D$12:D108),0)</f>
        <v>0</v>
      </c>
      <c r="C108" s="342">
        <f t="shared" si="30"/>
        <v>0</v>
      </c>
      <c r="D108" s="342">
        <f t="shared" si="18"/>
        <v>0</v>
      </c>
      <c r="E108" s="666">
        <f t="shared" si="31"/>
        <v>0</v>
      </c>
      <c r="F108" s="357">
        <f>VLOOKUP($E108,'個別表（B表）'!$C$14:$CM$113,10,FALSE)</f>
        <v>0</v>
      </c>
      <c r="G108" s="357">
        <f>VLOOKUP($E108,'個別表（B表）'!$C$14:$CM$113,11,FALSE)</f>
        <v>0</v>
      </c>
      <c r="H108" s="530">
        <f>VLOOKUP($E108,'個別表（B表）'!$C$14:$CM$113,12,FALSE)</f>
        <v>0</v>
      </c>
      <c r="I108" s="388"/>
      <c r="J108" s="709" t="str">
        <f>IF($H108&gt;0,LEFT(VLOOKUP($E108,'個別表（B表）'!$C$14:$CM$113,14,FALSE),2),"")</f>
        <v/>
      </c>
      <c r="K108" s="705">
        <f>SUMIFS('個別表（B表）'!$I$14:$I$113,'個別表（B表）'!$C$14:$C$113,'総括表 (A表)'!$E108,'個別表（B表）'!$R$14:$R$113,"&gt;=1")</f>
        <v>0</v>
      </c>
      <c r="L108" s="627">
        <f>SUMIFS('個別表（B表）'!$AW$14:$AW$113,'個別表（B表）'!$C$14:$C$113,'総括表 (A表)'!$E108)</f>
        <v>0</v>
      </c>
      <c r="M108" s="385">
        <f>SUMIFS('個別表（B表）'!$AY$14:$AY$113,'個別表（B表）'!$C$14:$C$113,'総括表 (A表)'!$E108)</f>
        <v>0</v>
      </c>
      <c r="N108" s="386">
        <f>SUMIFS('個別表（B表）'!$I$14:$I$113,'個別表（B表）'!$C$14:$C$113,'総括表 (A表)'!$E108,'個別表（B表）'!$F$14:$F$113,"&gt;=1")</f>
        <v>0</v>
      </c>
      <c r="O108" s="386">
        <f>SUMIFS('個別表（B表）'!$BR$14:$BR$113,'個別表（B表）'!$C$14:$C$113,'総括表 (A表)'!$E108)</f>
        <v>0</v>
      </c>
      <c r="P108" s="721" t="str">
        <f t="shared" si="19"/>
        <v/>
      </c>
      <c r="Q108" s="716"/>
      <c r="R108" s="327"/>
      <c r="S108" s="705">
        <f>SUMIFS('個別表（B表）'!$I$14:$I$113,'個別表（B表）'!$C$14:$C$113,'総括表 (A表)'!E108)</f>
        <v>0</v>
      </c>
      <c r="T108" s="698">
        <f>SUMIFS('個別表（B表）'!$AW$14:$AW$113,'個別表（B表）'!$C$14:$C$113,'総括表 (A表)'!$E108)</f>
        <v>0</v>
      </c>
      <c r="U108" s="387">
        <f>SUMIFS('個別表（B表）'!$AY$14:$AY$113,'個別表（B表）'!$C$14:$C$113,'総括表 (A表)'!$E108)</f>
        <v>0</v>
      </c>
      <c r="V108" s="496">
        <f>SUMIFS('個別表（B表）'!$I$14:$I$113,'個別表（B表）'!$C$14:$C$113,'総括表 (A表)'!$E108,'個別表（B表）'!$F$14:$F$113,"&gt;=1")</f>
        <v>0</v>
      </c>
      <c r="W108" s="387">
        <f>SUMIFS('個別表（B表）'!$BR$14:$BR$113,'個別表（B表）'!$C$14:$C$113,'総括表 (A表)'!$E108)</f>
        <v>0</v>
      </c>
      <c r="X108" s="674" t="str">
        <f t="shared" si="21"/>
        <v/>
      </c>
      <c r="Y108" s="331"/>
      <c r="Z108" s="332"/>
      <c r="AA108" s="328">
        <f t="shared" si="23"/>
        <v>0</v>
      </c>
      <c r="AB108" s="329">
        <f t="shared" si="24"/>
        <v>0</v>
      </c>
      <c r="AC108" s="332"/>
      <c r="AD108" s="332"/>
      <c r="AE108" s="328">
        <f t="shared" si="25"/>
        <v>0</v>
      </c>
      <c r="AF108" s="746">
        <f t="shared" si="22"/>
        <v>0</v>
      </c>
      <c r="AG108" s="332"/>
      <c r="AH108" s="328">
        <f t="shared" si="26"/>
        <v>0</v>
      </c>
      <c r="AI108" s="329">
        <f t="shared" si="27"/>
        <v>0</v>
      </c>
      <c r="AJ108" s="332"/>
      <c r="AK108" s="330">
        <f t="shared" si="28"/>
        <v>0</v>
      </c>
      <c r="AL108" s="335"/>
      <c r="AM108" s="329">
        <f t="shared" si="29"/>
        <v>0</v>
      </c>
      <c r="AN108" s="436"/>
      <c r="AO108" s="337">
        <f t="shared" si="20"/>
        <v>0</v>
      </c>
      <c r="AP108" s="261"/>
    </row>
    <row r="109" spans="1:42">
      <c r="A109" s="342">
        <f>VLOOKUP($E109,'個別表（B表）'!$C$14:$CM$113,2,FALSE)</f>
        <v>0</v>
      </c>
      <c r="B109" s="342">
        <f>IF(D109&gt;0,SUM($D$12:D109),0)</f>
        <v>0</v>
      </c>
      <c r="C109" s="342">
        <f t="shared" si="30"/>
        <v>0</v>
      </c>
      <c r="D109" s="342">
        <f t="shared" si="18"/>
        <v>0</v>
      </c>
      <c r="E109" s="666">
        <f t="shared" si="31"/>
        <v>0</v>
      </c>
      <c r="F109" s="357">
        <f>VLOOKUP($E109,'個別表（B表）'!$C$14:$CM$113,10,FALSE)</f>
        <v>0</v>
      </c>
      <c r="G109" s="357">
        <f>VLOOKUP($E109,'個別表（B表）'!$C$14:$CM$113,11,FALSE)</f>
        <v>0</v>
      </c>
      <c r="H109" s="530">
        <f>VLOOKUP($E109,'個別表（B表）'!$C$14:$CM$113,12,FALSE)</f>
        <v>0</v>
      </c>
      <c r="I109" s="388"/>
      <c r="J109" s="709" t="str">
        <f>IF($H109&gt;0,LEFT(VLOOKUP($E109,'個別表（B表）'!$C$14:$CM$113,14,FALSE),2),"")</f>
        <v/>
      </c>
      <c r="K109" s="705">
        <f>SUMIFS('個別表（B表）'!$I$14:$I$113,'個別表（B表）'!$C$14:$C$113,'総括表 (A表)'!$E109,'個別表（B表）'!$R$14:$R$113,"&gt;=1")</f>
        <v>0</v>
      </c>
      <c r="L109" s="627">
        <f>SUMIFS('個別表（B表）'!$AW$14:$AW$113,'個別表（B表）'!$C$14:$C$113,'総括表 (A表)'!$E109)</f>
        <v>0</v>
      </c>
      <c r="M109" s="385">
        <f>SUMIFS('個別表（B表）'!$AY$14:$AY$113,'個別表（B表）'!$C$14:$C$113,'総括表 (A表)'!$E109)</f>
        <v>0</v>
      </c>
      <c r="N109" s="386">
        <f>SUMIFS('個別表（B表）'!$I$14:$I$113,'個別表（B表）'!$C$14:$C$113,'総括表 (A表)'!$E109,'個別表（B表）'!$F$14:$F$113,"&gt;=1")</f>
        <v>0</v>
      </c>
      <c r="O109" s="386">
        <f>SUMIFS('個別表（B表）'!$BR$14:$BR$113,'個別表（B表）'!$C$14:$C$113,'総括表 (A表)'!$E109)</f>
        <v>0</v>
      </c>
      <c r="P109" s="721" t="str">
        <f t="shared" si="19"/>
        <v/>
      </c>
      <c r="Q109" s="716"/>
      <c r="R109" s="327"/>
      <c r="S109" s="705">
        <f>SUMIFS('個別表（B表）'!$I$14:$I$113,'個別表（B表）'!$C$14:$C$113,'総括表 (A表)'!E109)</f>
        <v>0</v>
      </c>
      <c r="T109" s="698">
        <f>SUMIFS('個別表（B表）'!$AW$14:$AW$113,'個別表（B表）'!$C$14:$C$113,'総括表 (A表)'!$E109)</f>
        <v>0</v>
      </c>
      <c r="U109" s="387">
        <f>SUMIFS('個別表（B表）'!$AY$14:$AY$113,'個別表（B表）'!$C$14:$C$113,'総括表 (A表)'!$E109)</f>
        <v>0</v>
      </c>
      <c r="V109" s="496">
        <f>SUMIFS('個別表（B表）'!$I$14:$I$113,'個別表（B表）'!$C$14:$C$113,'総括表 (A表)'!$E109,'個別表（B表）'!$F$14:$F$113,"&gt;=1")</f>
        <v>0</v>
      </c>
      <c r="W109" s="387">
        <f>SUMIFS('個別表（B表）'!$BR$14:$BR$113,'個別表（B表）'!$C$14:$C$113,'総括表 (A表)'!$E109)</f>
        <v>0</v>
      </c>
      <c r="X109" s="674" t="str">
        <f t="shared" si="21"/>
        <v/>
      </c>
      <c r="Y109" s="331"/>
      <c r="Z109" s="332"/>
      <c r="AA109" s="328">
        <f t="shared" si="23"/>
        <v>0</v>
      </c>
      <c r="AB109" s="329">
        <f t="shared" si="24"/>
        <v>0</v>
      </c>
      <c r="AC109" s="332"/>
      <c r="AD109" s="332"/>
      <c r="AE109" s="328">
        <f t="shared" si="25"/>
        <v>0</v>
      </c>
      <c r="AF109" s="746">
        <f t="shared" si="22"/>
        <v>0</v>
      </c>
      <c r="AG109" s="332"/>
      <c r="AH109" s="328">
        <f t="shared" si="26"/>
        <v>0</v>
      </c>
      <c r="AI109" s="329">
        <f t="shared" si="27"/>
        <v>0</v>
      </c>
      <c r="AJ109" s="332"/>
      <c r="AK109" s="330">
        <f t="shared" si="28"/>
        <v>0</v>
      </c>
      <c r="AL109" s="335"/>
      <c r="AM109" s="329">
        <f t="shared" si="29"/>
        <v>0</v>
      </c>
      <c r="AN109" s="436"/>
      <c r="AO109" s="337">
        <f t="shared" si="20"/>
        <v>0</v>
      </c>
      <c r="AP109" s="261"/>
    </row>
    <row r="110" spans="1:42">
      <c r="A110" s="342">
        <f>VLOOKUP($E110,'個別表（B表）'!$C$14:$CM$113,2,FALSE)</f>
        <v>0</v>
      </c>
      <c r="B110" s="342">
        <f>IF(D110&gt;0,SUM($D$12:D110),0)</f>
        <v>0</v>
      </c>
      <c r="C110" s="342">
        <f t="shared" si="30"/>
        <v>0</v>
      </c>
      <c r="D110" s="342">
        <f t="shared" si="18"/>
        <v>0</v>
      </c>
      <c r="E110" s="666">
        <f t="shared" si="31"/>
        <v>0</v>
      </c>
      <c r="F110" s="357">
        <f>VLOOKUP($E110,'個別表（B表）'!$C$14:$CM$113,10,FALSE)</f>
        <v>0</v>
      </c>
      <c r="G110" s="357">
        <f>VLOOKUP($E110,'個別表（B表）'!$C$14:$CM$113,11,FALSE)</f>
        <v>0</v>
      </c>
      <c r="H110" s="530">
        <f>VLOOKUP($E110,'個別表（B表）'!$C$14:$CM$113,12,FALSE)</f>
        <v>0</v>
      </c>
      <c r="I110" s="388"/>
      <c r="J110" s="709" t="str">
        <f>IF($H110&gt;0,LEFT(VLOOKUP($E110,'個別表（B表）'!$C$14:$CM$113,14,FALSE),2),"")</f>
        <v/>
      </c>
      <c r="K110" s="705">
        <f>SUMIFS('個別表（B表）'!$I$14:$I$113,'個別表（B表）'!$C$14:$C$113,'総括表 (A表)'!$E110,'個別表（B表）'!$R$14:$R$113,"&gt;=1")</f>
        <v>0</v>
      </c>
      <c r="L110" s="627">
        <f>SUMIFS('個別表（B表）'!$AW$14:$AW$113,'個別表（B表）'!$C$14:$C$113,'総括表 (A表)'!$E110)</f>
        <v>0</v>
      </c>
      <c r="M110" s="385">
        <f>SUMIFS('個別表（B表）'!$AY$14:$AY$113,'個別表（B表）'!$C$14:$C$113,'総括表 (A表)'!$E110)</f>
        <v>0</v>
      </c>
      <c r="N110" s="386">
        <f>SUMIFS('個別表（B表）'!$I$14:$I$113,'個別表（B表）'!$C$14:$C$113,'総括表 (A表)'!$E110,'個別表（B表）'!$F$14:$F$113,"&gt;=1")</f>
        <v>0</v>
      </c>
      <c r="O110" s="386">
        <f>SUMIFS('個別表（B表）'!$BR$14:$BR$113,'個別表（B表）'!$C$14:$C$113,'総括表 (A表)'!$E110)</f>
        <v>0</v>
      </c>
      <c r="P110" s="721" t="str">
        <f t="shared" si="19"/>
        <v/>
      </c>
      <c r="Q110" s="716"/>
      <c r="R110" s="327"/>
      <c r="S110" s="705">
        <f>SUMIFS('個別表（B表）'!$I$14:$I$113,'個別表（B表）'!$C$14:$C$113,'総括表 (A表)'!E110)</f>
        <v>0</v>
      </c>
      <c r="T110" s="698">
        <f>SUMIFS('個別表（B表）'!$AW$14:$AW$113,'個別表（B表）'!$C$14:$C$113,'総括表 (A表)'!$E110)</f>
        <v>0</v>
      </c>
      <c r="U110" s="387">
        <f>SUMIFS('個別表（B表）'!$AY$14:$AY$113,'個別表（B表）'!$C$14:$C$113,'総括表 (A表)'!$E110)</f>
        <v>0</v>
      </c>
      <c r="V110" s="496">
        <f>SUMIFS('個別表（B表）'!$I$14:$I$113,'個別表（B表）'!$C$14:$C$113,'総括表 (A表)'!$E110,'個別表（B表）'!$F$14:$F$113,"&gt;=1")</f>
        <v>0</v>
      </c>
      <c r="W110" s="387">
        <f>SUMIFS('個別表（B表）'!$BR$14:$BR$113,'個別表（B表）'!$C$14:$C$113,'総括表 (A表)'!$E110)</f>
        <v>0</v>
      </c>
      <c r="X110" s="674" t="str">
        <f t="shared" si="21"/>
        <v/>
      </c>
      <c r="Y110" s="331"/>
      <c r="Z110" s="332"/>
      <c r="AA110" s="328">
        <f t="shared" si="23"/>
        <v>0</v>
      </c>
      <c r="AB110" s="329">
        <f t="shared" si="24"/>
        <v>0</v>
      </c>
      <c r="AC110" s="332"/>
      <c r="AD110" s="332"/>
      <c r="AE110" s="328">
        <f t="shared" si="25"/>
        <v>0</v>
      </c>
      <c r="AF110" s="746">
        <f t="shared" si="22"/>
        <v>0</v>
      </c>
      <c r="AG110" s="332"/>
      <c r="AH110" s="328">
        <f t="shared" si="26"/>
        <v>0</v>
      </c>
      <c r="AI110" s="329">
        <f t="shared" si="27"/>
        <v>0</v>
      </c>
      <c r="AJ110" s="332"/>
      <c r="AK110" s="330">
        <f t="shared" si="28"/>
        <v>0</v>
      </c>
      <c r="AL110" s="335"/>
      <c r="AM110" s="329">
        <f t="shared" si="29"/>
        <v>0</v>
      </c>
      <c r="AN110" s="436"/>
      <c r="AO110" s="337">
        <f t="shared" si="20"/>
        <v>0</v>
      </c>
      <c r="AP110" s="261"/>
    </row>
    <row r="111" spans="1:42">
      <c r="A111" s="342">
        <f>VLOOKUP($E111,'個別表（B表）'!$C$14:$CM$113,2,FALSE)</f>
        <v>0</v>
      </c>
      <c r="B111" s="342">
        <f>IF(D111&gt;0,SUM($D$12:D111),0)</f>
        <v>0</v>
      </c>
      <c r="C111" s="342">
        <f t="shared" si="30"/>
        <v>0</v>
      </c>
      <c r="D111" s="342">
        <f t="shared" si="18"/>
        <v>0</v>
      </c>
      <c r="E111" s="666">
        <f t="shared" si="31"/>
        <v>0</v>
      </c>
      <c r="F111" s="357">
        <f>VLOOKUP($E111,'個別表（B表）'!$C$14:$CM$113,10,FALSE)</f>
        <v>0</v>
      </c>
      <c r="G111" s="357">
        <f>VLOOKUP($E111,'個別表（B表）'!$C$14:$CM$113,11,FALSE)</f>
        <v>0</v>
      </c>
      <c r="H111" s="530">
        <f>VLOOKUP($E111,'個別表（B表）'!$C$14:$CM$113,12,FALSE)</f>
        <v>0</v>
      </c>
      <c r="I111" s="388"/>
      <c r="J111" s="709" t="str">
        <f>IF($H111&gt;0,LEFT(VLOOKUP($E111,'個別表（B表）'!$C$14:$CM$113,14,FALSE),2),"")</f>
        <v/>
      </c>
      <c r="K111" s="705">
        <f>SUMIFS('個別表（B表）'!$I$14:$I$113,'個別表（B表）'!$C$14:$C$113,'総括表 (A表)'!$E111,'個別表（B表）'!$R$14:$R$113,"&gt;=1")</f>
        <v>0</v>
      </c>
      <c r="L111" s="627">
        <f>SUMIFS('個別表（B表）'!$AW$14:$AW$113,'個別表（B表）'!$C$14:$C$113,'総括表 (A表)'!$E111)</f>
        <v>0</v>
      </c>
      <c r="M111" s="385">
        <f>SUMIFS('個別表（B表）'!$AY$14:$AY$113,'個別表（B表）'!$C$14:$C$113,'総括表 (A表)'!$E111)</f>
        <v>0</v>
      </c>
      <c r="N111" s="386">
        <f>SUMIFS('個別表（B表）'!$I$14:$I$113,'個別表（B表）'!$C$14:$C$113,'総括表 (A表)'!$E111,'個別表（B表）'!$F$14:$F$113,"&gt;=1")</f>
        <v>0</v>
      </c>
      <c r="O111" s="386">
        <f>SUMIFS('個別表（B表）'!$BR$14:$BR$113,'個別表（B表）'!$C$14:$C$113,'総括表 (A表)'!$E111)</f>
        <v>0</v>
      </c>
      <c r="P111" s="721" t="str">
        <f t="shared" si="19"/>
        <v/>
      </c>
      <c r="Q111" s="716"/>
      <c r="R111" s="327"/>
      <c r="S111" s="705">
        <f>SUMIFS('個別表（B表）'!$I$14:$I$113,'個別表（B表）'!$C$14:$C$113,'総括表 (A表)'!E111)</f>
        <v>0</v>
      </c>
      <c r="T111" s="698">
        <f>SUMIFS('個別表（B表）'!$AW$14:$AW$113,'個別表（B表）'!$C$14:$C$113,'総括表 (A表)'!$E111)</f>
        <v>0</v>
      </c>
      <c r="U111" s="387">
        <f>SUMIFS('個別表（B表）'!$AY$14:$AY$113,'個別表（B表）'!$C$14:$C$113,'総括表 (A表)'!$E111)</f>
        <v>0</v>
      </c>
      <c r="V111" s="496">
        <f>SUMIFS('個別表（B表）'!$I$14:$I$113,'個別表（B表）'!$C$14:$C$113,'総括表 (A表)'!$E111,'個別表（B表）'!$F$14:$F$113,"&gt;=1")</f>
        <v>0</v>
      </c>
      <c r="W111" s="387">
        <f>SUMIFS('個別表（B表）'!$BR$14:$BR$113,'個別表（B表）'!$C$14:$C$113,'総括表 (A表)'!$E111)</f>
        <v>0</v>
      </c>
      <c r="X111" s="674" t="str">
        <f t="shared" si="21"/>
        <v/>
      </c>
      <c r="Y111" s="331"/>
      <c r="Z111" s="332"/>
      <c r="AA111" s="328">
        <f t="shared" si="23"/>
        <v>0</v>
      </c>
      <c r="AB111" s="329">
        <f t="shared" si="24"/>
        <v>0</v>
      </c>
      <c r="AC111" s="332"/>
      <c r="AD111" s="332"/>
      <c r="AE111" s="328">
        <f t="shared" si="25"/>
        <v>0</v>
      </c>
      <c r="AF111" s="746">
        <f t="shared" si="22"/>
        <v>0</v>
      </c>
      <c r="AG111" s="332"/>
      <c r="AH111" s="328">
        <f t="shared" si="26"/>
        <v>0</v>
      </c>
      <c r="AI111" s="329">
        <f t="shared" si="27"/>
        <v>0</v>
      </c>
      <c r="AJ111" s="332"/>
      <c r="AK111" s="330">
        <f t="shared" si="28"/>
        <v>0</v>
      </c>
      <c r="AL111" s="335"/>
      <c r="AM111" s="329">
        <f t="shared" si="29"/>
        <v>0</v>
      </c>
      <c r="AN111" s="436"/>
      <c r="AO111" s="337">
        <f t="shared" si="20"/>
        <v>0</v>
      </c>
      <c r="AP111" s="261"/>
    </row>
    <row r="112" spans="1:42">
      <c r="A112" s="342">
        <f>VLOOKUP($E112,'個別表（B表）'!$C$14:$CM$113,2,FALSE)</f>
        <v>0</v>
      </c>
      <c r="B112" s="342">
        <f>IF(D112&gt;0,SUM($D$12:D112),0)</f>
        <v>0</v>
      </c>
      <c r="C112" s="342">
        <f t="shared" si="30"/>
        <v>0</v>
      </c>
      <c r="D112" s="342">
        <f t="shared" si="18"/>
        <v>0</v>
      </c>
      <c r="E112" s="666">
        <f t="shared" si="31"/>
        <v>0</v>
      </c>
      <c r="F112" s="357">
        <f>VLOOKUP($E112,'個別表（B表）'!$C$14:$CM$113,10,FALSE)</f>
        <v>0</v>
      </c>
      <c r="G112" s="357">
        <f>VLOOKUP($E112,'個別表（B表）'!$C$14:$CM$113,11,FALSE)</f>
        <v>0</v>
      </c>
      <c r="H112" s="530">
        <f>VLOOKUP($E112,'個別表（B表）'!$C$14:$CM$113,12,FALSE)</f>
        <v>0</v>
      </c>
      <c r="I112" s="388"/>
      <c r="J112" s="709" t="str">
        <f>IF($H112&gt;0,LEFT(VLOOKUP($E112,'個別表（B表）'!$C$14:$CM$113,14,FALSE),2),"")</f>
        <v/>
      </c>
      <c r="K112" s="705">
        <f>SUMIFS('個別表（B表）'!$I$14:$I$113,'個別表（B表）'!$C$14:$C$113,'総括表 (A表)'!$E112,'個別表（B表）'!$R$14:$R$113,"&gt;=1")</f>
        <v>0</v>
      </c>
      <c r="L112" s="627">
        <f>SUMIFS('個別表（B表）'!$AW$14:$AW$113,'個別表（B表）'!$C$14:$C$113,'総括表 (A表)'!$E112)</f>
        <v>0</v>
      </c>
      <c r="M112" s="385">
        <f>SUMIFS('個別表（B表）'!$AY$14:$AY$113,'個別表（B表）'!$C$14:$C$113,'総括表 (A表)'!$E112)</f>
        <v>0</v>
      </c>
      <c r="N112" s="386">
        <f>SUMIFS('個別表（B表）'!$I$14:$I$113,'個別表（B表）'!$C$14:$C$113,'総括表 (A表)'!$E112,'個別表（B表）'!$F$14:$F$113,"&gt;=1")</f>
        <v>0</v>
      </c>
      <c r="O112" s="386">
        <f>SUMIFS('個別表（B表）'!$BR$14:$BR$113,'個別表（B表）'!$C$14:$C$113,'総括表 (A表)'!$E112)</f>
        <v>0</v>
      </c>
      <c r="P112" s="721" t="str">
        <f t="shared" si="19"/>
        <v/>
      </c>
      <c r="Q112" s="716"/>
      <c r="R112" s="327"/>
      <c r="S112" s="705">
        <f>SUMIFS('個別表（B表）'!$I$14:$I$113,'個別表（B表）'!$C$14:$C$113,'総括表 (A表)'!E112)</f>
        <v>0</v>
      </c>
      <c r="T112" s="698">
        <f>SUMIFS('個別表（B表）'!$AW$14:$AW$113,'個別表（B表）'!$C$14:$C$113,'総括表 (A表)'!$E112)</f>
        <v>0</v>
      </c>
      <c r="U112" s="387">
        <f>SUMIFS('個別表（B表）'!$AY$14:$AY$113,'個別表（B表）'!$C$14:$C$113,'総括表 (A表)'!$E112)</f>
        <v>0</v>
      </c>
      <c r="V112" s="496">
        <f>SUMIFS('個別表（B表）'!$I$14:$I$113,'個別表（B表）'!$C$14:$C$113,'総括表 (A表)'!$E112,'個別表（B表）'!$F$14:$F$113,"&gt;=1")</f>
        <v>0</v>
      </c>
      <c r="W112" s="387">
        <f>SUMIFS('個別表（B表）'!$BR$14:$BR$113,'個別表（B表）'!$C$14:$C$113,'総括表 (A表)'!$E112)</f>
        <v>0</v>
      </c>
      <c r="X112" s="674" t="str">
        <f t="shared" si="21"/>
        <v/>
      </c>
      <c r="Y112" s="331"/>
      <c r="Z112" s="332"/>
      <c r="AA112" s="328">
        <f t="shared" si="23"/>
        <v>0</v>
      </c>
      <c r="AB112" s="329">
        <f t="shared" si="24"/>
        <v>0</v>
      </c>
      <c r="AC112" s="332"/>
      <c r="AD112" s="332"/>
      <c r="AE112" s="328">
        <f t="shared" si="25"/>
        <v>0</v>
      </c>
      <c r="AF112" s="746">
        <f t="shared" si="22"/>
        <v>0</v>
      </c>
      <c r="AG112" s="332"/>
      <c r="AH112" s="328">
        <f t="shared" si="26"/>
        <v>0</v>
      </c>
      <c r="AI112" s="329">
        <f t="shared" si="27"/>
        <v>0</v>
      </c>
      <c r="AJ112" s="332"/>
      <c r="AK112" s="330">
        <f t="shared" si="28"/>
        <v>0</v>
      </c>
      <c r="AL112" s="335"/>
      <c r="AM112" s="329">
        <f t="shared" si="29"/>
        <v>0</v>
      </c>
      <c r="AN112" s="436"/>
      <c r="AO112" s="337">
        <f t="shared" si="20"/>
        <v>0</v>
      </c>
      <c r="AP112" s="261"/>
    </row>
    <row r="113" spans="1:42">
      <c r="A113" s="342">
        <f>VLOOKUP($E113,'個別表（B表）'!$C$14:$CM$113,2,FALSE)</f>
        <v>0</v>
      </c>
      <c r="B113" s="342">
        <f>IF(D113&gt;0,SUM($D$12:D113),0)</f>
        <v>0</v>
      </c>
      <c r="C113" s="342">
        <f t="shared" si="30"/>
        <v>0</v>
      </c>
      <c r="D113" s="342">
        <f t="shared" si="18"/>
        <v>0</v>
      </c>
      <c r="E113" s="666">
        <f t="shared" si="31"/>
        <v>0</v>
      </c>
      <c r="F113" s="357">
        <f>VLOOKUP($E113,'個別表（B表）'!$C$14:$CM$113,10,FALSE)</f>
        <v>0</v>
      </c>
      <c r="G113" s="357">
        <f>VLOOKUP($E113,'個別表（B表）'!$C$14:$CM$113,11,FALSE)</f>
        <v>0</v>
      </c>
      <c r="H113" s="530">
        <f>VLOOKUP($E113,'個別表（B表）'!$C$14:$CM$113,12,FALSE)</f>
        <v>0</v>
      </c>
      <c r="I113" s="388"/>
      <c r="J113" s="709" t="str">
        <f>IF($H113&gt;0,LEFT(VLOOKUP($E113,'個別表（B表）'!$C$14:$CM$113,14,FALSE),2),"")</f>
        <v/>
      </c>
      <c r="K113" s="705">
        <f>SUMIFS('個別表（B表）'!$I$14:$I$113,'個別表（B表）'!$C$14:$C$113,'総括表 (A表)'!$E113,'個別表（B表）'!$R$14:$R$113,"&gt;=1")</f>
        <v>0</v>
      </c>
      <c r="L113" s="627">
        <f>SUMIFS('個別表（B表）'!$AW$14:$AW$113,'個別表（B表）'!$C$14:$C$113,'総括表 (A表)'!$E113)</f>
        <v>0</v>
      </c>
      <c r="M113" s="385">
        <f>SUMIFS('個別表（B表）'!$AY$14:$AY$113,'個別表（B表）'!$C$14:$C$113,'総括表 (A表)'!$E113)</f>
        <v>0</v>
      </c>
      <c r="N113" s="386">
        <f>SUMIFS('個別表（B表）'!$I$14:$I$113,'個別表（B表）'!$C$14:$C$113,'総括表 (A表)'!$E113,'個別表（B表）'!$F$14:$F$113,"&gt;=1")</f>
        <v>0</v>
      </c>
      <c r="O113" s="386">
        <f>SUMIFS('個別表（B表）'!$BR$14:$BR$113,'個別表（B表）'!$C$14:$C$113,'総括表 (A表)'!$E113)</f>
        <v>0</v>
      </c>
      <c r="P113" s="721" t="str">
        <f t="shared" si="19"/>
        <v/>
      </c>
      <c r="Q113" s="716"/>
      <c r="R113" s="327"/>
      <c r="S113" s="705">
        <f>SUMIFS('個別表（B表）'!$I$14:$I$113,'個別表（B表）'!$C$14:$C$113,'総括表 (A表)'!E113)</f>
        <v>0</v>
      </c>
      <c r="T113" s="698">
        <f>SUMIFS('個別表（B表）'!$AW$14:$AW$113,'個別表（B表）'!$C$14:$C$113,'総括表 (A表)'!$E113)</f>
        <v>0</v>
      </c>
      <c r="U113" s="387">
        <f>SUMIFS('個別表（B表）'!$AY$14:$AY$113,'個別表（B表）'!$C$14:$C$113,'総括表 (A表)'!$E113)</f>
        <v>0</v>
      </c>
      <c r="V113" s="496">
        <f>SUMIFS('個別表（B表）'!$I$14:$I$113,'個別表（B表）'!$C$14:$C$113,'総括表 (A表)'!$E113,'個別表（B表）'!$F$14:$F$113,"&gt;=1")</f>
        <v>0</v>
      </c>
      <c r="W113" s="387">
        <f>SUMIFS('個別表（B表）'!$BR$14:$BR$113,'個別表（B表）'!$C$14:$C$113,'総括表 (A表)'!$E113)</f>
        <v>0</v>
      </c>
      <c r="X113" s="674" t="str">
        <f t="shared" si="21"/>
        <v/>
      </c>
      <c r="Y113" s="331"/>
      <c r="Z113" s="332"/>
      <c r="AA113" s="328">
        <f t="shared" si="23"/>
        <v>0</v>
      </c>
      <c r="AB113" s="329">
        <f t="shared" si="24"/>
        <v>0</v>
      </c>
      <c r="AC113" s="332"/>
      <c r="AD113" s="332"/>
      <c r="AE113" s="328">
        <f t="shared" si="25"/>
        <v>0</v>
      </c>
      <c r="AF113" s="746">
        <f t="shared" si="22"/>
        <v>0</v>
      </c>
      <c r="AG113" s="332"/>
      <c r="AH113" s="328">
        <f t="shared" si="26"/>
        <v>0</v>
      </c>
      <c r="AI113" s="329">
        <f t="shared" si="27"/>
        <v>0</v>
      </c>
      <c r="AJ113" s="332"/>
      <c r="AK113" s="330">
        <f t="shared" si="28"/>
        <v>0</v>
      </c>
      <c r="AL113" s="335"/>
      <c r="AM113" s="329">
        <f t="shared" si="29"/>
        <v>0</v>
      </c>
      <c r="AN113" s="436"/>
      <c r="AO113" s="337">
        <f t="shared" si="20"/>
        <v>0</v>
      </c>
      <c r="AP113" s="261"/>
    </row>
    <row r="114" spans="1:42">
      <c r="A114" s="342">
        <f>VLOOKUP($E114,'個別表（B表）'!$C$14:$CM$113,2,FALSE)</f>
        <v>0</v>
      </c>
      <c r="B114" s="342">
        <f>IF(D114&gt;0,SUM($D$12:D114),0)</f>
        <v>0</v>
      </c>
      <c r="C114" s="342">
        <f t="shared" si="30"/>
        <v>0</v>
      </c>
      <c r="D114" s="342">
        <f t="shared" si="18"/>
        <v>0</v>
      </c>
      <c r="E114" s="666">
        <f t="shared" si="31"/>
        <v>0</v>
      </c>
      <c r="F114" s="357">
        <f>VLOOKUP($E114,'個別表（B表）'!$C$14:$CM$113,10,FALSE)</f>
        <v>0</v>
      </c>
      <c r="G114" s="357">
        <f>VLOOKUP($E114,'個別表（B表）'!$C$14:$CM$113,11,FALSE)</f>
        <v>0</v>
      </c>
      <c r="H114" s="530">
        <f>VLOOKUP($E114,'個別表（B表）'!$C$14:$CM$113,12,FALSE)</f>
        <v>0</v>
      </c>
      <c r="I114" s="388"/>
      <c r="J114" s="709" t="str">
        <f>IF($H114&gt;0,LEFT(VLOOKUP($E114,'個別表（B表）'!$C$14:$CM$113,14,FALSE),2),"")</f>
        <v/>
      </c>
      <c r="K114" s="705">
        <f>SUMIFS('個別表（B表）'!$I$14:$I$113,'個別表（B表）'!$C$14:$C$113,'総括表 (A表)'!$E114,'個別表（B表）'!$R$14:$R$113,"&gt;=1")</f>
        <v>0</v>
      </c>
      <c r="L114" s="627">
        <f>SUMIFS('個別表（B表）'!$AW$14:$AW$113,'個別表（B表）'!$C$14:$C$113,'総括表 (A表)'!$E114)</f>
        <v>0</v>
      </c>
      <c r="M114" s="385">
        <f>SUMIFS('個別表（B表）'!$AY$14:$AY$113,'個別表（B表）'!$C$14:$C$113,'総括表 (A表)'!$E114)</f>
        <v>0</v>
      </c>
      <c r="N114" s="386">
        <f>SUMIFS('個別表（B表）'!$I$14:$I$113,'個別表（B表）'!$C$14:$C$113,'総括表 (A表)'!$E114,'個別表（B表）'!$F$14:$F$113,"&gt;=1")</f>
        <v>0</v>
      </c>
      <c r="O114" s="386">
        <f>SUMIFS('個別表（B表）'!$BR$14:$BR$113,'個別表（B表）'!$C$14:$C$113,'総括表 (A表)'!$E114)</f>
        <v>0</v>
      </c>
      <c r="P114" s="721" t="str">
        <f t="shared" si="19"/>
        <v/>
      </c>
      <c r="Q114" s="716"/>
      <c r="R114" s="327"/>
      <c r="S114" s="705">
        <f>SUMIFS('個別表（B表）'!$I$14:$I$113,'個別表（B表）'!$C$14:$C$113,'総括表 (A表)'!E114)</f>
        <v>0</v>
      </c>
      <c r="T114" s="698">
        <f>SUMIFS('個別表（B表）'!$AW$14:$AW$113,'個別表（B表）'!$C$14:$C$113,'総括表 (A表)'!$E114)</f>
        <v>0</v>
      </c>
      <c r="U114" s="387">
        <f>SUMIFS('個別表（B表）'!$AY$14:$AY$113,'個別表（B表）'!$C$14:$C$113,'総括表 (A表)'!$E114)</f>
        <v>0</v>
      </c>
      <c r="V114" s="496">
        <f>SUMIFS('個別表（B表）'!$I$14:$I$113,'個別表（B表）'!$C$14:$C$113,'総括表 (A表)'!$E114,'個別表（B表）'!$F$14:$F$113,"&gt;=1")</f>
        <v>0</v>
      </c>
      <c r="W114" s="387">
        <f>SUMIFS('個別表（B表）'!$BR$14:$BR$113,'個別表（B表）'!$C$14:$C$113,'総括表 (A表)'!$E114)</f>
        <v>0</v>
      </c>
      <c r="X114" s="674" t="str">
        <f t="shared" si="21"/>
        <v/>
      </c>
      <c r="Y114" s="331"/>
      <c r="Z114" s="332"/>
      <c r="AA114" s="328">
        <f t="shared" si="23"/>
        <v>0</v>
      </c>
      <c r="AB114" s="329">
        <f t="shared" si="24"/>
        <v>0</v>
      </c>
      <c r="AC114" s="332"/>
      <c r="AD114" s="332"/>
      <c r="AE114" s="328">
        <f t="shared" si="25"/>
        <v>0</v>
      </c>
      <c r="AF114" s="746">
        <f t="shared" si="22"/>
        <v>0</v>
      </c>
      <c r="AG114" s="332"/>
      <c r="AH114" s="328">
        <f t="shared" si="26"/>
        <v>0</v>
      </c>
      <c r="AI114" s="329">
        <f t="shared" si="27"/>
        <v>0</v>
      </c>
      <c r="AJ114" s="332"/>
      <c r="AK114" s="330">
        <f t="shared" si="28"/>
        <v>0</v>
      </c>
      <c r="AL114" s="335"/>
      <c r="AM114" s="329">
        <f t="shared" si="29"/>
        <v>0</v>
      </c>
      <c r="AN114" s="436"/>
      <c r="AO114" s="337">
        <f t="shared" si="20"/>
        <v>0</v>
      </c>
      <c r="AP114" s="261"/>
    </row>
    <row r="115" spans="1:42">
      <c r="A115" s="342">
        <f>VLOOKUP($E115,'個別表（B表）'!$C$14:$CM$113,2,FALSE)</f>
        <v>0</v>
      </c>
      <c r="B115" s="342">
        <f>IF(D115&gt;0,SUM($D$12:D115),0)</f>
        <v>0</v>
      </c>
      <c r="C115" s="342">
        <f t="shared" si="30"/>
        <v>0</v>
      </c>
      <c r="D115" s="342">
        <f t="shared" si="18"/>
        <v>0</v>
      </c>
      <c r="E115" s="666">
        <f t="shared" si="31"/>
        <v>0</v>
      </c>
      <c r="F115" s="357">
        <f>VLOOKUP($E115,'個別表（B表）'!$C$14:$CM$113,10,FALSE)</f>
        <v>0</v>
      </c>
      <c r="G115" s="357">
        <f>VLOOKUP($E115,'個別表（B表）'!$C$14:$CM$113,11,FALSE)</f>
        <v>0</v>
      </c>
      <c r="H115" s="530">
        <f>VLOOKUP($E115,'個別表（B表）'!$C$14:$CM$113,12,FALSE)</f>
        <v>0</v>
      </c>
      <c r="I115" s="388"/>
      <c r="J115" s="709" t="str">
        <f>IF($H115&gt;0,LEFT(VLOOKUP($E115,'個別表（B表）'!$C$14:$CM$113,14,FALSE),2),"")</f>
        <v/>
      </c>
      <c r="K115" s="705">
        <f>SUMIFS('個別表（B表）'!$I$14:$I$113,'個別表（B表）'!$C$14:$C$113,'総括表 (A表)'!$E115,'個別表（B表）'!$R$14:$R$113,"&gt;=1")</f>
        <v>0</v>
      </c>
      <c r="L115" s="627">
        <f>SUMIFS('個別表（B表）'!$AW$14:$AW$113,'個別表（B表）'!$C$14:$C$113,'総括表 (A表)'!$E115)</f>
        <v>0</v>
      </c>
      <c r="M115" s="385">
        <f>SUMIFS('個別表（B表）'!$AY$14:$AY$113,'個別表（B表）'!$C$14:$C$113,'総括表 (A表)'!$E115)</f>
        <v>0</v>
      </c>
      <c r="N115" s="386">
        <f>SUMIFS('個別表（B表）'!$I$14:$I$113,'個別表（B表）'!$C$14:$C$113,'総括表 (A表)'!$E115,'個別表（B表）'!$F$14:$F$113,"&gt;=1")</f>
        <v>0</v>
      </c>
      <c r="O115" s="386">
        <f>SUMIFS('個別表（B表）'!$BR$14:$BR$113,'個別表（B表）'!$C$14:$C$113,'総括表 (A表)'!$E115)</f>
        <v>0</v>
      </c>
      <c r="P115" s="721" t="str">
        <f t="shared" si="19"/>
        <v/>
      </c>
      <c r="Q115" s="716"/>
      <c r="R115" s="327"/>
      <c r="S115" s="705">
        <f>SUMIFS('個別表（B表）'!$I$14:$I$113,'個別表（B表）'!$C$14:$C$113,'総括表 (A表)'!E115)</f>
        <v>0</v>
      </c>
      <c r="T115" s="698">
        <f>SUMIFS('個別表（B表）'!$AW$14:$AW$113,'個別表（B表）'!$C$14:$C$113,'総括表 (A表)'!$E115)</f>
        <v>0</v>
      </c>
      <c r="U115" s="387">
        <f>SUMIFS('個別表（B表）'!$AY$14:$AY$113,'個別表（B表）'!$C$14:$C$113,'総括表 (A表)'!$E115)</f>
        <v>0</v>
      </c>
      <c r="V115" s="496">
        <f>SUMIFS('個別表（B表）'!$I$14:$I$113,'個別表（B表）'!$C$14:$C$113,'総括表 (A表)'!$E115,'個別表（B表）'!$F$14:$F$113,"&gt;=1")</f>
        <v>0</v>
      </c>
      <c r="W115" s="387">
        <f>SUMIFS('個別表（B表）'!$BR$14:$BR$113,'個別表（B表）'!$C$14:$C$113,'総括表 (A表)'!$E115)</f>
        <v>0</v>
      </c>
      <c r="X115" s="674" t="str">
        <f t="shared" si="21"/>
        <v/>
      </c>
      <c r="Y115" s="331"/>
      <c r="Z115" s="332"/>
      <c r="AA115" s="328">
        <f t="shared" si="23"/>
        <v>0</v>
      </c>
      <c r="AB115" s="329">
        <f t="shared" si="24"/>
        <v>0</v>
      </c>
      <c r="AC115" s="332"/>
      <c r="AD115" s="332"/>
      <c r="AE115" s="328">
        <f t="shared" si="25"/>
        <v>0</v>
      </c>
      <c r="AF115" s="746">
        <f t="shared" si="22"/>
        <v>0</v>
      </c>
      <c r="AG115" s="332"/>
      <c r="AH115" s="328">
        <f t="shared" si="26"/>
        <v>0</v>
      </c>
      <c r="AI115" s="329">
        <f t="shared" si="27"/>
        <v>0</v>
      </c>
      <c r="AJ115" s="332"/>
      <c r="AK115" s="330">
        <f t="shared" si="28"/>
        <v>0</v>
      </c>
      <c r="AL115" s="335"/>
      <c r="AM115" s="329">
        <f t="shared" si="29"/>
        <v>0</v>
      </c>
      <c r="AN115" s="436"/>
      <c r="AO115" s="337">
        <f t="shared" si="20"/>
        <v>0</v>
      </c>
      <c r="AP115" s="261"/>
    </row>
    <row r="116" spans="1:42">
      <c r="A116" s="342">
        <f>VLOOKUP($E116,'個別表（B表）'!$C$14:$CM$113,2,FALSE)</f>
        <v>0</v>
      </c>
      <c r="B116" s="342">
        <f>IF(D116&gt;0,SUM($D$12:D116),0)</f>
        <v>0</v>
      </c>
      <c r="C116" s="342">
        <f t="shared" si="30"/>
        <v>0</v>
      </c>
      <c r="D116" s="342">
        <f t="shared" si="18"/>
        <v>0</v>
      </c>
      <c r="E116" s="666">
        <f t="shared" si="31"/>
        <v>0</v>
      </c>
      <c r="F116" s="357">
        <f>VLOOKUP($E116,'個別表（B表）'!$C$14:$CM$113,10,FALSE)</f>
        <v>0</v>
      </c>
      <c r="G116" s="357">
        <f>VLOOKUP($E116,'個別表（B表）'!$C$14:$CM$113,11,FALSE)</f>
        <v>0</v>
      </c>
      <c r="H116" s="530">
        <f>VLOOKUP($E116,'個別表（B表）'!$C$14:$CM$113,12,FALSE)</f>
        <v>0</v>
      </c>
      <c r="I116" s="388"/>
      <c r="J116" s="709" t="str">
        <f>IF($H116&gt;0,LEFT(VLOOKUP($E116,'個別表（B表）'!$C$14:$CM$113,14,FALSE),2),"")</f>
        <v/>
      </c>
      <c r="K116" s="705">
        <f>SUMIFS('個別表（B表）'!$I$14:$I$113,'個別表（B表）'!$C$14:$C$113,'総括表 (A表)'!$E116,'個別表（B表）'!$R$14:$R$113,"&gt;=1")</f>
        <v>0</v>
      </c>
      <c r="L116" s="627">
        <f>SUMIFS('個別表（B表）'!$AW$14:$AW$113,'個別表（B表）'!$C$14:$C$113,'総括表 (A表)'!$E116)</f>
        <v>0</v>
      </c>
      <c r="M116" s="385">
        <f>SUMIFS('個別表（B表）'!$AY$14:$AY$113,'個別表（B表）'!$C$14:$C$113,'総括表 (A表)'!$E116)</f>
        <v>0</v>
      </c>
      <c r="N116" s="386">
        <f>SUMIFS('個別表（B表）'!$I$14:$I$113,'個別表（B表）'!$C$14:$C$113,'総括表 (A表)'!$E116,'個別表（B表）'!$F$14:$F$113,"&gt;=1")</f>
        <v>0</v>
      </c>
      <c r="O116" s="386">
        <f>SUMIFS('個別表（B表）'!$BR$14:$BR$113,'個別表（B表）'!$C$14:$C$113,'総括表 (A表)'!$E116)</f>
        <v>0</v>
      </c>
      <c r="P116" s="721" t="str">
        <f t="shared" si="19"/>
        <v/>
      </c>
      <c r="Q116" s="716"/>
      <c r="R116" s="327"/>
      <c r="S116" s="705">
        <f>SUMIFS('個別表（B表）'!$I$14:$I$113,'個別表（B表）'!$C$14:$C$113,'総括表 (A表)'!E116)</f>
        <v>0</v>
      </c>
      <c r="T116" s="698">
        <f>SUMIFS('個別表（B表）'!$AW$14:$AW$113,'個別表（B表）'!$C$14:$C$113,'総括表 (A表)'!$E116)</f>
        <v>0</v>
      </c>
      <c r="U116" s="387">
        <f>SUMIFS('個別表（B表）'!$AY$14:$AY$113,'個別表（B表）'!$C$14:$C$113,'総括表 (A表)'!$E116)</f>
        <v>0</v>
      </c>
      <c r="V116" s="496">
        <f>SUMIFS('個別表（B表）'!$I$14:$I$113,'個別表（B表）'!$C$14:$C$113,'総括表 (A表)'!$E116,'個別表（B表）'!$F$14:$F$113,"&gt;=1")</f>
        <v>0</v>
      </c>
      <c r="W116" s="387">
        <f>SUMIFS('個別表（B表）'!$BR$14:$BR$113,'個別表（B表）'!$C$14:$C$113,'総括表 (A表)'!$E116)</f>
        <v>0</v>
      </c>
      <c r="X116" s="674" t="str">
        <f t="shared" si="21"/>
        <v/>
      </c>
      <c r="Y116" s="331"/>
      <c r="Z116" s="332"/>
      <c r="AA116" s="328">
        <f t="shared" si="23"/>
        <v>0</v>
      </c>
      <c r="AB116" s="329">
        <f t="shared" si="24"/>
        <v>0</v>
      </c>
      <c r="AC116" s="332"/>
      <c r="AD116" s="332"/>
      <c r="AE116" s="328">
        <f t="shared" si="25"/>
        <v>0</v>
      </c>
      <c r="AF116" s="746">
        <f t="shared" si="22"/>
        <v>0</v>
      </c>
      <c r="AG116" s="332"/>
      <c r="AH116" s="328">
        <f t="shared" si="26"/>
        <v>0</v>
      </c>
      <c r="AI116" s="329">
        <f t="shared" si="27"/>
        <v>0</v>
      </c>
      <c r="AJ116" s="332"/>
      <c r="AK116" s="330">
        <f t="shared" si="28"/>
        <v>0</v>
      </c>
      <c r="AL116" s="335"/>
      <c r="AM116" s="329">
        <f t="shared" si="29"/>
        <v>0</v>
      </c>
      <c r="AN116" s="436"/>
      <c r="AO116" s="337">
        <f t="shared" si="20"/>
        <v>0</v>
      </c>
      <c r="AP116" s="261"/>
    </row>
    <row r="117" spans="1:42">
      <c r="A117" s="342">
        <f>VLOOKUP($E117,'個別表（B表）'!$C$14:$CM$113,2,FALSE)</f>
        <v>0</v>
      </c>
      <c r="B117" s="342">
        <f>IF(D117&gt;0,SUM($D$12:D117),0)</f>
        <v>0</v>
      </c>
      <c r="C117" s="342">
        <f t="shared" si="30"/>
        <v>0</v>
      </c>
      <c r="D117" s="342">
        <f t="shared" si="18"/>
        <v>0</v>
      </c>
      <c r="E117" s="666">
        <f t="shared" si="31"/>
        <v>0</v>
      </c>
      <c r="F117" s="357">
        <f>VLOOKUP($E117,'個別表（B表）'!$C$14:$CM$113,10,FALSE)</f>
        <v>0</v>
      </c>
      <c r="G117" s="357">
        <f>VLOOKUP($E117,'個別表（B表）'!$C$14:$CM$113,11,FALSE)</f>
        <v>0</v>
      </c>
      <c r="H117" s="530">
        <f>VLOOKUP($E117,'個別表（B表）'!$C$14:$CM$113,12,FALSE)</f>
        <v>0</v>
      </c>
      <c r="I117" s="388"/>
      <c r="J117" s="709" t="str">
        <f>IF($H117&gt;0,LEFT(VLOOKUP($E117,'個別表（B表）'!$C$14:$CM$113,14,FALSE),2),"")</f>
        <v/>
      </c>
      <c r="K117" s="705">
        <f>SUMIFS('個別表（B表）'!$I$14:$I$113,'個別表（B表）'!$C$14:$C$113,'総括表 (A表)'!$E117,'個別表（B表）'!$R$14:$R$113,"&gt;=1")</f>
        <v>0</v>
      </c>
      <c r="L117" s="627">
        <f>SUMIFS('個別表（B表）'!$AW$14:$AW$113,'個別表（B表）'!$C$14:$C$113,'総括表 (A表)'!$E117)</f>
        <v>0</v>
      </c>
      <c r="M117" s="385">
        <f>SUMIFS('個別表（B表）'!$AY$14:$AY$113,'個別表（B表）'!$C$14:$C$113,'総括表 (A表)'!$E117)</f>
        <v>0</v>
      </c>
      <c r="N117" s="386">
        <f>SUMIFS('個別表（B表）'!$I$14:$I$113,'個別表（B表）'!$C$14:$C$113,'総括表 (A表)'!$E117,'個別表（B表）'!$F$14:$F$113,"&gt;=1")</f>
        <v>0</v>
      </c>
      <c r="O117" s="386">
        <f>SUMIFS('個別表（B表）'!$BR$14:$BR$113,'個別表（B表）'!$C$14:$C$113,'総括表 (A表)'!$E117)</f>
        <v>0</v>
      </c>
      <c r="P117" s="721" t="str">
        <f t="shared" si="19"/>
        <v/>
      </c>
      <c r="Q117" s="716"/>
      <c r="R117" s="327"/>
      <c r="S117" s="705">
        <f>SUMIFS('個別表（B表）'!$I$14:$I$113,'個別表（B表）'!$C$14:$C$113,'総括表 (A表)'!E117)</f>
        <v>0</v>
      </c>
      <c r="T117" s="698">
        <f>SUMIFS('個別表（B表）'!$AW$14:$AW$113,'個別表（B表）'!$C$14:$C$113,'総括表 (A表)'!$E117)</f>
        <v>0</v>
      </c>
      <c r="U117" s="387">
        <f>SUMIFS('個別表（B表）'!$AY$14:$AY$113,'個別表（B表）'!$C$14:$C$113,'総括表 (A表)'!$E117)</f>
        <v>0</v>
      </c>
      <c r="V117" s="496">
        <f>SUMIFS('個別表（B表）'!$I$14:$I$113,'個別表（B表）'!$C$14:$C$113,'総括表 (A表)'!$E117,'個別表（B表）'!$F$14:$F$113,"&gt;=1")</f>
        <v>0</v>
      </c>
      <c r="W117" s="387">
        <f>SUMIFS('個別表（B表）'!$BR$14:$BR$113,'個別表（B表）'!$C$14:$C$113,'総括表 (A表)'!$E117)</f>
        <v>0</v>
      </c>
      <c r="X117" s="674" t="str">
        <f t="shared" si="21"/>
        <v/>
      </c>
      <c r="Y117" s="331"/>
      <c r="Z117" s="332"/>
      <c r="AA117" s="328">
        <f t="shared" si="23"/>
        <v>0</v>
      </c>
      <c r="AB117" s="329">
        <f t="shared" si="24"/>
        <v>0</v>
      </c>
      <c r="AC117" s="332"/>
      <c r="AD117" s="332"/>
      <c r="AE117" s="328">
        <f t="shared" si="25"/>
        <v>0</v>
      </c>
      <c r="AF117" s="746">
        <f t="shared" si="22"/>
        <v>0</v>
      </c>
      <c r="AG117" s="332"/>
      <c r="AH117" s="328">
        <f t="shared" si="26"/>
        <v>0</v>
      </c>
      <c r="AI117" s="329">
        <f t="shared" si="27"/>
        <v>0</v>
      </c>
      <c r="AJ117" s="332"/>
      <c r="AK117" s="330">
        <f t="shared" si="28"/>
        <v>0</v>
      </c>
      <c r="AL117" s="335"/>
      <c r="AM117" s="329">
        <f t="shared" si="29"/>
        <v>0</v>
      </c>
      <c r="AN117" s="436"/>
      <c r="AO117" s="337">
        <f t="shared" si="20"/>
        <v>0</v>
      </c>
      <c r="AP117" s="261"/>
    </row>
    <row r="118" spans="1:42">
      <c r="A118" s="342">
        <f>VLOOKUP($E118,'個別表（B表）'!$C$14:$CM$113,2,FALSE)</f>
        <v>0</v>
      </c>
      <c r="B118" s="342">
        <f>IF(D118&gt;0,SUM($D$12:D118),0)</f>
        <v>0</v>
      </c>
      <c r="C118" s="342">
        <f t="shared" si="30"/>
        <v>0</v>
      </c>
      <c r="D118" s="342">
        <f t="shared" si="18"/>
        <v>0</v>
      </c>
      <c r="E118" s="666">
        <f t="shared" si="31"/>
        <v>0</v>
      </c>
      <c r="F118" s="357">
        <f>VLOOKUP($E118,'個別表（B表）'!$C$14:$CM$113,10,FALSE)</f>
        <v>0</v>
      </c>
      <c r="G118" s="357">
        <f>VLOOKUP($E118,'個別表（B表）'!$C$14:$CM$113,11,FALSE)</f>
        <v>0</v>
      </c>
      <c r="H118" s="530">
        <f>VLOOKUP($E118,'個別表（B表）'!$C$14:$CM$113,12,FALSE)</f>
        <v>0</v>
      </c>
      <c r="I118" s="388"/>
      <c r="J118" s="709" t="str">
        <f>IF($H118&gt;0,LEFT(VLOOKUP($E118,'個別表（B表）'!$C$14:$CM$113,14,FALSE),2),"")</f>
        <v/>
      </c>
      <c r="K118" s="705">
        <f>SUMIFS('個別表（B表）'!$I$14:$I$113,'個別表（B表）'!$C$14:$C$113,'総括表 (A表)'!$E118,'個別表（B表）'!$R$14:$R$113,"&gt;=1")</f>
        <v>0</v>
      </c>
      <c r="L118" s="627">
        <f>SUMIFS('個別表（B表）'!$AW$14:$AW$113,'個別表（B表）'!$C$14:$C$113,'総括表 (A表)'!$E118)</f>
        <v>0</v>
      </c>
      <c r="M118" s="385">
        <f>SUMIFS('個別表（B表）'!$AY$14:$AY$113,'個別表（B表）'!$C$14:$C$113,'総括表 (A表)'!$E118)</f>
        <v>0</v>
      </c>
      <c r="N118" s="386">
        <f>SUMIFS('個別表（B表）'!$I$14:$I$113,'個別表（B表）'!$C$14:$C$113,'総括表 (A表)'!$E118,'個別表（B表）'!$F$14:$F$113,"&gt;=1")</f>
        <v>0</v>
      </c>
      <c r="O118" s="386">
        <f>SUMIFS('個別表（B表）'!$BR$14:$BR$113,'個別表（B表）'!$C$14:$C$113,'総括表 (A表)'!$E118)</f>
        <v>0</v>
      </c>
      <c r="P118" s="721" t="str">
        <f t="shared" si="19"/>
        <v/>
      </c>
      <c r="Q118" s="716"/>
      <c r="R118" s="327"/>
      <c r="S118" s="705">
        <f>SUMIFS('個別表（B表）'!$I$14:$I$113,'個別表（B表）'!$C$14:$C$113,'総括表 (A表)'!E118)</f>
        <v>0</v>
      </c>
      <c r="T118" s="698">
        <f>SUMIFS('個別表（B表）'!$AW$14:$AW$113,'個別表（B表）'!$C$14:$C$113,'総括表 (A表)'!$E118)</f>
        <v>0</v>
      </c>
      <c r="U118" s="387">
        <f>SUMIFS('個別表（B表）'!$AY$14:$AY$113,'個別表（B表）'!$C$14:$C$113,'総括表 (A表)'!$E118)</f>
        <v>0</v>
      </c>
      <c r="V118" s="496">
        <f>SUMIFS('個別表（B表）'!$I$14:$I$113,'個別表（B表）'!$C$14:$C$113,'総括表 (A表)'!$E118,'個別表（B表）'!$F$14:$F$113,"&gt;=1")</f>
        <v>0</v>
      </c>
      <c r="W118" s="387">
        <f>SUMIFS('個別表（B表）'!$BR$14:$BR$113,'個別表（B表）'!$C$14:$C$113,'総括表 (A表)'!$E118)</f>
        <v>0</v>
      </c>
      <c r="X118" s="674" t="str">
        <f t="shared" si="21"/>
        <v/>
      </c>
      <c r="Y118" s="331"/>
      <c r="Z118" s="332"/>
      <c r="AA118" s="328">
        <f t="shared" si="23"/>
        <v>0</v>
      </c>
      <c r="AB118" s="329">
        <f t="shared" si="24"/>
        <v>0</v>
      </c>
      <c r="AC118" s="332"/>
      <c r="AD118" s="332"/>
      <c r="AE118" s="328">
        <f t="shared" si="25"/>
        <v>0</v>
      </c>
      <c r="AF118" s="746">
        <f t="shared" si="22"/>
        <v>0</v>
      </c>
      <c r="AG118" s="332"/>
      <c r="AH118" s="328">
        <f t="shared" si="26"/>
        <v>0</v>
      </c>
      <c r="AI118" s="329">
        <f t="shared" si="27"/>
        <v>0</v>
      </c>
      <c r="AJ118" s="332"/>
      <c r="AK118" s="330">
        <f t="shared" si="28"/>
        <v>0</v>
      </c>
      <c r="AL118" s="335"/>
      <c r="AM118" s="329">
        <f t="shared" si="29"/>
        <v>0</v>
      </c>
      <c r="AN118" s="436"/>
      <c r="AO118" s="337">
        <f t="shared" si="20"/>
        <v>0</v>
      </c>
      <c r="AP118" s="261"/>
    </row>
    <row r="119" spans="1:42">
      <c r="A119" s="342">
        <f>VLOOKUP($E119,'個別表（B表）'!$C$14:$CM$113,2,FALSE)</f>
        <v>0</v>
      </c>
      <c r="B119" s="342">
        <f>IF(D119&gt;0,SUM($D$12:D119),0)</f>
        <v>0</v>
      </c>
      <c r="C119" s="342">
        <f t="shared" si="30"/>
        <v>0</v>
      </c>
      <c r="D119" s="342">
        <f t="shared" si="18"/>
        <v>0</v>
      </c>
      <c r="E119" s="666">
        <f t="shared" si="31"/>
        <v>0</v>
      </c>
      <c r="F119" s="357">
        <f>VLOOKUP($E119,'個別表（B表）'!$C$14:$CM$113,10,FALSE)</f>
        <v>0</v>
      </c>
      <c r="G119" s="357">
        <f>VLOOKUP($E119,'個別表（B表）'!$C$14:$CM$113,11,FALSE)</f>
        <v>0</v>
      </c>
      <c r="H119" s="530">
        <f>VLOOKUP($E119,'個別表（B表）'!$C$14:$CM$113,12,FALSE)</f>
        <v>0</v>
      </c>
      <c r="I119" s="388"/>
      <c r="J119" s="709" t="str">
        <f>IF($H119&gt;0,LEFT(VLOOKUP($E119,'個別表（B表）'!$C$14:$CM$113,14,FALSE),2),"")</f>
        <v/>
      </c>
      <c r="K119" s="705">
        <f>SUMIFS('個別表（B表）'!$I$14:$I$113,'個別表（B表）'!$C$14:$C$113,'総括表 (A表)'!$E119,'個別表（B表）'!$R$14:$R$113,"&gt;=1")</f>
        <v>0</v>
      </c>
      <c r="L119" s="627">
        <f>SUMIFS('個別表（B表）'!$AW$14:$AW$113,'個別表（B表）'!$C$14:$C$113,'総括表 (A表)'!$E119)</f>
        <v>0</v>
      </c>
      <c r="M119" s="385">
        <f>SUMIFS('個別表（B表）'!$AY$14:$AY$113,'個別表（B表）'!$C$14:$C$113,'総括表 (A表)'!$E119)</f>
        <v>0</v>
      </c>
      <c r="N119" s="386">
        <f>SUMIFS('個別表（B表）'!$I$14:$I$113,'個別表（B表）'!$C$14:$C$113,'総括表 (A表)'!$E119,'個別表（B表）'!$F$14:$F$113,"&gt;=1")</f>
        <v>0</v>
      </c>
      <c r="O119" s="386">
        <f>SUMIFS('個別表（B表）'!$BR$14:$BR$113,'個別表（B表）'!$C$14:$C$113,'総括表 (A表)'!$E119)</f>
        <v>0</v>
      </c>
      <c r="P119" s="721" t="str">
        <f t="shared" si="19"/>
        <v/>
      </c>
      <c r="Q119" s="716"/>
      <c r="R119" s="327"/>
      <c r="S119" s="705">
        <f>SUMIFS('個別表（B表）'!$I$14:$I$113,'個別表（B表）'!$C$14:$C$113,'総括表 (A表)'!E119)</f>
        <v>0</v>
      </c>
      <c r="T119" s="698">
        <f>SUMIFS('個別表（B表）'!$AW$14:$AW$113,'個別表（B表）'!$C$14:$C$113,'総括表 (A表)'!$E119)</f>
        <v>0</v>
      </c>
      <c r="U119" s="387">
        <f>SUMIFS('個別表（B表）'!$AY$14:$AY$113,'個別表（B表）'!$C$14:$C$113,'総括表 (A表)'!$E119)</f>
        <v>0</v>
      </c>
      <c r="V119" s="496">
        <f>SUMIFS('個別表（B表）'!$I$14:$I$113,'個別表（B表）'!$C$14:$C$113,'総括表 (A表)'!$E119,'個別表（B表）'!$F$14:$F$113,"&gt;=1")</f>
        <v>0</v>
      </c>
      <c r="W119" s="387">
        <f>SUMIFS('個別表（B表）'!$BR$14:$BR$113,'個別表（B表）'!$C$14:$C$113,'総括表 (A表)'!$E119)</f>
        <v>0</v>
      </c>
      <c r="X119" s="674" t="str">
        <f t="shared" si="21"/>
        <v/>
      </c>
      <c r="Y119" s="331"/>
      <c r="Z119" s="332"/>
      <c r="AA119" s="328">
        <f t="shared" si="23"/>
        <v>0</v>
      </c>
      <c r="AB119" s="329">
        <f t="shared" si="24"/>
        <v>0</v>
      </c>
      <c r="AC119" s="332"/>
      <c r="AD119" s="332"/>
      <c r="AE119" s="328">
        <f t="shared" si="25"/>
        <v>0</v>
      </c>
      <c r="AF119" s="746">
        <f t="shared" si="22"/>
        <v>0</v>
      </c>
      <c r="AG119" s="332"/>
      <c r="AH119" s="328">
        <f t="shared" si="26"/>
        <v>0</v>
      </c>
      <c r="AI119" s="329">
        <f t="shared" si="27"/>
        <v>0</v>
      </c>
      <c r="AJ119" s="332"/>
      <c r="AK119" s="330">
        <f t="shared" si="28"/>
        <v>0</v>
      </c>
      <c r="AL119" s="335"/>
      <c r="AM119" s="329">
        <f t="shared" si="29"/>
        <v>0</v>
      </c>
      <c r="AN119" s="436"/>
      <c r="AO119" s="337">
        <f t="shared" si="20"/>
        <v>0</v>
      </c>
      <c r="AP119" s="261"/>
    </row>
    <row r="120" spans="1:42">
      <c r="A120" s="342">
        <f>VLOOKUP($E120,'個別表（B表）'!$C$14:$CM$113,2,FALSE)</f>
        <v>0</v>
      </c>
      <c r="B120" s="342">
        <f>IF(D120&gt;0,SUM($D$12:D120),0)</f>
        <v>0</v>
      </c>
      <c r="C120" s="342">
        <f t="shared" si="30"/>
        <v>0</v>
      </c>
      <c r="D120" s="342">
        <f t="shared" si="18"/>
        <v>0</v>
      </c>
      <c r="E120" s="666">
        <f t="shared" si="31"/>
        <v>0</v>
      </c>
      <c r="F120" s="357">
        <f>VLOOKUP($E120,'個別表（B表）'!$C$14:$CM$113,10,FALSE)</f>
        <v>0</v>
      </c>
      <c r="G120" s="357">
        <f>VLOOKUP($E120,'個別表（B表）'!$C$14:$CM$113,11,FALSE)</f>
        <v>0</v>
      </c>
      <c r="H120" s="530">
        <f>VLOOKUP($E120,'個別表（B表）'!$C$14:$CM$113,12,FALSE)</f>
        <v>0</v>
      </c>
      <c r="I120" s="388"/>
      <c r="J120" s="709" t="str">
        <f>IF($H120&gt;0,LEFT(VLOOKUP($E120,'個別表（B表）'!$C$14:$CM$113,14,FALSE),2),"")</f>
        <v/>
      </c>
      <c r="K120" s="705">
        <f>SUMIFS('個別表（B表）'!$I$14:$I$113,'個別表（B表）'!$C$14:$C$113,'総括表 (A表)'!$E120,'個別表（B表）'!$R$14:$R$113,"&gt;=1")</f>
        <v>0</v>
      </c>
      <c r="L120" s="627">
        <f>SUMIFS('個別表（B表）'!$AW$14:$AW$113,'個別表（B表）'!$C$14:$C$113,'総括表 (A表)'!$E120)</f>
        <v>0</v>
      </c>
      <c r="M120" s="385">
        <f>SUMIFS('個別表（B表）'!$AY$14:$AY$113,'個別表（B表）'!$C$14:$C$113,'総括表 (A表)'!$E120)</f>
        <v>0</v>
      </c>
      <c r="N120" s="386">
        <f>SUMIFS('個別表（B表）'!$I$14:$I$113,'個別表（B表）'!$C$14:$C$113,'総括表 (A表)'!$E120,'個別表（B表）'!$F$14:$F$113,"&gt;=1")</f>
        <v>0</v>
      </c>
      <c r="O120" s="386">
        <f>SUMIFS('個別表（B表）'!$BR$14:$BR$113,'個別表（B表）'!$C$14:$C$113,'総括表 (A表)'!$E120)</f>
        <v>0</v>
      </c>
      <c r="P120" s="721" t="str">
        <f t="shared" si="19"/>
        <v/>
      </c>
      <c r="Q120" s="716"/>
      <c r="R120" s="327"/>
      <c r="S120" s="705">
        <f>SUMIFS('個別表（B表）'!$I$14:$I$113,'個別表（B表）'!$C$14:$C$113,'総括表 (A表)'!E120)</f>
        <v>0</v>
      </c>
      <c r="T120" s="698">
        <f>SUMIFS('個別表（B表）'!$AW$14:$AW$113,'個別表（B表）'!$C$14:$C$113,'総括表 (A表)'!$E120)</f>
        <v>0</v>
      </c>
      <c r="U120" s="387">
        <f>SUMIFS('個別表（B表）'!$AY$14:$AY$113,'個別表（B表）'!$C$14:$C$113,'総括表 (A表)'!$E120)</f>
        <v>0</v>
      </c>
      <c r="V120" s="496">
        <f>SUMIFS('個別表（B表）'!$I$14:$I$113,'個別表（B表）'!$C$14:$C$113,'総括表 (A表)'!$E120,'個別表（B表）'!$F$14:$F$113,"&gt;=1")</f>
        <v>0</v>
      </c>
      <c r="W120" s="387">
        <f>SUMIFS('個別表（B表）'!$BR$14:$BR$113,'個別表（B表）'!$C$14:$C$113,'総括表 (A表)'!$E120)</f>
        <v>0</v>
      </c>
      <c r="X120" s="674" t="str">
        <f t="shared" si="21"/>
        <v/>
      </c>
      <c r="Y120" s="331"/>
      <c r="Z120" s="332"/>
      <c r="AA120" s="328">
        <f t="shared" si="23"/>
        <v>0</v>
      </c>
      <c r="AB120" s="329">
        <f t="shared" si="24"/>
        <v>0</v>
      </c>
      <c r="AC120" s="332"/>
      <c r="AD120" s="332"/>
      <c r="AE120" s="328">
        <f t="shared" si="25"/>
        <v>0</v>
      </c>
      <c r="AF120" s="746">
        <f t="shared" si="22"/>
        <v>0</v>
      </c>
      <c r="AG120" s="332"/>
      <c r="AH120" s="328">
        <f t="shared" si="26"/>
        <v>0</v>
      </c>
      <c r="AI120" s="329">
        <f t="shared" si="27"/>
        <v>0</v>
      </c>
      <c r="AJ120" s="332"/>
      <c r="AK120" s="330">
        <f t="shared" si="28"/>
        <v>0</v>
      </c>
      <c r="AL120" s="335"/>
      <c r="AM120" s="329">
        <f t="shared" si="29"/>
        <v>0</v>
      </c>
      <c r="AN120" s="436"/>
      <c r="AO120" s="337">
        <f t="shared" si="20"/>
        <v>0</v>
      </c>
      <c r="AP120" s="261"/>
    </row>
    <row r="121" spans="1:42">
      <c r="A121" s="342">
        <f>VLOOKUP($E121,'個別表（B表）'!$C$14:$CM$113,2,FALSE)</f>
        <v>0</v>
      </c>
      <c r="B121" s="342">
        <f>IF(D121&gt;0,SUM($D$12:D121),0)</f>
        <v>0</v>
      </c>
      <c r="C121" s="342">
        <f t="shared" si="30"/>
        <v>0</v>
      </c>
      <c r="D121" s="342">
        <f t="shared" si="18"/>
        <v>0</v>
      </c>
      <c r="E121" s="666">
        <f t="shared" si="31"/>
        <v>0</v>
      </c>
      <c r="F121" s="357">
        <f>VLOOKUP($E121,'個別表（B表）'!$C$14:$CM$113,10,FALSE)</f>
        <v>0</v>
      </c>
      <c r="G121" s="357">
        <f>VLOOKUP($E121,'個別表（B表）'!$C$14:$CM$113,11,FALSE)</f>
        <v>0</v>
      </c>
      <c r="H121" s="530">
        <f>VLOOKUP($E121,'個別表（B表）'!$C$14:$CM$113,12,FALSE)</f>
        <v>0</v>
      </c>
      <c r="I121" s="388"/>
      <c r="J121" s="709" t="str">
        <f>IF($H121&gt;0,LEFT(VLOOKUP($E121,'個別表（B表）'!$C$14:$CM$113,14,FALSE),2),"")</f>
        <v/>
      </c>
      <c r="K121" s="705">
        <f>SUMIFS('個別表（B表）'!$I$14:$I$113,'個別表（B表）'!$C$14:$C$113,'総括表 (A表)'!$E121,'個別表（B表）'!$R$14:$R$113,"&gt;=1")</f>
        <v>0</v>
      </c>
      <c r="L121" s="627">
        <f>SUMIFS('個別表（B表）'!$AW$14:$AW$113,'個別表（B表）'!$C$14:$C$113,'総括表 (A表)'!$E121)</f>
        <v>0</v>
      </c>
      <c r="M121" s="385">
        <f>SUMIFS('個別表（B表）'!$AY$14:$AY$113,'個別表（B表）'!$C$14:$C$113,'総括表 (A表)'!$E121)</f>
        <v>0</v>
      </c>
      <c r="N121" s="386">
        <f>SUMIFS('個別表（B表）'!$I$14:$I$113,'個別表（B表）'!$C$14:$C$113,'総括表 (A表)'!$E121,'個別表（B表）'!$F$14:$F$113,"&gt;=1")</f>
        <v>0</v>
      </c>
      <c r="O121" s="386">
        <f>SUMIFS('個別表（B表）'!$BR$14:$BR$113,'個別表（B表）'!$C$14:$C$113,'総括表 (A表)'!$E121)</f>
        <v>0</v>
      </c>
      <c r="P121" s="721" t="str">
        <f t="shared" si="19"/>
        <v/>
      </c>
      <c r="Q121" s="716"/>
      <c r="R121" s="327"/>
      <c r="S121" s="705">
        <f>SUMIFS('個別表（B表）'!$I$14:$I$113,'個別表（B表）'!$C$14:$C$113,'総括表 (A表)'!E121)</f>
        <v>0</v>
      </c>
      <c r="T121" s="698">
        <f>SUMIFS('個別表（B表）'!$AW$14:$AW$113,'個別表（B表）'!$C$14:$C$113,'総括表 (A表)'!$E121)</f>
        <v>0</v>
      </c>
      <c r="U121" s="387">
        <f>SUMIFS('個別表（B表）'!$AY$14:$AY$113,'個別表（B表）'!$C$14:$C$113,'総括表 (A表)'!$E121)</f>
        <v>0</v>
      </c>
      <c r="V121" s="496">
        <f>SUMIFS('個別表（B表）'!$I$14:$I$113,'個別表（B表）'!$C$14:$C$113,'総括表 (A表)'!$E121,'個別表（B表）'!$F$14:$F$113,"&gt;=1")</f>
        <v>0</v>
      </c>
      <c r="W121" s="387">
        <f>SUMIFS('個別表（B表）'!$BR$14:$BR$113,'個別表（B表）'!$C$14:$C$113,'総括表 (A表)'!$E121)</f>
        <v>0</v>
      </c>
      <c r="X121" s="674" t="str">
        <f t="shared" si="21"/>
        <v/>
      </c>
      <c r="Y121" s="331"/>
      <c r="Z121" s="332"/>
      <c r="AA121" s="328">
        <f t="shared" si="23"/>
        <v>0</v>
      </c>
      <c r="AB121" s="329">
        <f t="shared" si="24"/>
        <v>0</v>
      </c>
      <c r="AC121" s="332"/>
      <c r="AD121" s="332"/>
      <c r="AE121" s="328">
        <f t="shared" si="25"/>
        <v>0</v>
      </c>
      <c r="AF121" s="746">
        <f t="shared" si="22"/>
        <v>0</v>
      </c>
      <c r="AG121" s="332"/>
      <c r="AH121" s="328">
        <f t="shared" si="26"/>
        <v>0</v>
      </c>
      <c r="AI121" s="329">
        <f t="shared" si="27"/>
        <v>0</v>
      </c>
      <c r="AJ121" s="332"/>
      <c r="AK121" s="330">
        <f t="shared" si="28"/>
        <v>0</v>
      </c>
      <c r="AL121" s="335"/>
      <c r="AM121" s="329">
        <f t="shared" si="29"/>
        <v>0</v>
      </c>
      <c r="AN121" s="436"/>
      <c r="AO121" s="337">
        <f t="shared" si="20"/>
        <v>0</v>
      </c>
      <c r="AP121" s="261"/>
    </row>
    <row r="122" spans="1:42">
      <c r="A122" s="342">
        <f>VLOOKUP($E122,'個別表（B表）'!$C$14:$CM$113,2,FALSE)</f>
        <v>0</v>
      </c>
      <c r="B122" s="342">
        <f>IF(D122&gt;0,SUM($D$12:D122),0)</f>
        <v>0</v>
      </c>
      <c r="C122" s="342">
        <f t="shared" si="30"/>
        <v>0</v>
      </c>
      <c r="D122" s="342">
        <f t="shared" si="18"/>
        <v>0</v>
      </c>
      <c r="E122" s="666">
        <f t="shared" si="31"/>
        <v>0</v>
      </c>
      <c r="F122" s="357">
        <f>VLOOKUP($E122,'個別表（B表）'!$C$14:$CM$113,10,FALSE)</f>
        <v>0</v>
      </c>
      <c r="G122" s="357">
        <f>VLOOKUP($E122,'個別表（B表）'!$C$14:$CM$113,11,FALSE)</f>
        <v>0</v>
      </c>
      <c r="H122" s="530">
        <f>VLOOKUP($E122,'個別表（B表）'!$C$14:$CM$113,12,FALSE)</f>
        <v>0</v>
      </c>
      <c r="I122" s="388"/>
      <c r="J122" s="709" t="str">
        <f>IF($H122&gt;0,LEFT(VLOOKUP($E122,'個別表（B表）'!$C$14:$CM$113,14,FALSE),2),"")</f>
        <v/>
      </c>
      <c r="K122" s="705">
        <f>SUMIFS('個別表（B表）'!$I$14:$I$113,'個別表（B表）'!$C$14:$C$113,'総括表 (A表)'!$E122,'個別表（B表）'!$R$14:$R$113,"&gt;=1")</f>
        <v>0</v>
      </c>
      <c r="L122" s="627">
        <f>SUMIFS('個別表（B表）'!$AW$14:$AW$113,'個別表（B表）'!$C$14:$C$113,'総括表 (A表)'!$E122)</f>
        <v>0</v>
      </c>
      <c r="M122" s="385">
        <f>SUMIFS('個別表（B表）'!$AY$14:$AY$113,'個別表（B表）'!$C$14:$C$113,'総括表 (A表)'!$E122)</f>
        <v>0</v>
      </c>
      <c r="N122" s="386">
        <f>SUMIFS('個別表（B表）'!$I$14:$I$113,'個別表（B表）'!$C$14:$C$113,'総括表 (A表)'!$E122,'個別表（B表）'!$F$14:$F$113,"&gt;=1")</f>
        <v>0</v>
      </c>
      <c r="O122" s="386">
        <f>SUMIFS('個別表（B表）'!$BR$14:$BR$113,'個別表（B表）'!$C$14:$C$113,'総括表 (A表)'!$E122)</f>
        <v>0</v>
      </c>
      <c r="P122" s="721" t="str">
        <f t="shared" si="19"/>
        <v/>
      </c>
      <c r="Q122" s="716"/>
      <c r="R122" s="327"/>
      <c r="S122" s="705">
        <f>SUMIFS('個別表（B表）'!$I$14:$I$113,'個別表（B表）'!$C$14:$C$113,'総括表 (A表)'!E122)</f>
        <v>0</v>
      </c>
      <c r="T122" s="698">
        <f>SUMIFS('個別表（B表）'!$AW$14:$AW$113,'個別表（B表）'!$C$14:$C$113,'総括表 (A表)'!$E122)</f>
        <v>0</v>
      </c>
      <c r="U122" s="387">
        <f>SUMIFS('個別表（B表）'!$AY$14:$AY$113,'個別表（B表）'!$C$14:$C$113,'総括表 (A表)'!$E122)</f>
        <v>0</v>
      </c>
      <c r="V122" s="496">
        <f>SUMIFS('個別表（B表）'!$I$14:$I$113,'個別表（B表）'!$C$14:$C$113,'総括表 (A表)'!$E122,'個別表（B表）'!$F$14:$F$113,"&gt;=1")</f>
        <v>0</v>
      </c>
      <c r="W122" s="387">
        <f>SUMIFS('個別表（B表）'!$BR$14:$BR$113,'個別表（B表）'!$C$14:$C$113,'総括表 (A表)'!$E122)</f>
        <v>0</v>
      </c>
      <c r="X122" s="674" t="str">
        <f t="shared" si="21"/>
        <v/>
      </c>
      <c r="Y122" s="331"/>
      <c r="Z122" s="332"/>
      <c r="AA122" s="328">
        <f t="shared" si="23"/>
        <v>0</v>
      </c>
      <c r="AB122" s="329">
        <f t="shared" si="24"/>
        <v>0</v>
      </c>
      <c r="AC122" s="332"/>
      <c r="AD122" s="332"/>
      <c r="AE122" s="328">
        <f t="shared" si="25"/>
        <v>0</v>
      </c>
      <c r="AF122" s="746">
        <f t="shared" si="22"/>
        <v>0</v>
      </c>
      <c r="AG122" s="332"/>
      <c r="AH122" s="328">
        <f t="shared" si="26"/>
        <v>0</v>
      </c>
      <c r="AI122" s="329">
        <f t="shared" si="27"/>
        <v>0</v>
      </c>
      <c r="AJ122" s="332"/>
      <c r="AK122" s="330">
        <f t="shared" si="28"/>
        <v>0</v>
      </c>
      <c r="AL122" s="335"/>
      <c r="AM122" s="329">
        <f t="shared" si="29"/>
        <v>0</v>
      </c>
      <c r="AN122" s="436"/>
      <c r="AO122" s="337">
        <f t="shared" si="20"/>
        <v>0</v>
      </c>
      <c r="AP122" s="261"/>
    </row>
    <row r="123" spans="1:42">
      <c r="A123" s="342">
        <f>VLOOKUP($E123,'個別表（B表）'!$C$14:$CM$113,2,FALSE)</f>
        <v>0</v>
      </c>
      <c r="B123" s="342">
        <f>IF(D123&gt;0,SUM($D$12:D123),0)</f>
        <v>0</v>
      </c>
      <c r="C123" s="342">
        <f t="shared" si="30"/>
        <v>0</v>
      </c>
      <c r="D123" s="342">
        <f t="shared" si="18"/>
        <v>0</v>
      </c>
      <c r="E123" s="666">
        <f t="shared" si="31"/>
        <v>0</v>
      </c>
      <c r="F123" s="357">
        <f>VLOOKUP($E123,'個別表（B表）'!$C$14:$CM$113,10,FALSE)</f>
        <v>0</v>
      </c>
      <c r="G123" s="357">
        <f>VLOOKUP($E123,'個別表（B表）'!$C$14:$CM$113,11,FALSE)</f>
        <v>0</v>
      </c>
      <c r="H123" s="530">
        <f>VLOOKUP($E123,'個別表（B表）'!$C$14:$CM$113,12,FALSE)</f>
        <v>0</v>
      </c>
      <c r="I123" s="388"/>
      <c r="J123" s="709" t="str">
        <f>IF($H123&gt;0,LEFT(VLOOKUP($E123,'個別表（B表）'!$C$14:$CM$113,14,FALSE),2),"")</f>
        <v/>
      </c>
      <c r="K123" s="705">
        <f>SUMIFS('個別表（B表）'!$I$14:$I$113,'個別表（B表）'!$C$14:$C$113,'総括表 (A表)'!$E123,'個別表（B表）'!$R$14:$R$113,"&gt;=1")</f>
        <v>0</v>
      </c>
      <c r="L123" s="627">
        <f>SUMIFS('個別表（B表）'!$AW$14:$AW$113,'個別表（B表）'!$C$14:$C$113,'総括表 (A表)'!$E123)</f>
        <v>0</v>
      </c>
      <c r="M123" s="385">
        <f>SUMIFS('個別表（B表）'!$AY$14:$AY$113,'個別表（B表）'!$C$14:$C$113,'総括表 (A表)'!$E123)</f>
        <v>0</v>
      </c>
      <c r="N123" s="386">
        <f>SUMIFS('個別表（B表）'!$I$14:$I$113,'個別表（B表）'!$C$14:$C$113,'総括表 (A表)'!$E123,'個別表（B表）'!$F$14:$F$113,"&gt;=1")</f>
        <v>0</v>
      </c>
      <c r="O123" s="386">
        <f>SUMIFS('個別表（B表）'!$BR$14:$BR$113,'個別表（B表）'!$C$14:$C$113,'総括表 (A表)'!$E123)</f>
        <v>0</v>
      </c>
      <c r="P123" s="721" t="str">
        <f t="shared" si="19"/>
        <v/>
      </c>
      <c r="Q123" s="716"/>
      <c r="R123" s="327"/>
      <c r="S123" s="705">
        <f>SUMIFS('個別表（B表）'!$I$14:$I$113,'個別表（B表）'!$C$14:$C$113,'総括表 (A表)'!E123)</f>
        <v>0</v>
      </c>
      <c r="T123" s="698">
        <f>SUMIFS('個別表（B表）'!$AW$14:$AW$113,'個別表（B表）'!$C$14:$C$113,'総括表 (A表)'!$E123)</f>
        <v>0</v>
      </c>
      <c r="U123" s="387">
        <f>SUMIFS('個別表（B表）'!$AY$14:$AY$113,'個別表（B表）'!$C$14:$C$113,'総括表 (A表)'!$E123)</f>
        <v>0</v>
      </c>
      <c r="V123" s="496">
        <f>SUMIFS('個別表（B表）'!$I$14:$I$113,'個別表（B表）'!$C$14:$C$113,'総括表 (A表)'!$E123,'個別表（B表）'!$F$14:$F$113,"&gt;=1")</f>
        <v>0</v>
      </c>
      <c r="W123" s="387">
        <f>SUMIFS('個別表（B表）'!$BR$14:$BR$113,'個別表（B表）'!$C$14:$C$113,'総括表 (A表)'!$E123)</f>
        <v>0</v>
      </c>
      <c r="X123" s="674" t="str">
        <f t="shared" si="21"/>
        <v/>
      </c>
      <c r="Y123" s="331"/>
      <c r="Z123" s="332"/>
      <c r="AA123" s="328">
        <f t="shared" si="23"/>
        <v>0</v>
      </c>
      <c r="AB123" s="329">
        <f t="shared" si="24"/>
        <v>0</v>
      </c>
      <c r="AC123" s="332"/>
      <c r="AD123" s="332"/>
      <c r="AE123" s="328">
        <f t="shared" si="25"/>
        <v>0</v>
      </c>
      <c r="AF123" s="746">
        <f t="shared" si="22"/>
        <v>0</v>
      </c>
      <c r="AG123" s="332"/>
      <c r="AH123" s="328">
        <f t="shared" si="26"/>
        <v>0</v>
      </c>
      <c r="AI123" s="329">
        <f t="shared" si="27"/>
        <v>0</v>
      </c>
      <c r="AJ123" s="332"/>
      <c r="AK123" s="330">
        <f t="shared" si="28"/>
        <v>0</v>
      </c>
      <c r="AL123" s="335"/>
      <c r="AM123" s="329">
        <f t="shared" si="29"/>
        <v>0</v>
      </c>
      <c r="AN123" s="436"/>
      <c r="AO123" s="337">
        <f t="shared" si="20"/>
        <v>0</v>
      </c>
      <c r="AP123" s="261"/>
    </row>
    <row r="124" spans="1:42">
      <c r="A124" s="342">
        <f>VLOOKUP($E124,'個別表（B表）'!$C$14:$CM$113,2,FALSE)</f>
        <v>0</v>
      </c>
      <c r="B124" s="342">
        <f>IF(D124&gt;0,SUM($D$12:D124),0)</f>
        <v>0</v>
      </c>
      <c r="C124" s="342">
        <f t="shared" si="30"/>
        <v>0</v>
      </c>
      <c r="D124" s="342">
        <f t="shared" si="18"/>
        <v>0</v>
      </c>
      <c r="E124" s="666">
        <f t="shared" si="31"/>
        <v>0</v>
      </c>
      <c r="F124" s="357">
        <f>VLOOKUP($E124,'個別表（B表）'!$C$14:$CM$113,10,FALSE)</f>
        <v>0</v>
      </c>
      <c r="G124" s="357">
        <f>VLOOKUP($E124,'個別表（B表）'!$C$14:$CM$113,11,FALSE)</f>
        <v>0</v>
      </c>
      <c r="H124" s="530">
        <f>VLOOKUP($E124,'個別表（B表）'!$C$14:$CM$113,12,FALSE)</f>
        <v>0</v>
      </c>
      <c r="I124" s="388"/>
      <c r="J124" s="709" t="str">
        <f>IF($H124&gt;0,LEFT(VLOOKUP($E124,'個別表（B表）'!$C$14:$CM$113,14,FALSE),2),"")</f>
        <v/>
      </c>
      <c r="K124" s="705">
        <f>SUMIFS('個別表（B表）'!$I$14:$I$113,'個別表（B表）'!$C$14:$C$113,'総括表 (A表)'!$E124,'個別表（B表）'!$R$14:$R$113,"&gt;=1")</f>
        <v>0</v>
      </c>
      <c r="L124" s="627">
        <f>SUMIFS('個別表（B表）'!$AW$14:$AW$113,'個別表（B表）'!$C$14:$C$113,'総括表 (A表)'!$E124)</f>
        <v>0</v>
      </c>
      <c r="M124" s="385">
        <f>SUMIFS('個別表（B表）'!$AY$14:$AY$113,'個別表（B表）'!$C$14:$C$113,'総括表 (A表)'!$E124)</f>
        <v>0</v>
      </c>
      <c r="N124" s="386">
        <f>SUMIFS('個別表（B表）'!$I$14:$I$113,'個別表（B表）'!$C$14:$C$113,'総括表 (A表)'!$E124,'個別表（B表）'!$F$14:$F$113,"&gt;=1")</f>
        <v>0</v>
      </c>
      <c r="O124" s="386">
        <f>SUMIFS('個別表（B表）'!$BR$14:$BR$113,'個別表（B表）'!$C$14:$C$113,'総括表 (A表)'!$E124)</f>
        <v>0</v>
      </c>
      <c r="P124" s="721" t="str">
        <f t="shared" si="19"/>
        <v/>
      </c>
      <c r="Q124" s="716"/>
      <c r="R124" s="327"/>
      <c r="S124" s="705">
        <f>SUMIFS('個別表（B表）'!$I$14:$I$113,'個別表（B表）'!$C$14:$C$113,'総括表 (A表)'!E124)</f>
        <v>0</v>
      </c>
      <c r="T124" s="698">
        <f>SUMIFS('個別表（B表）'!$AW$14:$AW$113,'個別表（B表）'!$C$14:$C$113,'総括表 (A表)'!$E124)</f>
        <v>0</v>
      </c>
      <c r="U124" s="387">
        <f>SUMIFS('個別表（B表）'!$AY$14:$AY$113,'個別表（B表）'!$C$14:$C$113,'総括表 (A表)'!$E124)</f>
        <v>0</v>
      </c>
      <c r="V124" s="496">
        <f>SUMIFS('個別表（B表）'!$I$14:$I$113,'個別表（B表）'!$C$14:$C$113,'総括表 (A表)'!$E124,'個別表（B表）'!$F$14:$F$113,"&gt;=1")</f>
        <v>0</v>
      </c>
      <c r="W124" s="387">
        <f>SUMIFS('個別表（B表）'!$BR$14:$BR$113,'個別表（B表）'!$C$14:$C$113,'総括表 (A表)'!$E124)</f>
        <v>0</v>
      </c>
      <c r="X124" s="674" t="str">
        <f t="shared" si="21"/>
        <v/>
      </c>
      <c r="Y124" s="331"/>
      <c r="Z124" s="332"/>
      <c r="AA124" s="328">
        <f t="shared" si="23"/>
        <v>0</v>
      </c>
      <c r="AB124" s="329">
        <f t="shared" si="24"/>
        <v>0</v>
      </c>
      <c r="AC124" s="332"/>
      <c r="AD124" s="332"/>
      <c r="AE124" s="328">
        <f t="shared" si="25"/>
        <v>0</v>
      </c>
      <c r="AF124" s="746">
        <f t="shared" si="22"/>
        <v>0</v>
      </c>
      <c r="AG124" s="332"/>
      <c r="AH124" s="328">
        <f t="shared" si="26"/>
        <v>0</v>
      </c>
      <c r="AI124" s="329">
        <f t="shared" si="27"/>
        <v>0</v>
      </c>
      <c r="AJ124" s="332"/>
      <c r="AK124" s="330">
        <f t="shared" si="28"/>
        <v>0</v>
      </c>
      <c r="AL124" s="335"/>
      <c r="AM124" s="329">
        <f t="shared" si="29"/>
        <v>0</v>
      </c>
      <c r="AN124" s="436"/>
      <c r="AO124" s="337">
        <f t="shared" si="20"/>
        <v>0</v>
      </c>
      <c r="AP124" s="261"/>
    </row>
    <row r="125" spans="1:42">
      <c r="A125" s="342">
        <f>VLOOKUP($E125,'個別表（B表）'!$C$14:$CM$113,2,FALSE)</f>
        <v>0</v>
      </c>
      <c r="B125" s="342">
        <f>IF(D125&gt;0,SUM($D$12:D125),0)</f>
        <v>0</v>
      </c>
      <c r="C125" s="342">
        <f t="shared" si="30"/>
        <v>0</v>
      </c>
      <c r="D125" s="342">
        <f t="shared" si="18"/>
        <v>0</v>
      </c>
      <c r="E125" s="666">
        <f t="shared" si="31"/>
        <v>0</v>
      </c>
      <c r="F125" s="357">
        <f>VLOOKUP($E125,'個別表（B表）'!$C$14:$CM$113,10,FALSE)</f>
        <v>0</v>
      </c>
      <c r="G125" s="357">
        <f>VLOOKUP($E125,'個別表（B表）'!$C$14:$CM$113,11,FALSE)</f>
        <v>0</v>
      </c>
      <c r="H125" s="530">
        <f>VLOOKUP($E125,'個別表（B表）'!$C$14:$CM$113,12,FALSE)</f>
        <v>0</v>
      </c>
      <c r="I125" s="388"/>
      <c r="J125" s="709" t="str">
        <f>IF($H125&gt;0,LEFT(VLOOKUP($E125,'個別表（B表）'!$C$14:$CM$113,14,FALSE),2),"")</f>
        <v/>
      </c>
      <c r="K125" s="705">
        <f>SUMIFS('個別表（B表）'!$I$14:$I$113,'個別表（B表）'!$C$14:$C$113,'総括表 (A表)'!$E125,'個別表（B表）'!$R$14:$R$113,"&gt;=1")</f>
        <v>0</v>
      </c>
      <c r="L125" s="627">
        <f>SUMIFS('個別表（B表）'!$AW$14:$AW$113,'個別表（B表）'!$C$14:$C$113,'総括表 (A表)'!$E125)</f>
        <v>0</v>
      </c>
      <c r="M125" s="385">
        <f>SUMIFS('個別表（B表）'!$AY$14:$AY$113,'個別表（B表）'!$C$14:$C$113,'総括表 (A表)'!$E125)</f>
        <v>0</v>
      </c>
      <c r="N125" s="386">
        <f>SUMIFS('個別表（B表）'!$I$14:$I$113,'個別表（B表）'!$C$14:$C$113,'総括表 (A表)'!$E125,'個別表（B表）'!$F$14:$F$113,"&gt;=1")</f>
        <v>0</v>
      </c>
      <c r="O125" s="386">
        <f>SUMIFS('個別表（B表）'!$BR$14:$BR$113,'個別表（B表）'!$C$14:$C$113,'総括表 (A表)'!$E125)</f>
        <v>0</v>
      </c>
      <c r="P125" s="721" t="str">
        <f t="shared" si="19"/>
        <v/>
      </c>
      <c r="Q125" s="716"/>
      <c r="R125" s="327"/>
      <c r="S125" s="705">
        <f>SUMIFS('個別表（B表）'!$I$14:$I$113,'個別表（B表）'!$C$14:$C$113,'総括表 (A表)'!E125)</f>
        <v>0</v>
      </c>
      <c r="T125" s="698">
        <f>SUMIFS('個別表（B表）'!$AW$14:$AW$113,'個別表（B表）'!$C$14:$C$113,'総括表 (A表)'!$E125)</f>
        <v>0</v>
      </c>
      <c r="U125" s="387">
        <f>SUMIFS('個別表（B表）'!$AY$14:$AY$113,'個別表（B表）'!$C$14:$C$113,'総括表 (A表)'!$E125)</f>
        <v>0</v>
      </c>
      <c r="V125" s="496">
        <f>SUMIFS('個別表（B表）'!$I$14:$I$113,'個別表（B表）'!$C$14:$C$113,'総括表 (A表)'!$E125,'個別表（B表）'!$F$14:$F$113,"&gt;=1")</f>
        <v>0</v>
      </c>
      <c r="W125" s="387">
        <f>SUMIFS('個別表（B表）'!$BR$14:$BR$113,'個別表（B表）'!$C$14:$C$113,'総括表 (A表)'!$E125)</f>
        <v>0</v>
      </c>
      <c r="X125" s="674" t="str">
        <f t="shared" si="21"/>
        <v/>
      </c>
      <c r="Y125" s="331"/>
      <c r="Z125" s="332"/>
      <c r="AA125" s="328">
        <f t="shared" si="23"/>
        <v>0</v>
      </c>
      <c r="AB125" s="329">
        <f t="shared" si="24"/>
        <v>0</v>
      </c>
      <c r="AC125" s="332"/>
      <c r="AD125" s="332"/>
      <c r="AE125" s="328">
        <f t="shared" si="25"/>
        <v>0</v>
      </c>
      <c r="AF125" s="746">
        <f t="shared" si="22"/>
        <v>0</v>
      </c>
      <c r="AG125" s="332"/>
      <c r="AH125" s="328">
        <f t="shared" si="26"/>
        <v>0</v>
      </c>
      <c r="AI125" s="329">
        <f t="shared" si="27"/>
        <v>0</v>
      </c>
      <c r="AJ125" s="332"/>
      <c r="AK125" s="330">
        <f t="shared" si="28"/>
        <v>0</v>
      </c>
      <c r="AL125" s="335"/>
      <c r="AM125" s="329">
        <f t="shared" si="29"/>
        <v>0</v>
      </c>
      <c r="AN125" s="436"/>
      <c r="AO125" s="337">
        <f t="shared" si="20"/>
        <v>0</v>
      </c>
      <c r="AP125" s="261"/>
    </row>
    <row r="126" spans="1:42">
      <c r="A126" s="342">
        <f>VLOOKUP($E126,'個別表（B表）'!$C$14:$CM$113,2,FALSE)</f>
        <v>0</v>
      </c>
      <c r="B126" s="342">
        <f>IF(D126&gt;0,SUM($D$12:D126),0)</f>
        <v>0</v>
      </c>
      <c r="C126" s="342">
        <f t="shared" si="30"/>
        <v>0</v>
      </c>
      <c r="D126" s="342">
        <f t="shared" si="18"/>
        <v>0</v>
      </c>
      <c r="E126" s="666">
        <f t="shared" si="31"/>
        <v>0</v>
      </c>
      <c r="F126" s="357">
        <f>VLOOKUP($E126,'個別表（B表）'!$C$14:$CM$113,10,FALSE)</f>
        <v>0</v>
      </c>
      <c r="G126" s="357">
        <f>VLOOKUP($E126,'個別表（B表）'!$C$14:$CM$113,11,FALSE)</f>
        <v>0</v>
      </c>
      <c r="H126" s="530">
        <f>VLOOKUP($E126,'個別表（B表）'!$C$14:$CM$113,12,FALSE)</f>
        <v>0</v>
      </c>
      <c r="I126" s="388"/>
      <c r="J126" s="709" t="str">
        <f>IF($H126&gt;0,LEFT(VLOOKUP($E126,'個別表（B表）'!$C$14:$CM$113,14,FALSE),2),"")</f>
        <v/>
      </c>
      <c r="K126" s="705">
        <f>SUMIFS('個別表（B表）'!$I$14:$I$113,'個別表（B表）'!$C$14:$C$113,'総括表 (A表)'!$E126,'個別表（B表）'!$R$14:$R$113,"&gt;=1")</f>
        <v>0</v>
      </c>
      <c r="L126" s="627">
        <f>SUMIFS('個別表（B表）'!$AW$14:$AW$113,'個別表（B表）'!$C$14:$C$113,'総括表 (A表)'!$E126)</f>
        <v>0</v>
      </c>
      <c r="M126" s="385">
        <f>SUMIFS('個別表（B表）'!$AY$14:$AY$113,'個別表（B表）'!$C$14:$C$113,'総括表 (A表)'!$E126)</f>
        <v>0</v>
      </c>
      <c r="N126" s="386">
        <f>SUMIFS('個別表（B表）'!$I$14:$I$113,'個別表（B表）'!$C$14:$C$113,'総括表 (A表)'!$E126,'個別表（B表）'!$F$14:$F$113,"&gt;=1")</f>
        <v>0</v>
      </c>
      <c r="O126" s="386">
        <f>SUMIFS('個別表（B表）'!$BR$14:$BR$113,'個別表（B表）'!$C$14:$C$113,'総括表 (A表)'!$E126)</f>
        <v>0</v>
      </c>
      <c r="P126" s="721" t="str">
        <f t="shared" si="19"/>
        <v/>
      </c>
      <c r="Q126" s="716"/>
      <c r="R126" s="327"/>
      <c r="S126" s="705">
        <f>SUMIFS('個別表（B表）'!$I$14:$I$113,'個別表（B表）'!$C$14:$C$113,'総括表 (A表)'!E126)</f>
        <v>0</v>
      </c>
      <c r="T126" s="698">
        <f>SUMIFS('個別表（B表）'!$AW$14:$AW$113,'個別表（B表）'!$C$14:$C$113,'総括表 (A表)'!$E126)</f>
        <v>0</v>
      </c>
      <c r="U126" s="387">
        <f>SUMIFS('個別表（B表）'!$AY$14:$AY$113,'個別表（B表）'!$C$14:$C$113,'総括表 (A表)'!$E126)</f>
        <v>0</v>
      </c>
      <c r="V126" s="496">
        <f>SUMIFS('個別表（B表）'!$I$14:$I$113,'個別表（B表）'!$C$14:$C$113,'総括表 (A表)'!$E126,'個別表（B表）'!$F$14:$F$113,"&gt;=1")</f>
        <v>0</v>
      </c>
      <c r="W126" s="387">
        <f>SUMIFS('個別表（B表）'!$BR$14:$BR$113,'個別表（B表）'!$C$14:$C$113,'総括表 (A表)'!$E126)</f>
        <v>0</v>
      </c>
      <c r="X126" s="674" t="str">
        <f t="shared" si="21"/>
        <v/>
      </c>
      <c r="Y126" s="331"/>
      <c r="Z126" s="332"/>
      <c r="AA126" s="328">
        <f t="shared" si="23"/>
        <v>0</v>
      </c>
      <c r="AB126" s="329">
        <f t="shared" si="24"/>
        <v>0</v>
      </c>
      <c r="AC126" s="332"/>
      <c r="AD126" s="332"/>
      <c r="AE126" s="328">
        <f t="shared" si="25"/>
        <v>0</v>
      </c>
      <c r="AF126" s="746">
        <f t="shared" si="22"/>
        <v>0</v>
      </c>
      <c r="AG126" s="332"/>
      <c r="AH126" s="328">
        <f t="shared" si="26"/>
        <v>0</v>
      </c>
      <c r="AI126" s="329">
        <f t="shared" si="27"/>
        <v>0</v>
      </c>
      <c r="AJ126" s="332"/>
      <c r="AK126" s="330">
        <f t="shared" si="28"/>
        <v>0</v>
      </c>
      <c r="AL126" s="335"/>
      <c r="AM126" s="329">
        <f t="shared" si="29"/>
        <v>0</v>
      </c>
      <c r="AN126" s="436"/>
      <c r="AO126" s="337">
        <f t="shared" si="20"/>
        <v>0</v>
      </c>
      <c r="AP126" s="261"/>
    </row>
    <row r="127" spans="1:42">
      <c r="A127" s="342">
        <f>VLOOKUP($E127,'個別表（B表）'!$C$14:$CM$113,2,FALSE)</f>
        <v>0</v>
      </c>
      <c r="B127" s="342">
        <f>IF(D127&gt;0,SUM($D$12:D127),0)</f>
        <v>0</v>
      </c>
      <c r="C127" s="342">
        <f t="shared" si="30"/>
        <v>0</v>
      </c>
      <c r="D127" s="342">
        <f t="shared" si="18"/>
        <v>0</v>
      </c>
      <c r="E127" s="666">
        <f t="shared" si="31"/>
        <v>0</v>
      </c>
      <c r="F127" s="357">
        <f>VLOOKUP($E127,'個別表（B表）'!$C$14:$CM$113,10,FALSE)</f>
        <v>0</v>
      </c>
      <c r="G127" s="357">
        <f>VLOOKUP($E127,'個別表（B表）'!$C$14:$CM$113,11,FALSE)</f>
        <v>0</v>
      </c>
      <c r="H127" s="530">
        <f>VLOOKUP($E127,'個別表（B表）'!$C$14:$CM$113,12,FALSE)</f>
        <v>0</v>
      </c>
      <c r="I127" s="388"/>
      <c r="J127" s="709" t="str">
        <f>IF($H127&gt;0,LEFT(VLOOKUP($E127,'個別表（B表）'!$C$14:$CM$113,14,FALSE),2),"")</f>
        <v/>
      </c>
      <c r="K127" s="705">
        <f>SUMIFS('個別表（B表）'!$I$14:$I$113,'個別表（B表）'!$C$14:$C$113,'総括表 (A表)'!$E127,'個別表（B表）'!$R$14:$R$113,"&gt;=1")</f>
        <v>0</v>
      </c>
      <c r="L127" s="627">
        <f>SUMIFS('個別表（B表）'!$AW$14:$AW$113,'個別表（B表）'!$C$14:$C$113,'総括表 (A表)'!$E127)</f>
        <v>0</v>
      </c>
      <c r="M127" s="385">
        <f>SUMIFS('個別表（B表）'!$AY$14:$AY$113,'個別表（B表）'!$C$14:$C$113,'総括表 (A表)'!$E127)</f>
        <v>0</v>
      </c>
      <c r="N127" s="386">
        <f>SUMIFS('個別表（B表）'!$I$14:$I$113,'個別表（B表）'!$C$14:$C$113,'総括表 (A表)'!$E127,'個別表（B表）'!$F$14:$F$113,"&gt;=1")</f>
        <v>0</v>
      </c>
      <c r="O127" s="386">
        <f>SUMIFS('個別表（B表）'!$BR$14:$BR$113,'個別表（B表）'!$C$14:$C$113,'総括表 (A表)'!$E127)</f>
        <v>0</v>
      </c>
      <c r="P127" s="721" t="str">
        <f t="shared" si="19"/>
        <v/>
      </c>
      <c r="Q127" s="716"/>
      <c r="R127" s="327"/>
      <c r="S127" s="705">
        <f>SUMIFS('個別表（B表）'!$I$14:$I$113,'個別表（B表）'!$C$14:$C$113,'総括表 (A表)'!E127)</f>
        <v>0</v>
      </c>
      <c r="T127" s="698">
        <f>SUMIFS('個別表（B表）'!$AW$14:$AW$113,'個別表（B表）'!$C$14:$C$113,'総括表 (A表)'!$E127)</f>
        <v>0</v>
      </c>
      <c r="U127" s="387">
        <f>SUMIFS('個別表（B表）'!$AY$14:$AY$113,'個別表（B表）'!$C$14:$C$113,'総括表 (A表)'!$E127)</f>
        <v>0</v>
      </c>
      <c r="V127" s="496">
        <f>SUMIFS('個別表（B表）'!$I$14:$I$113,'個別表（B表）'!$C$14:$C$113,'総括表 (A表)'!$E127,'個別表（B表）'!$F$14:$F$113,"&gt;=1")</f>
        <v>0</v>
      </c>
      <c r="W127" s="387">
        <f>SUMIFS('個別表（B表）'!$BR$14:$BR$113,'個別表（B表）'!$C$14:$C$113,'総括表 (A表)'!$E127)</f>
        <v>0</v>
      </c>
      <c r="X127" s="674" t="str">
        <f t="shared" si="21"/>
        <v/>
      </c>
      <c r="Y127" s="331"/>
      <c r="Z127" s="332"/>
      <c r="AA127" s="328">
        <f t="shared" si="23"/>
        <v>0</v>
      </c>
      <c r="AB127" s="329">
        <f t="shared" si="24"/>
        <v>0</v>
      </c>
      <c r="AC127" s="332"/>
      <c r="AD127" s="332"/>
      <c r="AE127" s="328">
        <f t="shared" si="25"/>
        <v>0</v>
      </c>
      <c r="AF127" s="746">
        <f t="shared" si="22"/>
        <v>0</v>
      </c>
      <c r="AG127" s="332"/>
      <c r="AH127" s="328">
        <f t="shared" si="26"/>
        <v>0</v>
      </c>
      <c r="AI127" s="329">
        <f t="shared" si="27"/>
        <v>0</v>
      </c>
      <c r="AJ127" s="332"/>
      <c r="AK127" s="330">
        <f t="shared" si="28"/>
        <v>0</v>
      </c>
      <c r="AL127" s="335"/>
      <c r="AM127" s="329">
        <f t="shared" si="29"/>
        <v>0</v>
      </c>
      <c r="AN127" s="436"/>
      <c r="AO127" s="337">
        <f t="shared" si="20"/>
        <v>0</v>
      </c>
      <c r="AP127" s="261"/>
    </row>
    <row r="128" spans="1:42">
      <c r="A128" s="342">
        <f>VLOOKUP($E128,'個別表（B表）'!$C$14:$CM$113,2,FALSE)</f>
        <v>0</v>
      </c>
      <c r="B128" s="342">
        <f>IF(D128&gt;0,SUM($D$12:D128),0)</f>
        <v>0</v>
      </c>
      <c r="C128" s="342">
        <f t="shared" si="30"/>
        <v>0</v>
      </c>
      <c r="D128" s="342">
        <f t="shared" si="18"/>
        <v>0</v>
      </c>
      <c r="E128" s="666">
        <f t="shared" si="31"/>
        <v>0</v>
      </c>
      <c r="F128" s="357">
        <f>VLOOKUP($E128,'個別表（B表）'!$C$14:$CM$113,10,FALSE)</f>
        <v>0</v>
      </c>
      <c r="G128" s="357">
        <f>VLOOKUP($E128,'個別表（B表）'!$C$14:$CM$113,11,FALSE)</f>
        <v>0</v>
      </c>
      <c r="H128" s="530">
        <f>VLOOKUP($E128,'個別表（B表）'!$C$14:$CM$113,12,FALSE)</f>
        <v>0</v>
      </c>
      <c r="I128" s="388"/>
      <c r="J128" s="709" t="str">
        <f>IF($H128&gt;0,LEFT(VLOOKUP($E128,'個別表（B表）'!$C$14:$CM$113,14,FALSE),2),"")</f>
        <v/>
      </c>
      <c r="K128" s="705">
        <f>SUMIFS('個別表（B表）'!$I$14:$I$113,'個別表（B表）'!$C$14:$C$113,'総括表 (A表)'!$E128,'個別表（B表）'!$R$14:$R$113,"&gt;=1")</f>
        <v>0</v>
      </c>
      <c r="L128" s="627">
        <f>SUMIFS('個別表（B表）'!$AW$14:$AW$113,'個別表（B表）'!$C$14:$C$113,'総括表 (A表)'!$E128)</f>
        <v>0</v>
      </c>
      <c r="M128" s="385">
        <f>SUMIFS('個別表（B表）'!$AY$14:$AY$113,'個別表（B表）'!$C$14:$C$113,'総括表 (A表)'!$E128)</f>
        <v>0</v>
      </c>
      <c r="N128" s="386">
        <f>SUMIFS('個別表（B表）'!$I$14:$I$113,'個別表（B表）'!$C$14:$C$113,'総括表 (A表)'!$E128,'個別表（B表）'!$F$14:$F$113,"&gt;=1")</f>
        <v>0</v>
      </c>
      <c r="O128" s="386">
        <f>SUMIFS('個別表（B表）'!$BR$14:$BR$113,'個別表（B表）'!$C$14:$C$113,'総括表 (A表)'!$E128)</f>
        <v>0</v>
      </c>
      <c r="P128" s="721" t="str">
        <f t="shared" si="19"/>
        <v/>
      </c>
      <c r="Q128" s="716"/>
      <c r="R128" s="327"/>
      <c r="S128" s="705">
        <f>SUMIFS('個別表（B表）'!$I$14:$I$113,'個別表（B表）'!$C$14:$C$113,'総括表 (A表)'!E128)</f>
        <v>0</v>
      </c>
      <c r="T128" s="698">
        <f>SUMIFS('個別表（B表）'!$AW$14:$AW$113,'個別表（B表）'!$C$14:$C$113,'総括表 (A表)'!$E128)</f>
        <v>0</v>
      </c>
      <c r="U128" s="387">
        <f>SUMIFS('個別表（B表）'!$AY$14:$AY$113,'個別表（B表）'!$C$14:$C$113,'総括表 (A表)'!$E128)</f>
        <v>0</v>
      </c>
      <c r="V128" s="496">
        <f>SUMIFS('個別表（B表）'!$I$14:$I$113,'個別表（B表）'!$C$14:$C$113,'総括表 (A表)'!$E128,'個別表（B表）'!$F$14:$F$113,"&gt;=1")</f>
        <v>0</v>
      </c>
      <c r="W128" s="387">
        <f>SUMIFS('個別表（B表）'!$BR$14:$BR$113,'個別表（B表）'!$C$14:$C$113,'総括表 (A表)'!$E128)</f>
        <v>0</v>
      </c>
      <c r="X128" s="674" t="str">
        <f t="shared" si="21"/>
        <v/>
      </c>
      <c r="Y128" s="331"/>
      <c r="Z128" s="332"/>
      <c r="AA128" s="328">
        <f t="shared" si="23"/>
        <v>0</v>
      </c>
      <c r="AB128" s="329">
        <f t="shared" si="24"/>
        <v>0</v>
      </c>
      <c r="AC128" s="332"/>
      <c r="AD128" s="332"/>
      <c r="AE128" s="328">
        <f t="shared" si="25"/>
        <v>0</v>
      </c>
      <c r="AF128" s="746">
        <f t="shared" si="22"/>
        <v>0</v>
      </c>
      <c r="AG128" s="332"/>
      <c r="AH128" s="328">
        <f t="shared" si="26"/>
        <v>0</v>
      </c>
      <c r="AI128" s="329">
        <f t="shared" si="27"/>
        <v>0</v>
      </c>
      <c r="AJ128" s="332"/>
      <c r="AK128" s="330">
        <f t="shared" si="28"/>
        <v>0</v>
      </c>
      <c r="AL128" s="335"/>
      <c r="AM128" s="329">
        <f t="shared" si="29"/>
        <v>0</v>
      </c>
      <c r="AN128" s="436"/>
      <c r="AO128" s="337">
        <f t="shared" si="20"/>
        <v>0</v>
      </c>
      <c r="AP128" s="261"/>
    </row>
    <row r="129" spans="1:42">
      <c r="A129" s="342">
        <f>VLOOKUP($E129,'個別表（B表）'!$C$14:$CM$113,2,FALSE)</f>
        <v>0</v>
      </c>
      <c r="B129" s="342">
        <f>IF(D129&gt;0,SUM($D$12:D129),0)</f>
        <v>0</v>
      </c>
      <c r="C129" s="342">
        <f t="shared" si="30"/>
        <v>0</v>
      </c>
      <c r="D129" s="342">
        <f t="shared" si="18"/>
        <v>0</v>
      </c>
      <c r="E129" s="666">
        <f t="shared" si="31"/>
        <v>0</v>
      </c>
      <c r="F129" s="357">
        <f>VLOOKUP($E129,'個別表（B表）'!$C$14:$CM$113,10,FALSE)</f>
        <v>0</v>
      </c>
      <c r="G129" s="357">
        <f>VLOOKUP($E129,'個別表（B表）'!$C$14:$CM$113,11,FALSE)</f>
        <v>0</v>
      </c>
      <c r="H129" s="530">
        <f>VLOOKUP($E129,'個別表（B表）'!$C$14:$CM$113,12,FALSE)</f>
        <v>0</v>
      </c>
      <c r="I129" s="388"/>
      <c r="J129" s="709" t="str">
        <f>IF($H129&gt;0,LEFT(VLOOKUP($E129,'個別表（B表）'!$C$14:$CM$113,14,FALSE),2),"")</f>
        <v/>
      </c>
      <c r="K129" s="705">
        <f>SUMIFS('個別表（B表）'!$I$14:$I$113,'個別表（B表）'!$C$14:$C$113,'総括表 (A表)'!$E129,'個別表（B表）'!$R$14:$R$113,"&gt;=1")</f>
        <v>0</v>
      </c>
      <c r="L129" s="627">
        <f>SUMIFS('個別表（B表）'!$AW$14:$AW$113,'個別表（B表）'!$C$14:$C$113,'総括表 (A表)'!$E129)</f>
        <v>0</v>
      </c>
      <c r="M129" s="385">
        <f>SUMIFS('個別表（B表）'!$AY$14:$AY$113,'個別表（B表）'!$C$14:$C$113,'総括表 (A表)'!$E129)</f>
        <v>0</v>
      </c>
      <c r="N129" s="386">
        <f>SUMIFS('個別表（B表）'!$I$14:$I$113,'個別表（B表）'!$C$14:$C$113,'総括表 (A表)'!$E129,'個別表（B表）'!$F$14:$F$113,"&gt;=1")</f>
        <v>0</v>
      </c>
      <c r="O129" s="386">
        <f>SUMIFS('個別表（B表）'!$BR$14:$BR$113,'個別表（B表）'!$C$14:$C$113,'総括表 (A表)'!$E129)</f>
        <v>0</v>
      </c>
      <c r="P129" s="721" t="str">
        <f t="shared" si="19"/>
        <v/>
      </c>
      <c r="Q129" s="716"/>
      <c r="R129" s="327"/>
      <c r="S129" s="705">
        <f>SUMIFS('個別表（B表）'!$I$14:$I$113,'個別表（B表）'!$C$14:$C$113,'総括表 (A表)'!E129)</f>
        <v>0</v>
      </c>
      <c r="T129" s="698">
        <f>SUMIFS('個別表（B表）'!$AW$14:$AW$113,'個別表（B表）'!$C$14:$C$113,'総括表 (A表)'!$E129)</f>
        <v>0</v>
      </c>
      <c r="U129" s="387">
        <f>SUMIFS('個別表（B表）'!$AY$14:$AY$113,'個別表（B表）'!$C$14:$C$113,'総括表 (A表)'!$E129)</f>
        <v>0</v>
      </c>
      <c r="V129" s="496">
        <f>SUMIFS('個別表（B表）'!$I$14:$I$113,'個別表（B表）'!$C$14:$C$113,'総括表 (A表)'!$E129,'個別表（B表）'!$F$14:$F$113,"&gt;=1")</f>
        <v>0</v>
      </c>
      <c r="W129" s="387">
        <f>SUMIFS('個別表（B表）'!$BR$14:$BR$113,'個別表（B表）'!$C$14:$C$113,'総括表 (A表)'!$E129)</f>
        <v>0</v>
      </c>
      <c r="X129" s="674" t="str">
        <f t="shared" si="21"/>
        <v/>
      </c>
      <c r="Y129" s="331"/>
      <c r="Z129" s="332"/>
      <c r="AA129" s="328">
        <f t="shared" si="23"/>
        <v>0</v>
      </c>
      <c r="AB129" s="329">
        <f t="shared" si="24"/>
        <v>0</v>
      </c>
      <c r="AC129" s="332"/>
      <c r="AD129" s="332"/>
      <c r="AE129" s="328">
        <f t="shared" si="25"/>
        <v>0</v>
      </c>
      <c r="AF129" s="746">
        <f t="shared" si="22"/>
        <v>0</v>
      </c>
      <c r="AG129" s="332"/>
      <c r="AH129" s="328">
        <f t="shared" si="26"/>
        <v>0</v>
      </c>
      <c r="AI129" s="329">
        <f t="shared" si="27"/>
        <v>0</v>
      </c>
      <c r="AJ129" s="332"/>
      <c r="AK129" s="330">
        <f t="shared" si="28"/>
        <v>0</v>
      </c>
      <c r="AL129" s="335"/>
      <c r="AM129" s="329">
        <f t="shared" si="29"/>
        <v>0</v>
      </c>
      <c r="AN129" s="436"/>
      <c r="AO129" s="337">
        <f t="shared" si="20"/>
        <v>0</v>
      </c>
      <c r="AP129" s="261"/>
    </row>
    <row r="130" spans="1:42">
      <c r="A130" s="342">
        <f>VLOOKUP($E130,'個別表（B表）'!$C$14:$CM$113,2,FALSE)</f>
        <v>0</v>
      </c>
      <c r="B130" s="342">
        <f>IF(D130&gt;0,SUM($D$12:D130),0)</f>
        <v>0</v>
      </c>
      <c r="C130" s="342">
        <f t="shared" si="30"/>
        <v>0</v>
      </c>
      <c r="D130" s="342">
        <f t="shared" si="18"/>
        <v>0</v>
      </c>
      <c r="E130" s="666">
        <f t="shared" si="31"/>
        <v>0</v>
      </c>
      <c r="F130" s="357">
        <f>VLOOKUP($E130,'個別表（B表）'!$C$14:$CM$113,10,FALSE)</f>
        <v>0</v>
      </c>
      <c r="G130" s="357">
        <f>VLOOKUP($E130,'個別表（B表）'!$C$14:$CM$113,11,FALSE)</f>
        <v>0</v>
      </c>
      <c r="H130" s="530">
        <f>VLOOKUP($E130,'個別表（B表）'!$C$14:$CM$113,12,FALSE)</f>
        <v>0</v>
      </c>
      <c r="I130" s="388"/>
      <c r="J130" s="709" t="str">
        <f>IF($H130&gt;0,LEFT(VLOOKUP($E130,'個別表（B表）'!$C$14:$CM$113,14,FALSE),2),"")</f>
        <v/>
      </c>
      <c r="K130" s="705">
        <f>SUMIFS('個別表（B表）'!$I$14:$I$113,'個別表（B表）'!$C$14:$C$113,'総括表 (A表)'!$E130,'個別表（B表）'!$R$14:$R$113,"&gt;=1")</f>
        <v>0</v>
      </c>
      <c r="L130" s="627">
        <f>SUMIFS('個別表（B表）'!$AW$14:$AW$113,'個別表（B表）'!$C$14:$C$113,'総括表 (A表)'!$E130)</f>
        <v>0</v>
      </c>
      <c r="M130" s="385">
        <f>SUMIFS('個別表（B表）'!$AY$14:$AY$113,'個別表（B表）'!$C$14:$C$113,'総括表 (A表)'!$E130)</f>
        <v>0</v>
      </c>
      <c r="N130" s="386">
        <f>SUMIFS('個別表（B表）'!$I$14:$I$113,'個別表（B表）'!$C$14:$C$113,'総括表 (A表)'!$E130,'個別表（B表）'!$F$14:$F$113,"&gt;=1")</f>
        <v>0</v>
      </c>
      <c r="O130" s="386">
        <f>SUMIFS('個別表（B表）'!$BR$14:$BR$113,'個別表（B表）'!$C$14:$C$113,'総括表 (A表)'!$E130)</f>
        <v>0</v>
      </c>
      <c r="P130" s="721" t="str">
        <f t="shared" si="19"/>
        <v/>
      </c>
      <c r="Q130" s="716"/>
      <c r="R130" s="327"/>
      <c r="S130" s="705">
        <f>SUMIFS('個別表（B表）'!$I$14:$I$113,'個別表（B表）'!$C$14:$C$113,'総括表 (A表)'!E130)</f>
        <v>0</v>
      </c>
      <c r="T130" s="698">
        <f>SUMIFS('個別表（B表）'!$AW$14:$AW$113,'個別表（B表）'!$C$14:$C$113,'総括表 (A表)'!$E130)</f>
        <v>0</v>
      </c>
      <c r="U130" s="387">
        <f>SUMIFS('個別表（B表）'!$AY$14:$AY$113,'個別表（B表）'!$C$14:$C$113,'総括表 (A表)'!$E130)</f>
        <v>0</v>
      </c>
      <c r="V130" s="496">
        <f>SUMIFS('個別表（B表）'!$I$14:$I$113,'個別表（B表）'!$C$14:$C$113,'総括表 (A表)'!$E130,'個別表（B表）'!$F$14:$F$113,"&gt;=1")</f>
        <v>0</v>
      </c>
      <c r="W130" s="387">
        <f>SUMIFS('個別表（B表）'!$BR$14:$BR$113,'個別表（B表）'!$C$14:$C$113,'総括表 (A表)'!$E130)</f>
        <v>0</v>
      </c>
      <c r="X130" s="674" t="str">
        <f t="shared" si="21"/>
        <v/>
      </c>
      <c r="Y130" s="331"/>
      <c r="Z130" s="332"/>
      <c r="AA130" s="328">
        <f t="shared" si="23"/>
        <v>0</v>
      </c>
      <c r="AB130" s="329">
        <f t="shared" si="24"/>
        <v>0</v>
      </c>
      <c r="AC130" s="332"/>
      <c r="AD130" s="332"/>
      <c r="AE130" s="328">
        <f t="shared" si="25"/>
        <v>0</v>
      </c>
      <c r="AF130" s="746">
        <f t="shared" si="22"/>
        <v>0</v>
      </c>
      <c r="AG130" s="332"/>
      <c r="AH130" s="328">
        <f t="shared" si="26"/>
        <v>0</v>
      </c>
      <c r="AI130" s="329">
        <f t="shared" si="27"/>
        <v>0</v>
      </c>
      <c r="AJ130" s="332"/>
      <c r="AK130" s="330">
        <f t="shared" si="28"/>
        <v>0</v>
      </c>
      <c r="AL130" s="335"/>
      <c r="AM130" s="329">
        <f t="shared" si="29"/>
        <v>0</v>
      </c>
      <c r="AN130" s="436"/>
      <c r="AO130" s="337">
        <f t="shared" si="20"/>
        <v>0</v>
      </c>
      <c r="AP130" s="261"/>
    </row>
    <row r="131" spans="1:42">
      <c r="A131" s="342">
        <f>VLOOKUP($E131,'個別表（B表）'!$C$14:$CM$113,2,FALSE)</f>
        <v>0</v>
      </c>
      <c r="B131" s="342">
        <f>IF(D131&gt;0,SUM($D$12:D131),0)</f>
        <v>0</v>
      </c>
      <c r="C131" s="342">
        <f t="shared" si="30"/>
        <v>0</v>
      </c>
      <c r="D131" s="342">
        <f t="shared" si="18"/>
        <v>0</v>
      </c>
      <c r="E131" s="666">
        <f t="shared" si="31"/>
        <v>0</v>
      </c>
      <c r="F131" s="357">
        <f>VLOOKUP($E131,'個別表（B表）'!$C$14:$CM$113,10,FALSE)</f>
        <v>0</v>
      </c>
      <c r="G131" s="357">
        <f>VLOOKUP($E131,'個別表（B表）'!$C$14:$CM$113,11,FALSE)</f>
        <v>0</v>
      </c>
      <c r="H131" s="530">
        <f>VLOOKUP($E131,'個別表（B表）'!$C$14:$CM$113,12,FALSE)</f>
        <v>0</v>
      </c>
      <c r="I131" s="388"/>
      <c r="J131" s="709" t="str">
        <f>IF($H131&gt;0,LEFT(VLOOKUP($E131,'個別表（B表）'!$C$14:$CM$113,14,FALSE),2),"")</f>
        <v/>
      </c>
      <c r="K131" s="705">
        <f>SUMIFS('個別表（B表）'!$I$14:$I$113,'個別表（B表）'!$C$14:$C$113,'総括表 (A表)'!$E131,'個別表（B表）'!$R$14:$R$113,"&gt;=1")</f>
        <v>0</v>
      </c>
      <c r="L131" s="627">
        <f>SUMIFS('個別表（B表）'!$AW$14:$AW$113,'個別表（B表）'!$C$14:$C$113,'総括表 (A表)'!$E131)</f>
        <v>0</v>
      </c>
      <c r="M131" s="385">
        <f>SUMIFS('個別表（B表）'!$AY$14:$AY$113,'個別表（B表）'!$C$14:$C$113,'総括表 (A表)'!$E131)</f>
        <v>0</v>
      </c>
      <c r="N131" s="386">
        <f>SUMIFS('個別表（B表）'!$I$14:$I$113,'個別表（B表）'!$C$14:$C$113,'総括表 (A表)'!$E131,'個別表（B表）'!$F$14:$F$113,"&gt;=1")</f>
        <v>0</v>
      </c>
      <c r="O131" s="386">
        <f>SUMIFS('個別表（B表）'!$BR$14:$BR$113,'個別表（B表）'!$C$14:$C$113,'総括表 (A表)'!$E131)</f>
        <v>0</v>
      </c>
      <c r="P131" s="721" t="str">
        <f t="shared" si="19"/>
        <v/>
      </c>
      <c r="Q131" s="716"/>
      <c r="R131" s="327"/>
      <c r="S131" s="705">
        <f>SUMIFS('個別表（B表）'!$I$14:$I$113,'個別表（B表）'!$C$14:$C$113,'総括表 (A表)'!E131)</f>
        <v>0</v>
      </c>
      <c r="T131" s="698">
        <f>SUMIFS('個別表（B表）'!$AW$14:$AW$113,'個別表（B表）'!$C$14:$C$113,'総括表 (A表)'!$E131)</f>
        <v>0</v>
      </c>
      <c r="U131" s="387">
        <f>SUMIFS('個別表（B表）'!$AY$14:$AY$113,'個別表（B表）'!$C$14:$C$113,'総括表 (A表)'!$E131)</f>
        <v>0</v>
      </c>
      <c r="V131" s="496">
        <f>SUMIFS('個別表（B表）'!$I$14:$I$113,'個別表（B表）'!$C$14:$C$113,'総括表 (A表)'!$E131,'個別表（B表）'!$F$14:$F$113,"&gt;=1")</f>
        <v>0</v>
      </c>
      <c r="W131" s="387">
        <f>SUMIFS('個別表（B表）'!$BR$14:$BR$113,'個別表（B表）'!$C$14:$C$113,'総括表 (A表)'!$E131)</f>
        <v>0</v>
      </c>
      <c r="X131" s="674" t="str">
        <f t="shared" si="21"/>
        <v/>
      </c>
      <c r="Y131" s="331"/>
      <c r="Z131" s="332"/>
      <c r="AA131" s="328">
        <f t="shared" si="23"/>
        <v>0</v>
      </c>
      <c r="AB131" s="329">
        <f t="shared" si="24"/>
        <v>0</v>
      </c>
      <c r="AC131" s="332"/>
      <c r="AD131" s="332"/>
      <c r="AE131" s="328">
        <f t="shared" si="25"/>
        <v>0</v>
      </c>
      <c r="AF131" s="746">
        <f t="shared" si="22"/>
        <v>0</v>
      </c>
      <c r="AG131" s="332"/>
      <c r="AH131" s="328">
        <f t="shared" si="26"/>
        <v>0</v>
      </c>
      <c r="AI131" s="329">
        <f t="shared" si="27"/>
        <v>0</v>
      </c>
      <c r="AJ131" s="332"/>
      <c r="AK131" s="330">
        <f t="shared" si="28"/>
        <v>0</v>
      </c>
      <c r="AL131" s="335"/>
      <c r="AM131" s="329">
        <f t="shared" si="29"/>
        <v>0</v>
      </c>
      <c r="AN131" s="436"/>
      <c r="AO131" s="337">
        <f t="shared" si="20"/>
        <v>0</v>
      </c>
      <c r="AP131" s="261"/>
    </row>
    <row r="132" spans="1:42">
      <c r="A132" s="342">
        <f>VLOOKUP($E132,'個別表（B表）'!$C$14:$CM$113,2,FALSE)</f>
        <v>0</v>
      </c>
      <c r="B132" s="342">
        <f>IF(D132&gt;0,SUM($D$12:D132),0)</f>
        <v>0</v>
      </c>
      <c r="C132" s="342">
        <f t="shared" si="30"/>
        <v>0</v>
      </c>
      <c r="D132" s="342">
        <f t="shared" si="18"/>
        <v>0</v>
      </c>
      <c r="E132" s="666">
        <f t="shared" si="31"/>
        <v>0</v>
      </c>
      <c r="F132" s="357">
        <f>VLOOKUP($E132,'個別表（B表）'!$C$14:$CM$113,10,FALSE)</f>
        <v>0</v>
      </c>
      <c r="G132" s="357">
        <f>VLOOKUP($E132,'個別表（B表）'!$C$14:$CM$113,11,FALSE)</f>
        <v>0</v>
      </c>
      <c r="H132" s="530">
        <f>VLOOKUP($E132,'個別表（B表）'!$C$14:$CM$113,12,FALSE)</f>
        <v>0</v>
      </c>
      <c r="I132" s="388"/>
      <c r="J132" s="709" t="str">
        <f>IF($H132&gt;0,LEFT(VLOOKUP($E132,'個別表（B表）'!$C$14:$CM$113,14,FALSE),2),"")</f>
        <v/>
      </c>
      <c r="K132" s="705">
        <f>SUMIFS('個別表（B表）'!$I$14:$I$113,'個別表（B表）'!$C$14:$C$113,'総括表 (A表)'!$E132,'個別表（B表）'!$R$14:$R$113,"&gt;=1")</f>
        <v>0</v>
      </c>
      <c r="L132" s="627">
        <f>SUMIFS('個別表（B表）'!$AW$14:$AW$113,'個別表（B表）'!$C$14:$C$113,'総括表 (A表)'!$E132)</f>
        <v>0</v>
      </c>
      <c r="M132" s="385">
        <f>SUMIFS('個別表（B表）'!$AY$14:$AY$113,'個別表（B表）'!$C$14:$C$113,'総括表 (A表)'!$E132)</f>
        <v>0</v>
      </c>
      <c r="N132" s="386">
        <f>SUMIFS('個別表（B表）'!$I$14:$I$113,'個別表（B表）'!$C$14:$C$113,'総括表 (A表)'!$E132,'個別表（B表）'!$F$14:$F$113,"&gt;=1")</f>
        <v>0</v>
      </c>
      <c r="O132" s="386">
        <f>SUMIFS('個別表（B表）'!$BR$14:$BR$113,'個別表（B表）'!$C$14:$C$113,'総括表 (A表)'!$E132)</f>
        <v>0</v>
      </c>
      <c r="P132" s="721" t="str">
        <f t="shared" si="19"/>
        <v/>
      </c>
      <c r="Q132" s="716"/>
      <c r="R132" s="327"/>
      <c r="S132" s="705">
        <f>SUMIFS('個別表（B表）'!$I$14:$I$113,'個別表（B表）'!$C$14:$C$113,'総括表 (A表)'!E132)</f>
        <v>0</v>
      </c>
      <c r="T132" s="698">
        <f>SUMIFS('個別表（B表）'!$AW$14:$AW$113,'個別表（B表）'!$C$14:$C$113,'総括表 (A表)'!$E132)</f>
        <v>0</v>
      </c>
      <c r="U132" s="387">
        <f>SUMIFS('個別表（B表）'!$AY$14:$AY$113,'個別表（B表）'!$C$14:$C$113,'総括表 (A表)'!$E132)</f>
        <v>0</v>
      </c>
      <c r="V132" s="496">
        <f>SUMIFS('個別表（B表）'!$I$14:$I$113,'個別表（B表）'!$C$14:$C$113,'総括表 (A表)'!$E132,'個別表（B表）'!$F$14:$F$113,"&gt;=1")</f>
        <v>0</v>
      </c>
      <c r="W132" s="387">
        <f>SUMIFS('個別表（B表）'!$BR$14:$BR$113,'個別表（B表）'!$C$14:$C$113,'総括表 (A表)'!$E132)</f>
        <v>0</v>
      </c>
      <c r="X132" s="674" t="str">
        <f t="shared" si="21"/>
        <v/>
      </c>
      <c r="Y132" s="331"/>
      <c r="Z132" s="332"/>
      <c r="AA132" s="328">
        <f t="shared" si="23"/>
        <v>0</v>
      </c>
      <c r="AB132" s="329">
        <f t="shared" si="24"/>
        <v>0</v>
      </c>
      <c r="AC132" s="332"/>
      <c r="AD132" s="332"/>
      <c r="AE132" s="328">
        <f t="shared" si="25"/>
        <v>0</v>
      </c>
      <c r="AF132" s="746">
        <f t="shared" si="22"/>
        <v>0</v>
      </c>
      <c r="AG132" s="332"/>
      <c r="AH132" s="328">
        <f t="shared" si="26"/>
        <v>0</v>
      </c>
      <c r="AI132" s="329">
        <f t="shared" si="27"/>
        <v>0</v>
      </c>
      <c r="AJ132" s="332"/>
      <c r="AK132" s="330">
        <f t="shared" si="28"/>
        <v>0</v>
      </c>
      <c r="AL132" s="335"/>
      <c r="AM132" s="329">
        <f t="shared" si="29"/>
        <v>0</v>
      </c>
      <c r="AN132" s="436"/>
      <c r="AO132" s="337">
        <f t="shared" si="20"/>
        <v>0</v>
      </c>
      <c r="AP132" s="261"/>
    </row>
    <row r="133" spans="1:42">
      <c r="A133" s="342">
        <f>VLOOKUP($E133,'個別表（B表）'!$C$14:$CM$113,2,FALSE)</f>
        <v>0</v>
      </c>
      <c r="B133" s="342">
        <f>IF(D133&gt;0,SUM($D$12:D133),0)</f>
        <v>0</v>
      </c>
      <c r="C133" s="342">
        <f t="shared" si="30"/>
        <v>0</v>
      </c>
      <c r="D133" s="342">
        <f t="shared" si="18"/>
        <v>0</v>
      </c>
      <c r="E133" s="666">
        <f t="shared" si="31"/>
        <v>0</v>
      </c>
      <c r="F133" s="357">
        <f>VLOOKUP($E133,'個別表（B表）'!$C$14:$CM$113,10,FALSE)</f>
        <v>0</v>
      </c>
      <c r="G133" s="357">
        <f>VLOOKUP($E133,'個別表（B表）'!$C$14:$CM$113,11,FALSE)</f>
        <v>0</v>
      </c>
      <c r="H133" s="530">
        <f>VLOOKUP($E133,'個別表（B表）'!$C$14:$CM$113,12,FALSE)</f>
        <v>0</v>
      </c>
      <c r="I133" s="388"/>
      <c r="J133" s="709" t="str">
        <f>IF($H133&gt;0,LEFT(VLOOKUP($E133,'個別表（B表）'!$C$14:$CM$113,14,FALSE),2),"")</f>
        <v/>
      </c>
      <c r="K133" s="705">
        <f>SUMIFS('個別表（B表）'!$I$14:$I$113,'個別表（B表）'!$C$14:$C$113,'総括表 (A表)'!$E133,'個別表（B表）'!$R$14:$R$113,"&gt;=1")</f>
        <v>0</v>
      </c>
      <c r="L133" s="627">
        <f>SUMIFS('個別表（B表）'!$AW$14:$AW$113,'個別表（B表）'!$C$14:$C$113,'総括表 (A表)'!$E133)</f>
        <v>0</v>
      </c>
      <c r="M133" s="385">
        <f>SUMIFS('個別表（B表）'!$AY$14:$AY$113,'個別表（B表）'!$C$14:$C$113,'総括表 (A表)'!$E133)</f>
        <v>0</v>
      </c>
      <c r="N133" s="386">
        <f>SUMIFS('個別表（B表）'!$I$14:$I$113,'個別表（B表）'!$C$14:$C$113,'総括表 (A表)'!$E133,'個別表（B表）'!$F$14:$F$113,"&gt;=1")</f>
        <v>0</v>
      </c>
      <c r="O133" s="386">
        <f>SUMIFS('個別表（B表）'!$BR$14:$BR$113,'個別表（B表）'!$C$14:$C$113,'総括表 (A表)'!$E133)</f>
        <v>0</v>
      </c>
      <c r="P133" s="721" t="str">
        <f t="shared" si="19"/>
        <v/>
      </c>
      <c r="Q133" s="716"/>
      <c r="R133" s="327"/>
      <c r="S133" s="705">
        <f>SUMIFS('個別表（B表）'!$I$14:$I$113,'個別表（B表）'!$C$14:$C$113,'総括表 (A表)'!E133)</f>
        <v>0</v>
      </c>
      <c r="T133" s="698">
        <f>SUMIFS('個別表（B表）'!$AW$14:$AW$113,'個別表（B表）'!$C$14:$C$113,'総括表 (A表)'!$E133)</f>
        <v>0</v>
      </c>
      <c r="U133" s="387">
        <f>SUMIFS('個別表（B表）'!$AY$14:$AY$113,'個別表（B表）'!$C$14:$C$113,'総括表 (A表)'!$E133)</f>
        <v>0</v>
      </c>
      <c r="V133" s="496">
        <f>SUMIFS('個別表（B表）'!$I$14:$I$113,'個別表（B表）'!$C$14:$C$113,'総括表 (A表)'!$E133,'個別表（B表）'!$F$14:$F$113,"&gt;=1")</f>
        <v>0</v>
      </c>
      <c r="W133" s="387">
        <f>SUMIFS('個別表（B表）'!$BR$14:$BR$113,'個別表（B表）'!$C$14:$C$113,'総括表 (A表)'!$E133)</f>
        <v>0</v>
      </c>
      <c r="X133" s="674" t="str">
        <f t="shared" si="21"/>
        <v/>
      </c>
      <c r="Y133" s="331"/>
      <c r="Z133" s="332"/>
      <c r="AA133" s="328">
        <f t="shared" si="23"/>
        <v>0</v>
      </c>
      <c r="AB133" s="329">
        <f t="shared" si="24"/>
        <v>0</v>
      </c>
      <c r="AC133" s="332"/>
      <c r="AD133" s="332"/>
      <c r="AE133" s="328">
        <f t="shared" si="25"/>
        <v>0</v>
      </c>
      <c r="AF133" s="746">
        <f t="shared" si="22"/>
        <v>0</v>
      </c>
      <c r="AG133" s="332"/>
      <c r="AH133" s="328">
        <f t="shared" si="26"/>
        <v>0</v>
      </c>
      <c r="AI133" s="329">
        <f t="shared" si="27"/>
        <v>0</v>
      </c>
      <c r="AJ133" s="332"/>
      <c r="AK133" s="330">
        <f t="shared" si="28"/>
        <v>0</v>
      </c>
      <c r="AL133" s="335"/>
      <c r="AM133" s="329">
        <f t="shared" si="29"/>
        <v>0</v>
      </c>
      <c r="AN133" s="436"/>
      <c r="AO133" s="337">
        <f t="shared" si="20"/>
        <v>0</v>
      </c>
      <c r="AP133" s="261"/>
    </row>
    <row r="134" spans="1:42">
      <c r="A134" s="342">
        <f>VLOOKUP($E134,'個別表（B表）'!$C$14:$CM$113,2,FALSE)</f>
        <v>0</v>
      </c>
      <c r="B134" s="342">
        <f>IF(D134&gt;0,SUM($D$12:D134),0)</f>
        <v>0</v>
      </c>
      <c r="C134" s="342">
        <f t="shared" si="30"/>
        <v>0</v>
      </c>
      <c r="D134" s="342">
        <f t="shared" si="18"/>
        <v>0</v>
      </c>
      <c r="E134" s="666">
        <f t="shared" si="31"/>
        <v>0</v>
      </c>
      <c r="F134" s="357">
        <f>VLOOKUP($E134,'個別表（B表）'!$C$14:$CM$113,10,FALSE)</f>
        <v>0</v>
      </c>
      <c r="G134" s="357">
        <f>VLOOKUP($E134,'個別表（B表）'!$C$14:$CM$113,11,FALSE)</f>
        <v>0</v>
      </c>
      <c r="H134" s="530">
        <f>VLOOKUP($E134,'個別表（B表）'!$C$14:$CM$113,12,FALSE)</f>
        <v>0</v>
      </c>
      <c r="I134" s="388"/>
      <c r="J134" s="709" t="str">
        <f>IF($H134&gt;0,LEFT(VLOOKUP($E134,'個別表（B表）'!$C$14:$CM$113,14,FALSE),2),"")</f>
        <v/>
      </c>
      <c r="K134" s="705">
        <f>SUMIFS('個別表（B表）'!$I$14:$I$113,'個別表（B表）'!$C$14:$C$113,'総括表 (A表)'!$E134,'個別表（B表）'!$R$14:$R$113,"&gt;=1")</f>
        <v>0</v>
      </c>
      <c r="L134" s="627">
        <f>SUMIFS('個別表（B表）'!$AW$14:$AW$113,'個別表（B表）'!$C$14:$C$113,'総括表 (A表)'!$E134)</f>
        <v>0</v>
      </c>
      <c r="M134" s="385">
        <f>SUMIFS('個別表（B表）'!$AY$14:$AY$113,'個別表（B表）'!$C$14:$C$113,'総括表 (A表)'!$E134)</f>
        <v>0</v>
      </c>
      <c r="N134" s="386">
        <f>SUMIFS('個別表（B表）'!$I$14:$I$113,'個別表（B表）'!$C$14:$C$113,'総括表 (A表)'!$E134,'個別表（B表）'!$F$14:$F$113,"&gt;=1")</f>
        <v>0</v>
      </c>
      <c r="O134" s="386">
        <f>SUMIFS('個別表（B表）'!$BR$14:$BR$113,'個別表（B表）'!$C$14:$C$113,'総括表 (A表)'!$E134)</f>
        <v>0</v>
      </c>
      <c r="P134" s="721" t="str">
        <f t="shared" si="19"/>
        <v/>
      </c>
      <c r="Q134" s="716"/>
      <c r="R134" s="327"/>
      <c r="S134" s="705">
        <f>SUMIFS('個別表（B表）'!$I$14:$I$113,'個別表（B表）'!$C$14:$C$113,'総括表 (A表)'!E134)</f>
        <v>0</v>
      </c>
      <c r="T134" s="698">
        <f>SUMIFS('個別表（B表）'!$AW$14:$AW$113,'個別表（B表）'!$C$14:$C$113,'総括表 (A表)'!$E134)</f>
        <v>0</v>
      </c>
      <c r="U134" s="387">
        <f>SUMIFS('個別表（B表）'!$AY$14:$AY$113,'個別表（B表）'!$C$14:$C$113,'総括表 (A表)'!$E134)</f>
        <v>0</v>
      </c>
      <c r="V134" s="496">
        <f>SUMIFS('個別表（B表）'!$I$14:$I$113,'個別表（B表）'!$C$14:$C$113,'総括表 (A表)'!$E134,'個別表（B表）'!$F$14:$F$113,"&gt;=1")</f>
        <v>0</v>
      </c>
      <c r="W134" s="387">
        <f>SUMIFS('個別表（B表）'!$BR$14:$BR$113,'個別表（B表）'!$C$14:$C$113,'総括表 (A表)'!$E134)</f>
        <v>0</v>
      </c>
      <c r="X134" s="674" t="str">
        <f t="shared" si="21"/>
        <v/>
      </c>
      <c r="Y134" s="331"/>
      <c r="Z134" s="332"/>
      <c r="AA134" s="328">
        <f t="shared" si="23"/>
        <v>0</v>
      </c>
      <c r="AB134" s="329">
        <f t="shared" si="24"/>
        <v>0</v>
      </c>
      <c r="AC134" s="332"/>
      <c r="AD134" s="332"/>
      <c r="AE134" s="328">
        <f t="shared" si="25"/>
        <v>0</v>
      </c>
      <c r="AF134" s="746">
        <f t="shared" si="22"/>
        <v>0</v>
      </c>
      <c r="AG134" s="332"/>
      <c r="AH134" s="328">
        <f t="shared" si="26"/>
        <v>0</v>
      </c>
      <c r="AI134" s="329">
        <f t="shared" si="27"/>
        <v>0</v>
      </c>
      <c r="AJ134" s="332"/>
      <c r="AK134" s="330">
        <f t="shared" si="28"/>
        <v>0</v>
      </c>
      <c r="AL134" s="335"/>
      <c r="AM134" s="329">
        <f t="shared" si="29"/>
        <v>0</v>
      </c>
      <c r="AN134" s="436"/>
      <c r="AO134" s="337">
        <f t="shared" si="20"/>
        <v>0</v>
      </c>
      <c r="AP134" s="261"/>
    </row>
    <row r="135" spans="1:42">
      <c r="A135" s="342">
        <f>VLOOKUP($E135,'個別表（B表）'!$C$14:$CM$113,2,FALSE)</f>
        <v>0</v>
      </c>
      <c r="B135" s="342">
        <f>IF(D135&gt;0,SUM($D$12:D135),0)</f>
        <v>0</v>
      </c>
      <c r="C135" s="342">
        <f t="shared" si="30"/>
        <v>0</v>
      </c>
      <c r="D135" s="342">
        <f t="shared" si="18"/>
        <v>0</v>
      </c>
      <c r="E135" s="666">
        <f t="shared" si="31"/>
        <v>0</v>
      </c>
      <c r="F135" s="357">
        <f>VLOOKUP($E135,'個別表（B表）'!$C$14:$CM$113,10,FALSE)</f>
        <v>0</v>
      </c>
      <c r="G135" s="357">
        <f>VLOOKUP($E135,'個別表（B表）'!$C$14:$CM$113,11,FALSE)</f>
        <v>0</v>
      </c>
      <c r="H135" s="530">
        <f>VLOOKUP($E135,'個別表（B表）'!$C$14:$CM$113,12,FALSE)</f>
        <v>0</v>
      </c>
      <c r="I135" s="388"/>
      <c r="J135" s="709" t="str">
        <f>IF($H135&gt;0,LEFT(VLOOKUP($E135,'個別表（B表）'!$C$14:$CM$113,14,FALSE),2),"")</f>
        <v/>
      </c>
      <c r="K135" s="705">
        <f>SUMIFS('個別表（B表）'!$I$14:$I$113,'個別表（B表）'!$C$14:$C$113,'総括表 (A表)'!$E135,'個別表（B表）'!$R$14:$R$113,"&gt;=1")</f>
        <v>0</v>
      </c>
      <c r="L135" s="627">
        <f>SUMIFS('個別表（B表）'!$AW$14:$AW$113,'個別表（B表）'!$C$14:$C$113,'総括表 (A表)'!$E135)</f>
        <v>0</v>
      </c>
      <c r="M135" s="385">
        <f>SUMIFS('個別表（B表）'!$AY$14:$AY$113,'個別表（B表）'!$C$14:$C$113,'総括表 (A表)'!$E135)</f>
        <v>0</v>
      </c>
      <c r="N135" s="386">
        <f>SUMIFS('個別表（B表）'!$I$14:$I$113,'個別表（B表）'!$C$14:$C$113,'総括表 (A表)'!$E135,'個別表（B表）'!$F$14:$F$113,"&gt;=1")</f>
        <v>0</v>
      </c>
      <c r="O135" s="386">
        <f>SUMIFS('個別表（B表）'!$BR$14:$BR$113,'個別表（B表）'!$C$14:$C$113,'総括表 (A表)'!$E135)</f>
        <v>0</v>
      </c>
      <c r="P135" s="721" t="str">
        <f t="shared" si="19"/>
        <v/>
      </c>
      <c r="Q135" s="716"/>
      <c r="R135" s="327"/>
      <c r="S135" s="705">
        <f>SUMIFS('個別表（B表）'!$I$14:$I$113,'個別表（B表）'!$C$14:$C$113,'総括表 (A表)'!E135)</f>
        <v>0</v>
      </c>
      <c r="T135" s="698">
        <f>SUMIFS('個別表（B表）'!$AW$14:$AW$113,'個別表（B表）'!$C$14:$C$113,'総括表 (A表)'!$E135)</f>
        <v>0</v>
      </c>
      <c r="U135" s="387">
        <f>SUMIFS('個別表（B表）'!$AY$14:$AY$113,'個別表（B表）'!$C$14:$C$113,'総括表 (A表)'!$E135)</f>
        <v>0</v>
      </c>
      <c r="V135" s="496">
        <f>SUMIFS('個別表（B表）'!$I$14:$I$113,'個別表（B表）'!$C$14:$C$113,'総括表 (A表)'!$E135,'個別表（B表）'!$F$14:$F$113,"&gt;=1")</f>
        <v>0</v>
      </c>
      <c r="W135" s="387">
        <f>SUMIFS('個別表（B表）'!$BR$14:$BR$113,'個別表（B表）'!$C$14:$C$113,'総括表 (A表)'!$E135)</f>
        <v>0</v>
      </c>
      <c r="X135" s="674" t="str">
        <f t="shared" si="21"/>
        <v/>
      </c>
      <c r="Y135" s="331"/>
      <c r="Z135" s="332"/>
      <c r="AA135" s="328">
        <f t="shared" si="23"/>
        <v>0</v>
      </c>
      <c r="AB135" s="329">
        <f t="shared" si="24"/>
        <v>0</v>
      </c>
      <c r="AC135" s="332"/>
      <c r="AD135" s="332"/>
      <c r="AE135" s="328">
        <f t="shared" si="25"/>
        <v>0</v>
      </c>
      <c r="AF135" s="746">
        <f t="shared" si="22"/>
        <v>0</v>
      </c>
      <c r="AG135" s="332"/>
      <c r="AH135" s="328">
        <f t="shared" si="26"/>
        <v>0</v>
      </c>
      <c r="AI135" s="329">
        <f t="shared" si="27"/>
        <v>0</v>
      </c>
      <c r="AJ135" s="332"/>
      <c r="AK135" s="330">
        <f t="shared" si="28"/>
        <v>0</v>
      </c>
      <c r="AL135" s="335"/>
      <c r="AM135" s="329">
        <f t="shared" si="29"/>
        <v>0</v>
      </c>
      <c r="AN135" s="436"/>
      <c r="AO135" s="337">
        <f t="shared" si="20"/>
        <v>0</v>
      </c>
      <c r="AP135" s="261"/>
    </row>
    <row r="136" spans="1:42">
      <c r="A136" s="342">
        <f>VLOOKUP($E136,'個別表（B表）'!$C$14:$CM$113,2,FALSE)</f>
        <v>0</v>
      </c>
      <c r="B136" s="342">
        <f>IF(D136&gt;0,SUM($D$12:D136),0)</f>
        <v>0</v>
      </c>
      <c r="C136" s="342">
        <f t="shared" si="30"/>
        <v>0</v>
      </c>
      <c r="D136" s="342">
        <f t="shared" si="18"/>
        <v>0</v>
      </c>
      <c r="E136" s="666">
        <f t="shared" si="31"/>
        <v>0</v>
      </c>
      <c r="F136" s="357">
        <f>VLOOKUP($E136,'個別表（B表）'!$C$14:$CM$113,10,FALSE)</f>
        <v>0</v>
      </c>
      <c r="G136" s="357">
        <f>VLOOKUP($E136,'個別表（B表）'!$C$14:$CM$113,11,FALSE)</f>
        <v>0</v>
      </c>
      <c r="H136" s="530">
        <f>VLOOKUP($E136,'個別表（B表）'!$C$14:$CM$113,12,FALSE)</f>
        <v>0</v>
      </c>
      <c r="I136" s="388"/>
      <c r="J136" s="709" t="str">
        <f>IF($H136&gt;0,LEFT(VLOOKUP($E136,'個別表（B表）'!$C$14:$CM$113,14,FALSE),2),"")</f>
        <v/>
      </c>
      <c r="K136" s="705">
        <f>SUMIFS('個別表（B表）'!$I$14:$I$113,'個別表（B表）'!$C$14:$C$113,'総括表 (A表)'!$E136,'個別表（B表）'!$R$14:$R$113,"&gt;=1")</f>
        <v>0</v>
      </c>
      <c r="L136" s="627">
        <f>SUMIFS('個別表（B表）'!$AW$14:$AW$113,'個別表（B表）'!$C$14:$C$113,'総括表 (A表)'!$E136)</f>
        <v>0</v>
      </c>
      <c r="M136" s="385">
        <f>SUMIFS('個別表（B表）'!$AY$14:$AY$113,'個別表（B表）'!$C$14:$C$113,'総括表 (A表)'!$E136)</f>
        <v>0</v>
      </c>
      <c r="N136" s="386">
        <f>SUMIFS('個別表（B表）'!$I$14:$I$113,'個別表（B表）'!$C$14:$C$113,'総括表 (A表)'!$E136,'個別表（B表）'!$F$14:$F$113,"&gt;=1")</f>
        <v>0</v>
      </c>
      <c r="O136" s="386">
        <f>SUMIFS('個別表（B表）'!$BR$14:$BR$113,'個別表（B表）'!$C$14:$C$113,'総括表 (A表)'!$E136)</f>
        <v>0</v>
      </c>
      <c r="P136" s="721" t="str">
        <f t="shared" si="19"/>
        <v/>
      </c>
      <c r="Q136" s="716"/>
      <c r="R136" s="327"/>
      <c r="S136" s="705">
        <f>SUMIFS('個別表（B表）'!$I$14:$I$113,'個別表（B表）'!$C$14:$C$113,'総括表 (A表)'!E136)</f>
        <v>0</v>
      </c>
      <c r="T136" s="698">
        <f>SUMIFS('個別表（B表）'!$AW$14:$AW$113,'個別表（B表）'!$C$14:$C$113,'総括表 (A表)'!$E136)</f>
        <v>0</v>
      </c>
      <c r="U136" s="387">
        <f>SUMIFS('個別表（B表）'!$AY$14:$AY$113,'個別表（B表）'!$C$14:$C$113,'総括表 (A表)'!$E136)</f>
        <v>0</v>
      </c>
      <c r="V136" s="496">
        <f>SUMIFS('個別表（B表）'!$I$14:$I$113,'個別表（B表）'!$C$14:$C$113,'総括表 (A表)'!$E136,'個別表（B表）'!$F$14:$F$113,"&gt;=1")</f>
        <v>0</v>
      </c>
      <c r="W136" s="387">
        <f>SUMIFS('個別表（B表）'!$BR$14:$BR$113,'個別表（B表）'!$C$14:$C$113,'総括表 (A表)'!$E136)</f>
        <v>0</v>
      </c>
      <c r="X136" s="674" t="str">
        <f t="shared" si="21"/>
        <v/>
      </c>
      <c r="Y136" s="331"/>
      <c r="Z136" s="332"/>
      <c r="AA136" s="328">
        <f t="shared" si="23"/>
        <v>0</v>
      </c>
      <c r="AB136" s="329">
        <f t="shared" si="24"/>
        <v>0</v>
      </c>
      <c r="AC136" s="332"/>
      <c r="AD136" s="332"/>
      <c r="AE136" s="328">
        <f t="shared" si="25"/>
        <v>0</v>
      </c>
      <c r="AF136" s="746">
        <f t="shared" si="22"/>
        <v>0</v>
      </c>
      <c r="AG136" s="332"/>
      <c r="AH136" s="328">
        <f t="shared" si="26"/>
        <v>0</v>
      </c>
      <c r="AI136" s="329">
        <f t="shared" si="27"/>
        <v>0</v>
      </c>
      <c r="AJ136" s="332"/>
      <c r="AK136" s="330">
        <f t="shared" si="28"/>
        <v>0</v>
      </c>
      <c r="AL136" s="335"/>
      <c r="AM136" s="329">
        <f t="shared" si="29"/>
        <v>0</v>
      </c>
      <c r="AN136" s="436"/>
      <c r="AO136" s="337">
        <f t="shared" si="20"/>
        <v>0</v>
      </c>
      <c r="AP136" s="261"/>
    </row>
    <row r="137" spans="1:42">
      <c r="A137" s="342">
        <f>VLOOKUP($E137,'個別表（B表）'!$C$14:$CM$113,2,FALSE)</f>
        <v>0</v>
      </c>
      <c r="B137" s="342">
        <f>IF(D137&gt;0,SUM($D$12:D137),0)</f>
        <v>0</v>
      </c>
      <c r="C137" s="342">
        <f t="shared" si="30"/>
        <v>0</v>
      </c>
      <c r="D137" s="342">
        <f t="shared" si="18"/>
        <v>0</v>
      </c>
      <c r="E137" s="666">
        <f t="shared" si="31"/>
        <v>0</v>
      </c>
      <c r="F137" s="357">
        <f>VLOOKUP($E137,'個別表（B表）'!$C$14:$CM$113,10,FALSE)</f>
        <v>0</v>
      </c>
      <c r="G137" s="357">
        <f>VLOOKUP($E137,'個別表（B表）'!$C$14:$CM$113,11,FALSE)</f>
        <v>0</v>
      </c>
      <c r="H137" s="530">
        <f>VLOOKUP($E137,'個別表（B表）'!$C$14:$CM$113,12,FALSE)</f>
        <v>0</v>
      </c>
      <c r="I137" s="388"/>
      <c r="J137" s="709" t="str">
        <f>IF($H137&gt;0,LEFT(VLOOKUP($E137,'個別表（B表）'!$C$14:$CM$113,14,FALSE),2),"")</f>
        <v/>
      </c>
      <c r="K137" s="705">
        <f>SUMIFS('個別表（B表）'!$I$14:$I$113,'個別表（B表）'!$C$14:$C$113,'総括表 (A表)'!$E137,'個別表（B表）'!$R$14:$R$113,"&gt;=1")</f>
        <v>0</v>
      </c>
      <c r="L137" s="627">
        <f>SUMIFS('個別表（B表）'!$AW$14:$AW$113,'個別表（B表）'!$C$14:$C$113,'総括表 (A表)'!$E137)</f>
        <v>0</v>
      </c>
      <c r="M137" s="385">
        <f>SUMIFS('個別表（B表）'!$AY$14:$AY$113,'個別表（B表）'!$C$14:$C$113,'総括表 (A表)'!$E137)</f>
        <v>0</v>
      </c>
      <c r="N137" s="386">
        <f>SUMIFS('個別表（B表）'!$I$14:$I$113,'個別表（B表）'!$C$14:$C$113,'総括表 (A表)'!$E137,'個別表（B表）'!$F$14:$F$113,"&gt;=1")</f>
        <v>0</v>
      </c>
      <c r="O137" s="386">
        <f>SUMIFS('個別表（B表）'!$BR$14:$BR$113,'個別表（B表）'!$C$14:$C$113,'総括表 (A表)'!$E137)</f>
        <v>0</v>
      </c>
      <c r="P137" s="721" t="str">
        <f t="shared" si="19"/>
        <v/>
      </c>
      <c r="Q137" s="716"/>
      <c r="R137" s="327"/>
      <c r="S137" s="705">
        <f>SUMIFS('個別表（B表）'!$I$14:$I$113,'個別表（B表）'!$C$14:$C$113,'総括表 (A表)'!E137)</f>
        <v>0</v>
      </c>
      <c r="T137" s="698">
        <f>SUMIFS('個別表（B表）'!$AW$14:$AW$113,'個別表（B表）'!$C$14:$C$113,'総括表 (A表)'!$E137)</f>
        <v>0</v>
      </c>
      <c r="U137" s="387">
        <f>SUMIFS('個別表（B表）'!$AY$14:$AY$113,'個別表（B表）'!$C$14:$C$113,'総括表 (A表)'!$E137)</f>
        <v>0</v>
      </c>
      <c r="V137" s="496">
        <f>SUMIFS('個別表（B表）'!$I$14:$I$113,'個別表（B表）'!$C$14:$C$113,'総括表 (A表)'!$E137,'個別表（B表）'!$F$14:$F$113,"&gt;=1")</f>
        <v>0</v>
      </c>
      <c r="W137" s="387">
        <f>SUMIFS('個別表（B表）'!$BR$14:$BR$113,'個別表（B表）'!$C$14:$C$113,'総括表 (A表)'!$E137)</f>
        <v>0</v>
      </c>
      <c r="X137" s="674" t="str">
        <f t="shared" si="21"/>
        <v/>
      </c>
      <c r="Y137" s="331"/>
      <c r="Z137" s="332"/>
      <c r="AA137" s="328">
        <f t="shared" si="23"/>
        <v>0</v>
      </c>
      <c r="AB137" s="329">
        <f t="shared" si="24"/>
        <v>0</v>
      </c>
      <c r="AC137" s="332"/>
      <c r="AD137" s="332"/>
      <c r="AE137" s="328">
        <f t="shared" si="25"/>
        <v>0</v>
      </c>
      <c r="AF137" s="746">
        <f t="shared" si="22"/>
        <v>0</v>
      </c>
      <c r="AG137" s="332"/>
      <c r="AH137" s="328">
        <f t="shared" si="26"/>
        <v>0</v>
      </c>
      <c r="AI137" s="329">
        <f t="shared" si="27"/>
        <v>0</v>
      </c>
      <c r="AJ137" s="332"/>
      <c r="AK137" s="330">
        <f t="shared" si="28"/>
        <v>0</v>
      </c>
      <c r="AL137" s="335"/>
      <c r="AM137" s="329">
        <f t="shared" si="29"/>
        <v>0</v>
      </c>
      <c r="AN137" s="436"/>
      <c r="AO137" s="337">
        <f t="shared" si="20"/>
        <v>0</v>
      </c>
      <c r="AP137" s="261"/>
    </row>
    <row r="138" spans="1:42">
      <c r="A138" s="342">
        <f>VLOOKUP($E138,'個別表（B表）'!$C$14:$CM$113,2,FALSE)</f>
        <v>0</v>
      </c>
      <c r="B138" s="342">
        <f>IF(D138&gt;0,SUM($D$12:D138),0)</f>
        <v>0</v>
      </c>
      <c r="C138" s="342">
        <f t="shared" si="30"/>
        <v>0</v>
      </c>
      <c r="D138" s="342">
        <f t="shared" si="18"/>
        <v>0</v>
      </c>
      <c r="E138" s="666">
        <f t="shared" si="31"/>
        <v>0</v>
      </c>
      <c r="F138" s="357">
        <f>VLOOKUP($E138,'個別表（B表）'!$C$14:$CM$113,10,FALSE)</f>
        <v>0</v>
      </c>
      <c r="G138" s="357">
        <f>VLOOKUP($E138,'個別表（B表）'!$C$14:$CM$113,11,FALSE)</f>
        <v>0</v>
      </c>
      <c r="H138" s="530">
        <f>VLOOKUP($E138,'個別表（B表）'!$C$14:$CM$113,12,FALSE)</f>
        <v>0</v>
      </c>
      <c r="I138" s="388"/>
      <c r="J138" s="709" t="str">
        <f>IF($H138&gt;0,LEFT(VLOOKUP($E138,'個別表（B表）'!$C$14:$CM$113,14,FALSE),2),"")</f>
        <v/>
      </c>
      <c r="K138" s="705">
        <f>SUMIFS('個別表（B表）'!$I$14:$I$113,'個別表（B表）'!$C$14:$C$113,'総括表 (A表)'!$E138,'個別表（B表）'!$R$14:$R$113,"&gt;=1")</f>
        <v>0</v>
      </c>
      <c r="L138" s="627">
        <f>SUMIFS('個別表（B表）'!$AW$14:$AW$113,'個別表（B表）'!$C$14:$C$113,'総括表 (A表)'!$E138)</f>
        <v>0</v>
      </c>
      <c r="M138" s="385">
        <f>SUMIFS('個別表（B表）'!$AY$14:$AY$113,'個別表（B表）'!$C$14:$C$113,'総括表 (A表)'!$E138)</f>
        <v>0</v>
      </c>
      <c r="N138" s="386">
        <f>SUMIFS('個別表（B表）'!$I$14:$I$113,'個別表（B表）'!$C$14:$C$113,'総括表 (A表)'!$E138,'個別表（B表）'!$F$14:$F$113,"&gt;=1")</f>
        <v>0</v>
      </c>
      <c r="O138" s="386">
        <f>SUMIFS('個別表（B表）'!$BR$14:$BR$113,'個別表（B表）'!$C$14:$C$113,'総括表 (A表)'!$E138)</f>
        <v>0</v>
      </c>
      <c r="P138" s="721" t="str">
        <f t="shared" si="19"/>
        <v/>
      </c>
      <c r="Q138" s="716"/>
      <c r="R138" s="327"/>
      <c r="S138" s="705">
        <f>SUMIFS('個別表（B表）'!$I$14:$I$113,'個別表（B表）'!$C$14:$C$113,'総括表 (A表)'!E138)</f>
        <v>0</v>
      </c>
      <c r="T138" s="698">
        <f>SUMIFS('個別表（B表）'!$AW$14:$AW$113,'個別表（B表）'!$C$14:$C$113,'総括表 (A表)'!$E138)</f>
        <v>0</v>
      </c>
      <c r="U138" s="387">
        <f>SUMIFS('個別表（B表）'!$AY$14:$AY$113,'個別表（B表）'!$C$14:$C$113,'総括表 (A表)'!$E138)</f>
        <v>0</v>
      </c>
      <c r="V138" s="496">
        <f>SUMIFS('個別表（B表）'!$I$14:$I$113,'個別表（B表）'!$C$14:$C$113,'総括表 (A表)'!$E138,'個別表（B表）'!$F$14:$F$113,"&gt;=1")</f>
        <v>0</v>
      </c>
      <c r="W138" s="387">
        <f>SUMIFS('個別表（B表）'!$BR$14:$BR$113,'個別表（B表）'!$C$14:$C$113,'総括表 (A表)'!$E138)</f>
        <v>0</v>
      </c>
      <c r="X138" s="674" t="str">
        <f t="shared" si="21"/>
        <v/>
      </c>
      <c r="Y138" s="331"/>
      <c r="Z138" s="332"/>
      <c r="AA138" s="328">
        <f t="shared" si="23"/>
        <v>0</v>
      </c>
      <c r="AB138" s="329">
        <f t="shared" si="24"/>
        <v>0</v>
      </c>
      <c r="AC138" s="332"/>
      <c r="AD138" s="332"/>
      <c r="AE138" s="328">
        <f t="shared" si="25"/>
        <v>0</v>
      </c>
      <c r="AF138" s="746">
        <f t="shared" si="22"/>
        <v>0</v>
      </c>
      <c r="AG138" s="332"/>
      <c r="AH138" s="328">
        <f t="shared" si="26"/>
        <v>0</v>
      </c>
      <c r="AI138" s="329">
        <f t="shared" si="27"/>
        <v>0</v>
      </c>
      <c r="AJ138" s="332"/>
      <c r="AK138" s="330">
        <f t="shared" si="28"/>
        <v>0</v>
      </c>
      <c r="AL138" s="335"/>
      <c r="AM138" s="329">
        <f t="shared" si="29"/>
        <v>0</v>
      </c>
      <c r="AN138" s="436"/>
      <c r="AO138" s="337">
        <f t="shared" si="20"/>
        <v>0</v>
      </c>
      <c r="AP138" s="261"/>
    </row>
    <row r="139" spans="1:42">
      <c r="A139" s="342">
        <f>VLOOKUP($E139,'個別表（B表）'!$C$14:$CM$113,2,FALSE)</f>
        <v>0</v>
      </c>
      <c r="B139" s="342">
        <f>IF(D139&gt;0,SUM($D$12:D139),0)</f>
        <v>0</v>
      </c>
      <c r="C139" s="342">
        <f t="shared" si="30"/>
        <v>0</v>
      </c>
      <c r="D139" s="342">
        <f t="shared" si="18"/>
        <v>0</v>
      </c>
      <c r="E139" s="666">
        <f t="shared" si="31"/>
        <v>0</v>
      </c>
      <c r="F139" s="357">
        <f>VLOOKUP($E139,'個別表（B表）'!$C$14:$CM$113,10,FALSE)</f>
        <v>0</v>
      </c>
      <c r="G139" s="357">
        <f>VLOOKUP($E139,'個別表（B表）'!$C$14:$CM$113,11,FALSE)</f>
        <v>0</v>
      </c>
      <c r="H139" s="530">
        <f>VLOOKUP($E139,'個別表（B表）'!$C$14:$CM$113,12,FALSE)</f>
        <v>0</v>
      </c>
      <c r="I139" s="388"/>
      <c r="J139" s="709" t="str">
        <f>IF($H139&gt;0,LEFT(VLOOKUP($E139,'個別表（B表）'!$C$14:$CM$113,14,FALSE),2),"")</f>
        <v/>
      </c>
      <c r="K139" s="705">
        <f>SUMIFS('個別表（B表）'!$I$14:$I$113,'個別表（B表）'!$C$14:$C$113,'総括表 (A表)'!$E139,'個別表（B表）'!$R$14:$R$113,"&gt;=1")</f>
        <v>0</v>
      </c>
      <c r="L139" s="627">
        <f>SUMIFS('個別表（B表）'!$AW$14:$AW$113,'個別表（B表）'!$C$14:$C$113,'総括表 (A表)'!$E139)</f>
        <v>0</v>
      </c>
      <c r="M139" s="385">
        <f>SUMIFS('個別表（B表）'!$AY$14:$AY$113,'個別表（B表）'!$C$14:$C$113,'総括表 (A表)'!$E139)</f>
        <v>0</v>
      </c>
      <c r="N139" s="386">
        <f>SUMIFS('個別表（B表）'!$I$14:$I$113,'個別表（B表）'!$C$14:$C$113,'総括表 (A表)'!$E139,'個別表（B表）'!$F$14:$F$113,"&gt;=1")</f>
        <v>0</v>
      </c>
      <c r="O139" s="386">
        <f>SUMIFS('個別表（B表）'!$BR$14:$BR$113,'個別表（B表）'!$C$14:$C$113,'総括表 (A表)'!$E139)</f>
        <v>0</v>
      </c>
      <c r="P139" s="721" t="str">
        <f t="shared" si="19"/>
        <v/>
      </c>
      <c r="Q139" s="716"/>
      <c r="R139" s="327"/>
      <c r="S139" s="705">
        <f>SUMIFS('個別表（B表）'!$I$14:$I$113,'個別表（B表）'!$C$14:$C$113,'総括表 (A表)'!E139)</f>
        <v>0</v>
      </c>
      <c r="T139" s="698">
        <f>SUMIFS('個別表（B表）'!$AW$14:$AW$113,'個別表（B表）'!$C$14:$C$113,'総括表 (A表)'!$E139)</f>
        <v>0</v>
      </c>
      <c r="U139" s="387">
        <f>SUMIFS('個別表（B表）'!$AY$14:$AY$113,'個別表（B表）'!$C$14:$C$113,'総括表 (A表)'!$E139)</f>
        <v>0</v>
      </c>
      <c r="V139" s="496">
        <f>SUMIFS('個別表（B表）'!$I$14:$I$113,'個別表（B表）'!$C$14:$C$113,'総括表 (A表)'!$E139,'個別表（B表）'!$F$14:$F$113,"&gt;=1")</f>
        <v>0</v>
      </c>
      <c r="W139" s="387">
        <f>SUMIFS('個別表（B表）'!$BR$14:$BR$113,'個別表（B表）'!$C$14:$C$113,'総括表 (A表)'!$E139)</f>
        <v>0</v>
      </c>
      <c r="X139" s="674" t="str">
        <f t="shared" si="21"/>
        <v/>
      </c>
      <c r="Y139" s="331"/>
      <c r="Z139" s="332"/>
      <c r="AA139" s="328">
        <f t="shared" si="23"/>
        <v>0</v>
      </c>
      <c r="AB139" s="329">
        <f t="shared" si="24"/>
        <v>0</v>
      </c>
      <c r="AC139" s="332"/>
      <c r="AD139" s="332"/>
      <c r="AE139" s="328">
        <f t="shared" si="25"/>
        <v>0</v>
      </c>
      <c r="AF139" s="746">
        <f t="shared" si="22"/>
        <v>0</v>
      </c>
      <c r="AG139" s="332"/>
      <c r="AH139" s="328">
        <f t="shared" si="26"/>
        <v>0</v>
      </c>
      <c r="AI139" s="329">
        <f t="shared" si="27"/>
        <v>0</v>
      </c>
      <c r="AJ139" s="332"/>
      <c r="AK139" s="330">
        <f t="shared" si="28"/>
        <v>0</v>
      </c>
      <c r="AL139" s="335"/>
      <c r="AM139" s="329">
        <f t="shared" si="29"/>
        <v>0</v>
      </c>
      <c r="AN139" s="436"/>
      <c r="AO139" s="337">
        <f t="shared" si="20"/>
        <v>0</v>
      </c>
      <c r="AP139" s="261"/>
    </row>
    <row r="140" spans="1:42">
      <c r="A140" s="342">
        <f>VLOOKUP($E140,'個別表（B表）'!$C$14:$CM$113,2,FALSE)</f>
        <v>0</v>
      </c>
      <c r="B140" s="342">
        <f>IF(D140&gt;0,SUM($D$12:D140),0)</f>
        <v>0</v>
      </c>
      <c r="C140" s="342">
        <f t="shared" si="30"/>
        <v>0</v>
      </c>
      <c r="D140" s="342">
        <f t="shared" ref="D140:D203" si="32">IF(AND(C140=1,SUMIF($A$12:$A$541,A140,$R$12:$R$541)&gt;0),1,0)</f>
        <v>0</v>
      </c>
      <c r="E140" s="666">
        <f t="shared" si="31"/>
        <v>0</v>
      </c>
      <c r="F140" s="357">
        <f>VLOOKUP($E140,'個別表（B表）'!$C$14:$CM$113,10,FALSE)</f>
        <v>0</v>
      </c>
      <c r="G140" s="357">
        <f>VLOOKUP($E140,'個別表（B表）'!$C$14:$CM$113,11,FALSE)</f>
        <v>0</v>
      </c>
      <c r="H140" s="530">
        <f>VLOOKUP($E140,'個別表（B表）'!$C$14:$CM$113,12,FALSE)</f>
        <v>0</v>
      </c>
      <c r="I140" s="388"/>
      <c r="J140" s="709" t="str">
        <f>IF($H140&gt;0,LEFT(VLOOKUP($E140,'個別表（B表）'!$C$14:$CM$113,14,FALSE),2),"")</f>
        <v/>
      </c>
      <c r="K140" s="705">
        <f>SUMIFS('個別表（B表）'!$I$14:$I$113,'個別表（B表）'!$C$14:$C$113,'総括表 (A表)'!$E140,'個別表（B表）'!$R$14:$R$113,"&gt;=1")</f>
        <v>0</v>
      </c>
      <c r="L140" s="627">
        <f>SUMIFS('個別表（B表）'!$AW$14:$AW$113,'個別表（B表）'!$C$14:$C$113,'総括表 (A表)'!$E140)</f>
        <v>0</v>
      </c>
      <c r="M140" s="385">
        <f>SUMIFS('個別表（B表）'!$AY$14:$AY$113,'個別表（B表）'!$C$14:$C$113,'総括表 (A表)'!$E140)</f>
        <v>0</v>
      </c>
      <c r="N140" s="386">
        <f>SUMIFS('個別表（B表）'!$I$14:$I$113,'個別表（B表）'!$C$14:$C$113,'総括表 (A表)'!$E140,'個別表（B表）'!$F$14:$F$113,"&gt;=1")</f>
        <v>0</v>
      </c>
      <c r="O140" s="386">
        <f>SUMIFS('個別表（B表）'!$BR$14:$BR$113,'個別表（B表）'!$C$14:$C$113,'総括表 (A表)'!$E140)</f>
        <v>0</v>
      </c>
      <c r="P140" s="721" t="str">
        <f t="shared" ref="P140:P203" si="33">IF(O140&gt;0,IFERROR(ROUNDDOWN(O140*1/15,-3),0),"")</f>
        <v/>
      </c>
      <c r="Q140" s="716"/>
      <c r="R140" s="327"/>
      <c r="S140" s="705">
        <f>SUMIFS('個別表（B表）'!$I$14:$I$113,'個別表（B表）'!$C$14:$C$113,'総括表 (A表)'!E140)</f>
        <v>0</v>
      </c>
      <c r="T140" s="698">
        <f>SUMIFS('個別表（B表）'!$AW$14:$AW$113,'個別表（B表）'!$C$14:$C$113,'総括表 (A表)'!$E140)</f>
        <v>0</v>
      </c>
      <c r="U140" s="387">
        <f>SUMIFS('個別表（B表）'!$AY$14:$AY$113,'個別表（B表）'!$C$14:$C$113,'総括表 (A表)'!$E140)</f>
        <v>0</v>
      </c>
      <c r="V140" s="496">
        <f>SUMIFS('個別表（B表）'!$I$14:$I$113,'個別表（B表）'!$C$14:$C$113,'総括表 (A表)'!$E140,'個別表（B表）'!$F$14:$F$113,"&gt;=1")</f>
        <v>0</v>
      </c>
      <c r="W140" s="387">
        <f>SUMIFS('個別表（B表）'!$BR$14:$BR$113,'個別表（B表）'!$C$14:$C$113,'総括表 (A表)'!$E140)</f>
        <v>0</v>
      </c>
      <c r="X140" s="674" t="str">
        <f t="shared" si="21"/>
        <v/>
      </c>
      <c r="Y140" s="331"/>
      <c r="Z140" s="332"/>
      <c r="AA140" s="328">
        <f t="shared" si="23"/>
        <v>0</v>
      </c>
      <c r="AB140" s="329">
        <f t="shared" si="24"/>
        <v>0</v>
      </c>
      <c r="AC140" s="332"/>
      <c r="AD140" s="332"/>
      <c r="AE140" s="328">
        <f t="shared" si="25"/>
        <v>0</v>
      </c>
      <c r="AF140" s="746">
        <f t="shared" si="22"/>
        <v>0</v>
      </c>
      <c r="AG140" s="332"/>
      <c r="AH140" s="328">
        <f t="shared" si="26"/>
        <v>0</v>
      </c>
      <c r="AI140" s="329">
        <f t="shared" si="27"/>
        <v>0</v>
      </c>
      <c r="AJ140" s="332"/>
      <c r="AK140" s="330">
        <f t="shared" si="28"/>
        <v>0</v>
      </c>
      <c r="AL140" s="335"/>
      <c r="AM140" s="329">
        <f t="shared" si="29"/>
        <v>0</v>
      </c>
      <c r="AN140" s="436"/>
      <c r="AO140" s="337">
        <f t="shared" ref="AO140:AO203" si="34">SUM(AB140,AI140,AM140:AN140)</f>
        <v>0</v>
      </c>
      <c r="AP140" s="261"/>
    </row>
    <row r="141" spans="1:42">
      <c r="A141" s="342">
        <f>VLOOKUP($E141,'個別表（B表）'!$C$14:$CM$113,2,FALSE)</f>
        <v>0</v>
      </c>
      <c r="B141" s="342">
        <f>IF(D141&gt;0,SUM($D$12:D141),0)</f>
        <v>0</v>
      </c>
      <c r="C141" s="342">
        <f t="shared" si="30"/>
        <v>0</v>
      </c>
      <c r="D141" s="342">
        <f t="shared" si="32"/>
        <v>0</v>
      </c>
      <c r="E141" s="666">
        <f t="shared" si="31"/>
        <v>0</v>
      </c>
      <c r="F141" s="357">
        <f>VLOOKUP($E141,'個別表（B表）'!$C$14:$CM$113,10,FALSE)</f>
        <v>0</v>
      </c>
      <c r="G141" s="357">
        <f>VLOOKUP($E141,'個別表（B表）'!$C$14:$CM$113,11,FALSE)</f>
        <v>0</v>
      </c>
      <c r="H141" s="530">
        <f>VLOOKUP($E141,'個別表（B表）'!$C$14:$CM$113,12,FALSE)</f>
        <v>0</v>
      </c>
      <c r="I141" s="388"/>
      <c r="J141" s="709" t="str">
        <f>IF($H141&gt;0,LEFT(VLOOKUP($E141,'個別表（B表）'!$C$14:$CM$113,14,FALSE),2),"")</f>
        <v/>
      </c>
      <c r="K141" s="705">
        <f>SUMIFS('個別表（B表）'!$I$14:$I$113,'個別表（B表）'!$C$14:$C$113,'総括表 (A表)'!$E141,'個別表（B表）'!$R$14:$R$113,"&gt;=1")</f>
        <v>0</v>
      </c>
      <c r="L141" s="627">
        <f>SUMIFS('個別表（B表）'!$AW$14:$AW$113,'個別表（B表）'!$C$14:$C$113,'総括表 (A表)'!$E141)</f>
        <v>0</v>
      </c>
      <c r="M141" s="385">
        <f>SUMIFS('個別表（B表）'!$AY$14:$AY$113,'個別表（B表）'!$C$14:$C$113,'総括表 (A表)'!$E141)</f>
        <v>0</v>
      </c>
      <c r="N141" s="386">
        <f>SUMIFS('個別表（B表）'!$I$14:$I$113,'個別表（B表）'!$C$14:$C$113,'総括表 (A表)'!$E141,'個別表（B表）'!$F$14:$F$113,"&gt;=1")</f>
        <v>0</v>
      </c>
      <c r="O141" s="386">
        <f>SUMIFS('個別表（B表）'!$BR$14:$BR$113,'個別表（B表）'!$C$14:$C$113,'総括表 (A表)'!$E141)</f>
        <v>0</v>
      </c>
      <c r="P141" s="721" t="str">
        <f t="shared" si="33"/>
        <v/>
      </c>
      <c r="Q141" s="716"/>
      <c r="R141" s="327"/>
      <c r="S141" s="705">
        <f>SUMIFS('個別表（B表）'!$I$14:$I$113,'個別表（B表）'!$C$14:$C$113,'総括表 (A表)'!E141)</f>
        <v>0</v>
      </c>
      <c r="T141" s="698">
        <f>SUMIFS('個別表（B表）'!$AW$14:$AW$113,'個別表（B表）'!$C$14:$C$113,'総括表 (A表)'!$E141)</f>
        <v>0</v>
      </c>
      <c r="U141" s="387">
        <f>SUMIFS('個別表（B表）'!$AY$14:$AY$113,'個別表（B表）'!$C$14:$C$113,'総括表 (A表)'!$E141)</f>
        <v>0</v>
      </c>
      <c r="V141" s="496">
        <f>SUMIFS('個別表（B表）'!$I$14:$I$113,'個別表（B表）'!$C$14:$C$113,'総括表 (A表)'!$E141,'個別表（B表）'!$F$14:$F$113,"&gt;=1")</f>
        <v>0</v>
      </c>
      <c r="W141" s="387">
        <f>SUMIFS('個別表（B表）'!$BR$14:$BR$113,'個別表（B表）'!$C$14:$C$113,'総括表 (A表)'!$E141)</f>
        <v>0</v>
      </c>
      <c r="X141" s="674" t="str">
        <f t="shared" ref="X141:X204" si="35">IF(W141&gt;0,IFERROR(ROUNDDOWN(W141*1/15,-3),0),"")</f>
        <v/>
      </c>
      <c r="Y141" s="331"/>
      <c r="Z141" s="332"/>
      <c r="AA141" s="328">
        <f t="shared" si="23"/>
        <v>0</v>
      </c>
      <c r="AB141" s="329">
        <f t="shared" si="24"/>
        <v>0</v>
      </c>
      <c r="AC141" s="332"/>
      <c r="AD141" s="332"/>
      <c r="AE141" s="328">
        <f t="shared" si="25"/>
        <v>0</v>
      </c>
      <c r="AF141" s="746">
        <f t="shared" ref="AF141:AF204" si="36">Y141</f>
        <v>0</v>
      </c>
      <c r="AG141" s="332"/>
      <c r="AH141" s="328">
        <f t="shared" si="26"/>
        <v>0</v>
      </c>
      <c r="AI141" s="329">
        <f t="shared" si="27"/>
        <v>0</v>
      </c>
      <c r="AJ141" s="332"/>
      <c r="AK141" s="330">
        <f t="shared" si="28"/>
        <v>0</v>
      </c>
      <c r="AL141" s="335"/>
      <c r="AM141" s="329">
        <f t="shared" si="29"/>
        <v>0</v>
      </c>
      <c r="AN141" s="436"/>
      <c r="AO141" s="337">
        <f t="shared" si="34"/>
        <v>0</v>
      </c>
      <c r="AP141" s="261"/>
    </row>
    <row r="142" spans="1:42">
      <c r="A142" s="342">
        <f>VLOOKUP($E142,'個別表（B表）'!$C$14:$CM$113,2,FALSE)</f>
        <v>0</v>
      </c>
      <c r="B142" s="342">
        <f>IF(D142&gt;0,SUM($D$12:D142),0)</f>
        <v>0</v>
      </c>
      <c r="C142" s="342">
        <f t="shared" si="30"/>
        <v>0</v>
      </c>
      <c r="D142" s="342">
        <f t="shared" si="32"/>
        <v>0</v>
      </c>
      <c r="E142" s="666">
        <f t="shared" si="31"/>
        <v>0</v>
      </c>
      <c r="F142" s="357">
        <f>VLOOKUP($E142,'個別表（B表）'!$C$14:$CM$113,10,FALSE)</f>
        <v>0</v>
      </c>
      <c r="G142" s="357">
        <f>VLOOKUP($E142,'個別表（B表）'!$C$14:$CM$113,11,FALSE)</f>
        <v>0</v>
      </c>
      <c r="H142" s="530">
        <f>VLOOKUP($E142,'個別表（B表）'!$C$14:$CM$113,12,FALSE)</f>
        <v>0</v>
      </c>
      <c r="I142" s="388"/>
      <c r="J142" s="709" t="str">
        <f>IF($H142&gt;0,LEFT(VLOOKUP($E142,'個別表（B表）'!$C$14:$CM$113,14,FALSE),2),"")</f>
        <v/>
      </c>
      <c r="K142" s="705">
        <f>SUMIFS('個別表（B表）'!$I$14:$I$113,'個別表（B表）'!$C$14:$C$113,'総括表 (A表)'!$E142,'個別表（B表）'!$R$14:$R$113,"&gt;=1")</f>
        <v>0</v>
      </c>
      <c r="L142" s="627">
        <f>SUMIFS('個別表（B表）'!$AW$14:$AW$113,'個別表（B表）'!$C$14:$C$113,'総括表 (A表)'!$E142)</f>
        <v>0</v>
      </c>
      <c r="M142" s="385">
        <f>SUMIFS('個別表（B表）'!$AY$14:$AY$113,'個別表（B表）'!$C$14:$C$113,'総括表 (A表)'!$E142)</f>
        <v>0</v>
      </c>
      <c r="N142" s="386">
        <f>SUMIFS('個別表（B表）'!$I$14:$I$113,'個別表（B表）'!$C$14:$C$113,'総括表 (A表)'!$E142,'個別表（B表）'!$F$14:$F$113,"&gt;=1")</f>
        <v>0</v>
      </c>
      <c r="O142" s="386">
        <f>SUMIFS('個別表（B表）'!$BR$14:$BR$113,'個別表（B表）'!$C$14:$C$113,'総括表 (A表)'!$E142)</f>
        <v>0</v>
      </c>
      <c r="P142" s="721" t="str">
        <f t="shared" si="33"/>
        <v/>
      </c>
      <c r="Q142" s="716"/>
      <c r="R142" s="327"/>
      <c r="S142" s="705">
        <f>SUMIFS('個別表（B表）'!$I$14:$I$113,'個別表（B表）'!$C$14:$C$113,'総括表 (A表)'!E142)</f>
        <v>0</v>
      </c>
      <c r="T142" s="698">
        <f>SUMIFS('個別表（B表）'!$AW$14:$AW$113,'個別表（B表）'!$C$14:$C$113,'総括表 (A表)'!$E142)</f>
        <v>0</v>
      </c>
      <c r="U142" s="387">
        <f>SUMIFS('個別表（B表）'!$AY$14:$AY$113,'個別表（B表）'!$C$14:$C$113,'総括表 (A表)'!$E142)</f>
        <v>0</v>
      </c>
      <c r="V142" s="496">
        <f>SUMIFS('個別表（B表）'!$I$14:$I$113,'個別表（B表）'!$C$14:$C$113,'総括表 (A表)'!$E142,'個別表（B表）'!$F$14:$F$113,"&gt;=1")</f>
        <v>0</v>
      </c>
      <c r="W142" s="387">
        <f>SUMIFS('個別表（B表）'!$BR$14:$BR$113,'個別表（B表）'!$C$14:$C$113,'総括表 (A表)'!$E142)</f>
        <v>0</v>
      </c>
      <c r="X142" s="674" t="str">
        <f t="shared" si="35"/>
        <v/>
      </c>
      <c r="Y142" s="331"/>
      <c r="Z142" s="332"/>
      <c r="AA142" s="328">
        <f t="shared" ref="AA142:AA205" si="37">IF(Z142&gt;0,Z142/Y142,0)</f>
        <v>0</v>
      </c>
      <c r="AB142" s="329">
        <f t="shared" ref="AB142:AB205" si="38">IF(AA142&gt;=0.8,1,0)</f>
        <v>0</v>
      </c>
      <c r="AC142" s="332"/>
      <c r="AD142" s="332"/>
      <c r="AE142" s="328">
        <f t="shared" ref="AE142:AE205" si="39">IF(AD142&gt;0,AD142/AC142,0)</f>
        <v>0</v>
      </c>
      <c r="AF142" s="746">
        <f t="shared" si="36"/>
        <v>0</v>
      </c>
      <c r="AG142" s="332"/>
      <c r="AH142" s="328">
        <f t="shared" ref="AH142:AH205" si="40">IF(AG142&gt;0,AG142/AF142,0)</f>
        <v>0</v>
      </c>
      <c r="AI142" s="329">
        <f t="shared" ref="AI142:AI205" si="41">IF(AND(AC142&gt;0,AH142&gt;0),IF(ROUND(AH142-AE142,99)&gt;=0.1,1,),)</f>
        <v>0</v>
      </c>
      <c r="AJ142" s="332"/>
      <c r="AK142" s="330">
        <f t="shared" ref="AK142:AK205" si="42">ROUND(AG142-AJ142,99)</f>
        <v>0</v>
      </c>
      <c r="AL142" s="335"/>
      <c r="AM142" s="329">
        <f t="shared" ref="AM142:AM205" si="43">IF(AI142=1,IF(AK142&gt;0,IF(AL142/AK142&gt;=0.3,1,),),)</f>
        <v>0</v>
      </c>
      <c r="AN142" s="436"/>
      <c r="AO142" s="337">
        <f t="shared" si="34"/>
        <v>0</v>
      </c>
      <c r="AP142" s="261"/>
    </row>
    <row r="143" spans="1:42">
      <c r="A143" s="342">
        <f>VLOOKUP($E143,'個別表（B表）'!$C$14:$CM$113,2,FALSE)</f>
        <v>0</v>
      </c>
      <c r="B143" s="342">
        <f>IF(D143&gt;0,SUM($D$12:D143),0)</f>
        <v>0</v>
      </c>
      <c r="C143" s="342">
        <f t="shared" si="30"/>
        <v>0</v>
      </c>
      <c r="D143" s="342">
        <f t="shared" si="32"/>
        <v>0</v>
      </c>
      <c r="E143" s="666">
        <f t="shared" si="31"/>
        <v>0</v>
      </c>
      <c r="F143" s="357">
        <f>VLOOKUP($E143,'個別表（B表）'!$C$14:$CM$113,10,FALSE)</f>
        <v>0</v>
      </c>
      <c r="G143" s="357">
        <f>VLOOKUP($E143,'個別表（B表）'!$C$14:$CM$113,11,FALSE)</f>
        <v>0</v>
      </c>
      <c r="H143" s="530">
        <f>VLOOKUP($E143,'個別表（B表）'!$C$14:$CM$113,12,FALSE)</f>
        <v>0</v>
      </c>
      <c r="I143" s="388"/>
      <c r="J143" s="709" t="str">
        <f>IF($H143&gt;0,LEFT(VLOOKUP($E143,'個別表（B表）'!$C$14:$CM$113,14,FALSE),2),"")</f>
        <v/>
      </c>
      <c r="K143" s="705">
        <f>SUMIFS('個別表（B表）'!$I$14:$I$113,'個別表（B表）'!$C$14:$C$113,'総括表 (A表)'!$E143,'個別表（B表）'!$R$14:$R$113,"&gt;=1")</f>
        <v>0</v>
      </c>
      <c r="L143" s="627">
        <f>SUMIFS('個別表（B表）'!$AW$14:$AW$113,'個別表（B表）'!$C$14:$C$113,'総括表 (A表)'!$E143)</f>
        <v>0</v>
      </c>
      <c r="M143" s="385">
        <f>SUMIFS('個別表（B表）'!$AY$14:$AY$113,'個別表（B表）'!$C$14:$C$113,'総括表 (A表)'!$E143)</f>
        <v>0</v>
      </c>
      <c r="N143" s="386">
        <f>SUMIFS('個別表（B表）'!$I$14:$I$113,'個別表（B表）'!$C$14:$C$113,'総括表 (A表)'!$E143,'個別表（B表）'!$F$14:$F$113,"&gt;=1")</f>
        <v>0</v>
      </c>
      <c r="O143" s="386">
        <f>SUMIFS('個別表（B表）'!$BR$14:$BR$113,'個別表（B表）'!$C$14:$C$113,'総括表 (A表)'!$E143)</f>
        <v>0</v>
      </c>
      <c r="P143" s="721" t="str">
        <f t="shared" si="33"/>
        <v/>
      </c>
      <c r="Q143" s="716"/>
      <c r="R143" s="327"/>
      <c r="S143" s="705">
        <f>SUMIFS('個別表（B表）'!$I$14:$I$113,'個別表（B表）'!$C$14:$C$113,'総括表 (A表)'!E143)</f>
        <v>0</v>
      </c>
      <c r="T143" s="698">
        <f>SUMIFS('個別表（B表）'!$AW$14:$AW$113,'個別表（B表）'!$C$14:$C$113,'総括表 (A表)'!$E143)</f>
        <v>0</v>
      </c>
      <c r="U143" s="387">
        <f>SUMIFS('個別表（B表）'!$AY$14:$AY$113,'個別表（B表）'!$C$14:$C$113,'総括表 (A表)'!$E143)</f>
        <v>0</v>
      </c>
      <c r="V143" s="496">
        <f>SUMIFS('個別表（B表）'!$I$14:$I$113,'個別表（B表）'!$C$14:$C$113,'総括表 (A表)'!$E143,'個別表（B表）'!$F$14:$F$113,"&gt;=1")</f>
        <v>0</v>
      </c>
      <c r="W143" s="387">
        <f>SUMIFS('個別表（B表）'!$BR$14:$BR$113,'個別表（B表）'!$C$14:$C$113,'総括表 (A表)'!$E143)</f>
        <v>0</v>
      </c>
      <c r="X143" s="674" t="str">
        <f t="shared" si="35"/>
        <v/>
      </c>
      <c r="Y143" s="331"/>
      <c r="Z143" s="332"/>
      <c r="AA143" s="328">
        <f t="shared" si="37"/>
        <v>0</v>
      </c>
      <c r="AB143" s="329">
        <f t="shared" si="38"/>
        <v>0</v>
      </c>
      <c r="AC143" s="332"/>
      <c r="AD143" s="332"/>
      <c r="AE143" s="328">
        <f t="shared" si="39"/>
        <v>0</v>
      </c>
      <c r="AF143" s="746">
        <f t="shared" si="36"/>
        <v>0</v>
      </c>
      <c r="AG143" s="332"/>
      <c r="AH143" s="328">
        <f t="shared" si="40"/>
        <v>0</v>
      </c>
      <c r="AI143" s="329">
        <f t="shared" si="41"/>
        <v>0</v>
      </c>
      <c r="AJ143" s="332"/>
      <c r="AK143" s="330">
        <f t="shared" si="42"/>
        <v>0</v>
      </c>
      <c r="AL143" s="335"/>
      <c r="AM143" s="329">
        <f t="shared" si="43"/>
        <v>0</v>
      </c>
      <c r="AN143" s="436"/>
      <c r="AO143" s="337">
        <f t="shared" si="34"/>
        <v>0</v>
      </c>
      <c r="AP143" s="261"/>
    </row>
    <row r="144" spans="1:42">
      <c r="A144" s="342">
        <f>VLOOKUP($E144,'個別表（B表）'!$C$14:$CM$113,2,FALSE)</f>
        <v>0</v>
      </c>
      <c r="B144" s="342">
        <f>IF(D144&gt;0,SUM($D$12:D144),0)</f>
        <v>0</v>
      </c>
      <c r="C144" s="342">
        <f t="shared" si="30"/>
        <v>0</v>
      </c>
      <c r="D144" s="342">
        <f t="shared" si="32"/>
        <v>0</v>
      </c>
      <c r="E144" s="666">
        <f t="shared" si="31"/>
        <v>0</v>
      </c>
      <c r="F144" s="357">
        <f>VLOOKUP($E144,'個別表（B表）'!$C$14:$CM$113,10,FALSE)</f>
        <v>0</v>
      </c>
      <c r="G144" s="357">
        <f>VLOOKUP($E144,'個別表（B表）'!$C$14:$CM$113,11,FALSE)</f>
        <v>0</v>
      </c>
      <c r="H144" s="530">
        <f>VLOOKUP($E144,'個別表（B表）'!$C$14:$CM$113,12,FALSE)</f>
        <v>0</v>
      </c>
      <c r="I144" s="388"/>
      <c r="J144" s="709" t="str">
        <f>IF($H144&gt;0,LEFT(VLOOKUP($E144,'個別表（B表）'!$C$14:$CM$113,14,FALSE),2),"")</f>
        <v/>
      </c>
      <c r="K144" s="705">
        <f>SUMIFS('個別表（B表）'!$I$14:$I$113,'個別表（B表）'!$C$14:$C$113,'総括表 (A表)'!$E144,'個別表（B表）'!$R$14:$R$113,"&gt;=1")</f>
        <v>0</v>
      </c>
      <c r="L144" s="627">
        <f>SUMIFS('個別表（B表）'!$AW$14:$AW$113,'個別表（B表）'!$C$14:$C$113,'総括表 (A表)'!$E144)</f>
        <v>0</v>
      </c>
      <c r="M144" s="385">
        <f>SUMIFS('個別表（B表）'!$AY$14:$AY$113,'個別表（B表）'!$C$14:$C$113,'総括表 (A表)'!$E144)</f>
        <v>0</v>
      </c>
      <c r="N144" s="386">
        <f>SUMIFS('個別表（B表）'!$I$14:$I$113,'個別表（B表）'!$C$14:$C$113,'総括表 (A表)'!$E144,'個別表（B表）'!$F$14:$F$113,"&gt;=1")</f>
        <v>0</v>
      </c>
      <c r="O144" s="386">
        <f>SUMIFS('個別表（B表）'!$BR$14:$BR$113,'個別表（B表）'!$C$14:$C$113,'総括表 (A表)'!$E144)</f>
        <v>0</v>
      </c>
      <c r="P144" s="721" t="str">
        <f t="shared" si="33"/>
        <v/>
      </c>
      <c r="Q144" s="716"/>
      <c r="R144" s="327"/>
      <c r="S144" s="705">
        <f>SUMIFS('個別表（B表）'!$I$14:$I$113,'個別表（B表）'!$C$14:$C$113,'総括表 (A表)'!E144)</f>
        <v>0</v>
      </c>
      <c r="T144" s="698">
        <f>SUMIFS('個別表（B表）'!$AW$14:$AW$113,'個別表（B表）'!$C$14:$C$113,'総括表 (A表)'!$E144)</f>
        <v>0</v>
      </c>
      <c r="U144" s="387">
        <f>SUMIFS('個別表（B表）'!$AY$14:$AY$113,'個別表（B表）'!$C$14:$C$113,'総括表 (A表)'!$E144)</f>
        <v>0</v>
      </c>
      <c r="V144" s="496">
        <f>SUMIFS('個別表（B表）'!$I$14:$I$113,'個別表（B表）'!$C$14:$C$113,'総括表 (A表)'!$E144,'個別表（B表）'!$F$14:$F$113,"&gt;=1")</f>
        <v>0</v>
      </c>
      <c r="W144" s="387">
        <f>SUMIFS('個別表（B表）'!$BR$14:$BR$113,'個別表（B表）'!$C$14:$C$113,'総括表 (A表)'!$E144)</f>
        <v>0</v>
      </c>
      <c r="X144" s="674" t="str">
        <f t="shared" si="35"/>
        <v/>
      </c>
      <c r="Y144" s="331"/>
      <c r="Z144" s="332"/>
      <c r="AA144" s="328">
        <f t="shared" si="37"/>
        <v>0</v>
      </c>
      <c r="AB144" s="329">
        <f t="shared" si="38"/>
        <v>0</v>
      </c>
      <c r="AC144" s="332"/>
      <c r="AD144" s="332"/>
      <c r="AE144" s="328">
        <f t="shared" si="39"/>
        <v>0</v>
      </c>
      <c r="AF144" s="746">
        <f t="shared" si="36"/>
        <v>0</v>
      </c>
      <c r="AG144" s="332"/>
      <c r="AH144" s="328">
        <f t="shared" si="40"/>
        <v>0</v>
      </c>
      <c r="AI144" s="329">
        <f t="shared" si="41"/>
        <v>0</v>
      </c>
      <c r="AJ144" s="332"/>
      <c r="AK144" s="330">
        <f t="shared" si="42"/>
        <v>0</v>
      </c>
      <c r="AL144" s="335"/>
      <c r="AM144" s="329">
        <f t="shared" si="43"/>
        <v>0</v>
      </c>
      <c r="AN144" s="436"/>
      <c r="AO144" s="337">
        <f t="shared" si="34"/>
        <v>0</v>
      </c>
      <c r="AP144" s="261"/>
    </row>
    <row r="145" spans="1:42">
      <c r="A145" s="342">
        <f>VLOOKUP($E145,'個別表（B表）'!$C$14:$CM$113,2,FALSE)</f>
        <v>0</v>
      </c>
      <c r="B145" s="342">
        <f>IF(D145&gt;0,SUM($D$12:D145),0)</f>
        <v>0</v>
      </c>
      <c r="C145" s="342">
        <f t="shared" si="30"/>
        <v>0</v>
      </c>
      <c r="D145" s="342">
        <f t="shared" si="32"/>
        <v>0</v>
      </c>
      <c r="E145" s="666">
        <f t="shared" si="31"/>
        <v>0</v>
      </c>
      <c r="F145" s="357">
        <f>VLOOKUP($E145,'個別表（B表）'!$C$14:$CM$113,10,FALSE)</f>
        <v>0</v>
      </c>
      <c r="G145" s="357">
        <f>VLOOKUP($E145,'個別表（B表）'!$C$14:$CM$113,11,FALSE)</f>
        <v>0</v>
      </c>
      <c r="H145" s="530">
        <f>VLOOKUP($E145,'個別表（B表）'!$C$14:$CM$113,12,FALSE)</f>
        <v>0</v>
      </c>
      <c r="I145" s="388"/>
      <c r="J145" s="709" t="str">
        <f>IF($H145&gt;0,LEFT(VLOOKUP($E145,'個別表（B表）'!$C$14:$CM$113,14,FALSE),2),"")</f>
        <v/>
      </c>
      <c r="K145" s="705">
        <f>SUMIFS('個別表（B表）'!$I$14:$I$113,'個別表（B表）'!$C$14:$C$113,'総括表 (A表)'!$E145,'個別表（B表）'!$R$14:$R$113,"&gt;=1")</f>
        <v>0</v>
      </c>
      <c r="L145" s="627">
        <f>SUMIFS('個別表（B表）'!$AW$14:$AW$113,'個別表（B表）'!$C$14:$C$113,'総括表 (A表)'!$E145)</f>
        <v>0</v>
      </c>
      <c r="M145" s="385">
        <f>SUMIFS('個別表（B表）'!$AY$14:$AY$113,'個別表（B表）'!$C$14:$C$113,'総括表 (A表)'!$E145)</f>
        <v>0</v>
      </c>
      <c r="N145" s="386">
        <f>SUMIFS('個別表（B表）'!$I$14:$I$113,'個別表（B表）'!$C$14:$C$113,'総括表 (A表)'!$E145,'個別表（B表）'!$F$14:$F$113,"&gt;=1")</f>
        <v>0</v>
      </c>
      <c r="O145" s="386">
        <f>SUMIFS('個別表（B表）'!$BR$14:$BR$113,'個別表（B表）'!$C$14:$C$113,'総括表 (A表)'!$E145)</f>
        <v>0</v>
      </c>
      <c r="P145" s="721" t="str">
        <f t="shared" si="33"/>
        <v/>
      </c>
      <c r="Q145" s="716"/>
      <c r="R145" s="327"/>
      <c r="S145" s="705">
        <f>SUMIFS('個別表（B表）'!$I$14:$I$113,'個別表（B表）'!$C$14:$C$113,'総括表 (A表)'!E145)</f>
        <v>0</v>
      </c>
      <c r="T145" s="698">
        <f>SUMIFS('個別表（B表）'!$AW$14:$AW$113,'個別表（B表）'!$C$14:$C$113,'総括表 (A表)'!$E145)</f>
        <v>0</v>
      </c>
      <c r="U145" s="387">
        <f>SUMIFS('個別表（B表）'!$AY$14:$AY$113,'個別表（B表）'!$C$14:$C$113,'総括表 (A表)'!$E145)</f>
        <v>0</v>
      </c>
      <c r="V145" s="496">
        <f>SUMIFS('個別表（B表）'!$I$14:$I$113,'個別表（B表）'!$C$14:$C$113,'総括表 (A表)'!$E145,'個別表（B表）'!$F$14:$F$113,"&gt;=1")</f>
        <v>0</v>
      </c>
      <c r="W145" s="387">
        <f>SUMIFS('個別表（B表）'!$BR$14:$BR$113,'個別表（B表）'!$C$14:$C$113,'総括表 (A表)'!$E145)</f>
        <v>0</v>
      </c>
      <c r="X145" s="674" t="str">
        <f t="shared" si="35"/>
        <v/>
      </c>
      <c r="Y145" s="331"/>
      <c r="Z145" s="332"/>
      <c r="AA145" s="328">
        <f t="shared" si="37"/>
        <v>0</v>
      </c>
      <c r="AB145" s="329">
        <f t="shared" si="38"/>
        <v>0</v>
      </c>
      <c r="AC145" s="332"/>
      <c r="AD145" s="332"/>
      <c r="AE145" s="328">
        <f t="shared" si="39"/>
        <v>0</v>
      </c>
      <c r="AF145" s="746">
        <f t="shared" si="36"/>
        <v>0</v>
      </c>
      <c r="AG145" s="332"/>
      <c r="AH145" s="328">
        <f t="shared" si="40"/>
        <v>0</v>
      </c>
      <c r="AI145" s="329">
        <f t="shared" si="41"/>
        <v>0</v>
      </c>
      <c r="AJ145" s="332"/>
      <c r="AK145" s="330">
        <f t="shared" si="42"/>
        <v>0</v>
      </c>
      <c r="AL145" s="335"/>
      <c r="AM145" s="329">
        <f t="shared" si="43"/>
        <v>0</v>
      </c>
      <c r="AN145" s="436"/>
      <c r="AO145" s="337">
        <f t="shared" si="34"/>
        <v>0</v>
      </c>
      <c r="AP145" s="261"/>
    </row>
    <row r="146" spans="1:42">
      <c r="A146" s="342">
        <f>VLOOKUP($E146,'個別表（B表）'!$C$14:$CM$113,2,FALSE)</f>
        <v>0</v>
      </c>
      <c r="B146" s="342">
        <f>IF(D146&gt;0,SUM($D$12:D146),0)</f>
        <v>0</v>
      </c>
      <c r="C146" s="342">
        <f t="shared" si="30"/>
        <v>0</v>
      </c>
      <c r="D146" s="342">
        <f t="shared" si="32"/>
        <v>0</v>
      </c>
      <c r="E146" s="666">
        <f t="shared" si="31"/>
        <v>0</v>
      </c>
      <c r="F146" s="357">
        <f>VLOOKUP($E146,'個別表（B表）'!$C$14:$CM$113,10,FALSE)</f>
        <v>0</v>
      </c>
      <c r="G146" s="357">
        <f>VLOOKUP($E146,'個別表（B表）'!$C$14:$CM$113,11,FALSE)</f>
        <v>0</v>
      </c>
      <c r="H146" s="530">
        <f>VLOOKUP($E146,'個別表（B表）'!$C$14:$CM$113,12,FALSE)</f>
        <v>0</v>
      </c>
      <c r="I146" s="388"/>
      <c r="J146" s="709" t="str">
        <f>IF($H146&gt;0,LEFT(VLOOKUP($E146,'個別表（B表）'!$C$14:$CM$113,14,FALSE),2),"")</f>
        <v/>
      </c>
      <c r="K146" s="705">
        <f>SUMIFS('個別表（B表）'!$I$14:$I$113,'個別表（B表）'!$C$14:$C$113,'総括表 (A表)'!$E146,'個別表（B表）'!$R$14:$R$113,"&gt;=1")</f>
        <v>0</v>
      </c>
      <c r="L146" s="627">
        <f>SUMIFS('個別表（B表）'!$AW$14:$AW$113,'個別表（B表）'!$C$14:$C$113,'総括表 (A表)'!$E146)</f>
        <v>0</v>
      </c>
      <c r="M146" s="385">
        <f>SUMIFS('個別表（B表）'!$AY$14:$AY$113,'個別表（B表）'!$C$14:$C$113,'総括表 (A表)'!$E146)</f>
        <v>0</v>
      </c>
      <c r="N146" s="386">
        <f>SUMIFS('個別表（B表）'!$I$14:$I$113,'個別表（B表）'!$C$14:$C$113,'総括表 (A表)'!$E146,'個別表（B表）'!$F$14:$F$113,"&gt;=1")</f>
        <v>0</v>
      </c>
      <c r="O146" s="386">
        <f>SUMIFS('個別表（B表）'!$BR$14:$BR$113,'個別表（B表）'!$C$14:$C$113,'総括表 (A表)'!$E146)</f>
        <v>0</v>
      </c>
      <c r="P146" s="721" t="str">
        <f t="shared" si="33"/>
        <v/>
      </c>
      <c r="Q146" s="716"/>
      <c r="R146" s="327"/>
      <c r="S146" s="705">
        <f>SUMIFS('個別表（B表）'!$I$14:$I$113,'個別表（B表）'!$C$14:$C$113,'総括表 (A表)'!E146)</f>
        <v>0</v>
      </c>
      <c r="T146" s="698">
        <f>SUMIFS('個別表（B表）'!$AW$14:$AW$113,'個別表（B表）'!$C$14:$C$113,'総括表 (A表)'!$E146)</f>
        <v>0</v>
      </c>
      <c r="U146" s="387">
        <f>SUMIFS('個別表（B表）'!$AY$14:$AY$113,'個別表（B表）'!$C$14:$C$113,'総括表 (A表)'!$E146)</f>
        <v>0</v>
      </c>
      <c r="V146" s="496">
        <f>SUMIFS('個別表（B表）'!$I$14:$I$113,'個別表（B表）'!$C$14:$C$113,'総括表 (A表)'!$E146,'個別表（B表）'!$F$14:$F$113,"&gt;=1")</f>
        <v>0</v>
      </c>
      <c r="W146" s="387">
        <f>SUMIFS('個別表（B表）'!$BR$14:$BR$113,'個別表（B表）'!$C$14:$C$113,'総括表 (A表)'!$E146)</f>
        <v>0</v>
      </c>
      <c r="X146" s="674" t="str">
        <f t="shared" si="35"/>
        <v/>
      </c>
      <c r="Y146" s="331"/>
      <c r="Z146" s="332"/>
      <c r="AA146" s="328">
        <f t="shared" si="37"/>
        <v>0</v>
      </c>
      <c r="AB146" s="329">
        <f t="shared" si="38"/>
        <v>0</v>
      </c>
      <c r="AC146" s="332"/>
      <c r="AD146" s="332"/>
      <c r="AE146" s="328">
        <f t="shared" si="39"/>
        <v>0</v>
      </c>
      <c r="AF146" s="746">
        <f t="shared" si="36"/>
        <v>0</v>
      </c>
      <c r="AG146" s="332"/>
      <c r="AH146" s="328">
        <f t="shared" si="40"/>
        <v>0</v>
      </c>
      <c r="AI146" s="329">
        <f t="shared" si="41"/>
        <v>0</v>
      </c>
      <c r="AJ146" s="332"/>
      <c r="AK146" s="330">
        <f t="shared" si="42"/>
        <v>0</v>
      </c>
      <c r="AL146" s="335"/>
      <c r="AM146" s="329">
        <f t="shared" si="43"/>
        <v>0</v>
      </c>
      <c r="AN146" s="436"/>
      <c r="AO146" s="337">
        <f t="shared" si="34"/>
        <v>0</v>
      </c>
      <c r="AP146" s="261"/>
    </row>
    <row r="147" spans="1:42">
      <c r="A147" s="342">
        <f>VLOOKUP($E147,'個別表（B表）'!$C$14:$CM$113,2,FALSE)</f>
        <v>0</v>
      </c>
      <c r="B147" s="342">
        <f>IF(D147&gt;0,SUM($D$12:D147),0)</f>
        <v>0</v>
      </c>
      <c r="C147" s="342">
        <f t="shared" si="30"/>
        <v>0</v>
      </c>
      <c r="D147" s="342">
        <f t="shared" si="32"/>
        <v>0</v>
      </c>
      <c r="E147" s="666">
        <f t="shared" si="31"/>
        <v>0</v>
      </c>
      <c r="F147" s="357">
        <f>VLOOKUP($E147,'個別表（B表）'!$C$14:$CM$113,10,FALSE)</f>
        <v>0</v>
      </c>
      <c r="G147" s="357">
        <f>VLOOKUP($E147,'個別表（B表）'!$C$14:$CM$113,11,FALSE)</f>
        <v>0</v>
      </c>
      <c r="H147" s="530">
        <f>VLOOKUP($E147,'個別表（B表）'!$C$14:$CM$113,12,FALSE)</f>
        <v>0</v>
      </c>
      <c r="I147" s="388"/>
      <c r="J147" s="709" t="str">
        <f>IF($H147&gt;0,LEFT(VLOOKUP($E147,'個別表（B表）'!$C$14:$CM$113,14,FALSE),2),"")</f>
        <v/>
      </c>
      <c r="K147" s="705">
        <f>SUMIFS('個別表（B表）'!$I$14:$I$113,'個別表（B表）'!$C$14:$C$113,'総括表 (A表)'!$E147,'個別表（B表）'!$R$14:$R$113,"&gt;=1")</f>
        <v>0</v>
      </c>
      <c r="L147" s="627">
        <f>SUMIFS('個別表（B表）'!$AW$14:$AW$113,'個別表（B表）'!$C$14:$C$113,'総括表 (A表)'!$E147)</f>
        <v>0</v>
      </c>
      <c r="M147" s="385">
        <f>SUMIFS('個別表（B表）'!$AY$14:$AY$113,'個別表（B表）'!$C$14:$C$113,'総括表 (A表)'!$E147)</f>
        <v>0</v>
      </c>
      <c r="N147" s="386">
        <f>SUMIFS('個別表（B表）'!$I$14:$I$113,'個別表（B表）'!$C$14:$C$113,'総括表 (A表)'!$E147,'個別表（B表）'!$F$14:$F$113,"&gt;=1")</f>
        <v>0</v>
      </c>
      <c r="O147" s="386">
        <f>SUMIFS('個別表（B表）'!$BR$14:$BR$113,'個別表（B表）'!$C$14:$C$113,'総括表 (A表)'!$E147)</f>
        <v>0</v>
      </c>
      <c r="P147" s="721" t="str">
        <f t="shared" si="33"/>
        <v/>
      </c>
      <c r="Q147" s="716"/>
      <c r="R147" s="327"/>
      <c r="S147" s="705">
        <f>SUMIFS('個別表（B表）'!$I$14:$I$113,'個別表（B表）'!$C$14:$C$113,'総括表 (A表)'!E147)</f>
        <v>0</v>
      </c>
      <c r="T147" s="698">
        <f>SUMIFS('個別表（B表）'!$AW$14:$AW$113,'個別表（B表）'!$C$14:$C$113,'総括表 (A表)'!$E147)</f>
        <v>0</v>
      </c>
      <c r="U147" s="387">
        <f>SUMIFS('個別表（B表）'!$AY$14:$AY$113,'個別表（B表）'!$C$14:$C$113,'総括表 (A表)'!$E147)</f>
        <v>0</v>
      </c>
      <c r="V147" s="496">
        <f>SUMIFS('個別表（B表）'!$I$14:$I$113,'個別表（B表）'!$C$14:$C$113,'総括表 (A表)'!$E147,'個別表（B表）'!$F$14:$F$113,"&gt;=1")</f>
        <v>0</v>
      </c>
      <c r="W147" s="387">
        <f>SUMIFS('個別表（B表）'!$BR$14:$BR$113,'個別表（B表）'!$C$14:$C$113,'総括表 (A表)'!$E147)</f>
        <v>0</v>
      </c>
      <c r="X147" s="674" t="str">
        <f t="shared" si="35"/>
        <v/>
      </c>
      <c r="Y147" s="331"/>
      <c r="Z147" s="332"/>
      <c r="AA147" s="328">
        <f t="shared" si="37"/>
        <v>0</v>
      </c>
      <c r="AB147" s="329">
        <f t="shared" si="38"/>
        <v>0</v>
      </c>
      <c r="AC147" s="332"/>
      <c r="AD147" s="332"/>
      <c r="AE147" s="328">
        <f t="shared" si="39"/>
        <v>0</v>
      </c>
      <c r="AF147" s="746">
        <f t="shared" si="36"/>
        <v>0</v>
      </c>
      <c r="AG147" s="332"/>
      <c r="AH147" s="328">
        <f t="shared" si="40"/>
        <v>0</v>
      </c>
      <c r="AI147" s="329">
        <f t="shared" si="41"/>
        <v>0</v>
      </c>
      <c r="AJ147" s="332"/>
      <c r="AK147" s="330">
        <f t="shared" si="42"/>
        <v>0</v>
      </c>
      <c r="AL147" s="335"/>
      <c r="AM147" s="329">
        <f t="shared" si="43"/>
        <v>0</v>
      </c>
      <c r="AN147" s="436"/>
      <c r="AO147" s="337">
        <f t="shared" si="34"/>
        <v>0</v>
      </c>
      <c r="AP147" s="261"/>
    </row>
    <row r="148" spans="1:42">
      <c r="A148" s="342">
        <f>VLOOKUP($E148,'個別表（B表）'!$C$14:$CM$113,2,FALSE)</f>
        <v>0</v>
      </c>
      <c r="B148" s="342">
        <f>IF(D148&gt;0,SUM($D$12:D148),0)</f>
        <v>0</v>
      </c>
      <c r="C148" s="342">
        <f t="shared" si="30"/>
        <v>0</v>
      </c>
      <c r="D148" s="342">
        <f t="shared" si="32"/>
        <v>0</v>
      </c>
      <c r="E148" s="666">
        <f t="shared" si="31"/>
        <v>0</v>
      </c>
      <c r="F148" s="357">
        <f>VLOOKUP($E148,'個別表（B表）'!$C$14:$CM$113,10,FALSE)</f>
        <v>0</v>
      </c>
      <c r="G148" s="357">
        <f>VLOOKUP($E148,'個別表（B表）'!$C$14:$CM$113,11,FALSE)</f>
        <v>0</v>
      </c>
      <c r="H148" s="530">
        <f>VLOOKUP($E148,'個別表（B表）'!$C$14:$CM$113,12,FALSE)</f>
        <v>0</v>
      </c>
      <c r="I148" s="388"/>
      <c r="J148" s="709" t="str">
        <f>IF($H148&gt;0,LEFT(VLOOKUP($E148,'個別表（B表）'!$C$14:$CM$113,14,FALSE),2),"")</f>
        <v/>
      </c>
      <c r="K148" s="705">
        <f>SUMIFS('個別表（B表）'!$I$14:$I$113,'個別表（B表）'!$C$14:$C$113,'総括表 (A表)'!$E148,'個別表（B表）'!$R$14:$R$113,"&gt;=1")</f>
        <v>0</v>
      </c>
      <c r="L148" s="627">
        <f>SUMIFS('個別表（B表）'!$AW$14:$AW$113,'個別表（B表）'!$C$14:$C$113,'総括表 (A表)'!$E148)</f>
        <v>0</v>
      </c>
      <c r="M148" s="385">
        <f>SUMIFS('個別表（B表）'!$AY$14:$AY$113,'個別表（B表）'!$C$14:$C$113,'総括表 (A表)'!$E148)</f>
        <v>0</v>
      </c>
      <c r="N148" s="386">
        <f>SUMIFS('個別表（B表）'!$I$14:$I$113,'個別表（B表）'!$C$14:$C$113,'総括表 (A表)'!$E148,'個別表（B表）'!$F$14:$F$113,"&gt;=1")</f>
        <v>0</v>
      </c>
      <c r="O148" s="386">
        <f>SUMIFS('個別表（B表）'!$BR$14:$BR$113,'個別表（B表）'!$C$14:$C$113,'総括表 (A表)'!$E148)</f>
        <v>0</v>
      </c>
      <c r="P148" s="721" t="str">
        <f t="shared" si="33"/>
        <v/>
      </c>
      <c r="Q148" s="716"/>
      <c r="R148" s="327"/>
      <c r="S148" s="705">
        <f>SUMIFS('個別表（B表）'!$I$14:$I$113,'個別表（B表）'!$C$14:$C$113,'総括表 (A表)'!E148)</f>
        <v>0</v>
      </c>
      <c r="T148" s="698">
        <f>SUMIFS('個別表（B表）'!$AW$14:$AW$113,'個別表（B表）'!$C$14:$C$113,'総括表 (A表)'!$E148)</f>
        <v>0</v>
      </c>
      <c r="U148" s="387">
        <f>SUMIFS('個別表（B表）'!$AY$14:$AY$113,'個別表（B表）'!$C$14:$C$113,'総括表 (A表)'!$E148)</f>
        <v>0</v>
      </c>
      <c r="V148" s="496">
        <f>SUMIFS('個別表（B表）'!$I$14:$I$113,'個別表（B表）'!$C$14:$C$113,'総括表 (A表)'!$E148,'個別表（B表）'!$F$14:$F$113,"&gt;=1")</f>
        <v>0</v>
      </c>
      <c r="W148" s="387">
        <f>SUMIFS('個別表（B表）'!$BR$14:$BR$113,'個別表（B表）'!$C$14:$C$113,'総括表 (A表)'!$E148)</f>
        <v>0</v>
      </c>
      <c r="X148" s="674" t="str">
        <f t="shared" si="35"/>
        <v/>
      </c>
      <c r="Y148" s="331"/>
      <c r="Z148" s="332"/>
      <c r="AA148" s="328">
        <f t="shared" si="37"/>
        <v>0</v>
      </c>
      <c r="AB148" s="329">
        <f t="shared" si="38"/>
        <v>0</v>
      </c>
      <c r="AC148" s="332"/>
      <c r="AD148" s="332"/>
      <c r="AE148" s="328">
        <f t="shared" si="39"/>
        <v>0</v>
      </c>
      <c r="AF148" s="746">
        <f t="shared" si="36"/>
        <v>0</v>
      </c>
      <c r="AG148" s="332"/>
      <c r="AH148" s="328">
        <f t="shared" si="40"/>
        <v>0</v>
      </c>
      <c r="AI148" s="329">
        <f t="shared" si="41"/>
        <v>0</v>
      </c>
      <c r="AJ148" s="332"/>
      <c r="AK148" s="330">
        <f t="shared" si="42"/>
        <v>0</v>
      </c>
      <c r="AL148" s="335"/>
      <c r="AM148" s="329">
        <f t="shared" si="43"/>
        <v>0</v>
      </c>
      <c r="AN148" s="436"/>
      <c r="AO148" s="337">
        <f t="shared" si="34"/>
        <v>0</v>
      </c>
      <c r="AP148" s="261"/>
    </row>
    <row r="149" spans="1:42">
      <c r="A149" s="342">
        <f>VLOOKUP($E149,'個別表（B表）'!$C$14:$CM$113,2,FALSE)</f>
        <v>0</v>
      </c>
      <c r="B149" s="342">
        <f>IF(D149&gt;0,SUM($D$12:D149),0)</f>
        <v>0</v>
      </c>
      <c r="C149" s="342">
        <f t="shared" si="30"/>
        <v>0</v>
      </c>
      <c r="D149" s="342">
        <f t="shared" si="32"/>
        <v>0</v>
      </c>
      <c r="E149" s="666">
        <f t="shared" si="31"/>
        <v>0</v>
      </c>
      <c r="F149" s="357">
        <f>VLOOKUP($E149,'個別表（B表）'!$C$14:$CM$113,10,FALSE)</f>
        <v>0</v>
      </c>
      <c r="G149" s="357">
        <f>VLOOKUP($E149,'個別表（B表）'!$C$14:$CM$113,11,FALSE)</f>
        <v>0</v>
      </c>
      <c r="H149" s="530">
        <f>VLOOKUP($E149,'個別表（B表）'!$C$14:$CM$113,12,FALSE)</f>
        <v>0</v>
      </c>
      <c r="I149" s="388"/>
      <c r="J149" s="709" t="str">
        <f>IF($H149&gt;0,LEFT(VLOOKUP($E149,'個別表（B表）'!$C$14:$CM$113,14,FALSE),2),"")</f>
        <v/>
      </c>
      <c r="K149" s="705">
        <f>SUMIFS('個別表（B表）'!$I$14:$I$113,'個別表（B表）'!$C$14:$C$113,'総括表 (A表)'!$E149,'個別表（B表）'!$R$14:$R$113,"&gt;=1")</f>
        <v>0</v>
      </c>
      <c r="L149" s="627">
        <f>SUMIFS('個別表（B表）'!$AW$14:$AW$113,'個別表（B表）'!$C$14:$C$113,'総括表 (A表)'!$E149)</f>
        <v>0</v>
      </c>
      <c r="M149" s="385">
        <f>SUMIFS('個別表（B表）'!$AY$14:$AY$113,'個別表（B表）'!$C$14:$C$113,'総括表 (A表)'!$E149)</f>
        <v>0</v>
      </c>
      <c r="N149" s="386">
        <f>SUMIFS('個別表（B表）'!$I$14:$I$113,'個別表（B表）'!$C$14:$C$113,'総括表 (A表)'!$E149,'個別表（B表）'!$F$14:$F$113,"&gt;=1")</f>
        <v>0</v>
      </c>
      <c r="O149" s="386">
        <f>SUMIFS('個別表（B表）'!$BR$14:$BR$113,'個別表（B表）'!$C$14:$C$113,'総括表 (A表)'!$E149)</f>
        <v>0</v>
      </c>
      <c r="P149" s="721" t="str">
        <f t="shared" si="33"/>
        <v/>
      </c>
      <c r="Q149" s="716"/>
      <c r="R149" s="327"/>
      <c r="S149" s="705">
        <f>SUMIFS('個別表（B表）'!$I$14:$I$113,'個別表（B表）'!$C$14:$C$113,'総括表 (A表)'!E149)</f>
        <v>0</v>
      </c>
      <c r="T149" s="698">
        <f>SUMIFS('個別表（B表）'!$AW$14:$AW$113,'個別表（B表）'!$C$14:$C$113,'総括表 (A表)'!$E149)</f>
        <v>0</v>
      </c>
      <c r="U149" s="387">
        <f>SUMIFS('個別表（B表）'!$AY$14:$AY$113,'個別表（B表）'!$C$14:$C$113,'総括表 (A表)'!$E149)</f>
        <v>0</v>
      </c>
      <c r="V149" s="496">
        <f>SUMIFS('個別表（B表）'!$I$14:$I$113,'個別表（B表）'!$C$14:$C$113,'総括表 (A表)'!$E149,'個別表（B表）'!$F$14:$F$113,"&gt;=1")</f>
        <v>0</v>
      </c>
      <c r="W149" s="387">
        <f>SUMIFS('個別表（B表）'!$BR$14:$BR$113,'個別表（B表）'!$C$14:$C$113,'総括表 (A表)'!$E149)</f>
        <v>0</v>
      </c>
      <c r="X149" s="674" t="str">
        <f t="shared" si="35"/>
        <v/>
      </c>
      <c r="Y149" s="331"/>
      <c r="Z149" s="332"/>
      <c r="AA149" s="328">
        <f t="shared" si="37"/>
        <v>0</v>
      </c>
      <c r="AB149" s="329">
        <f t="shared" si="38"/>
        <v>0</v>
      </c>
      <c r="AC149" s="332"/>
      <c r="AD149" s="332"/>
      <c r="AE149" s="328">
        <f t="shared" si="39"/>
        <v>0</v>
      </c>
      <c r="AF149" s="746">
        <f t="shared" si="36"/>
        <v>0</v>
      </c>
      <c r="AG149" s="332"/>
      <c r="AH149" s="328">
        <f t="shared" si="40"/>
        <v>0</v>
      </c>
      <c r="AI149" s="329">
        <f t="shared" si="41"/>
        <v>0</v>
      </c>
      <c r="AJ149" s="332"/>
      <c r="AK149" s="330">
        <f t="shared" si="42"/>
        <v>0</v>
      </c>
      <c r="AL149" s="335"/>
      <c r="AM149" s="329">
        <f t="shared" si="43"/>
        <v>0</v>
      </c>
      <c r="AN149" s="436"/>
      <c r="AO149" s="337">
        <f t="shared" si="34"/>
        <v>0</v>
      </c>
      <c r="AP149" s="261"/>
    </row>
    <row r="150" spans="1:42">
      <c r="A150" s="342">
        <f>VLOOKUP($E150,'個別表（B表）'!$C$14:$CM$113,2,FALSE)</f>
        <v>0</v>
      </c>
      <c r="B150" s="342">
        <f>IF(D150&gt;0,SUM($D$12:D150),0)</f>
        <v>0</v>
      </c>
      <c r="C150" s="342">
        <f t="shared" si="30"/>
        <v>0</v>
      </c>
      <c r="D150" s="342">
        <f t="shared" si="32"/>
        <v>0</v>
      </c>
      <c r="E150" s="666">
        <f t="shared" si="31"/>
        <v>0</v>
      </c>
      <c r="F150" s="357">
        <f>VLOOKUP($E150,'個別表（B表）'!$C$14:$CM$113,10,FALSE)</f>
        <v>0</v>
      </c>
      <c r="G150" s="357">
        <f>VLOOKUP($E150,'個別表（B表）'!$C$14:$CM$113,11,FALSE)</f>
        <v>0</v>
      </c>
      <c r="H150" s="530">
        <f>VLOOKUP($E150,'個別表（B表）'!$C$14:$CM$113,12,FALSE)</f>
        <v>0</v>
      </c>
      <c r="I150" s="388"/>
      <c r="J150" s="709" t="str">
        <f>IF($H150&gt;0,LEFT(VLOOKUP($E150,'個別表（B表）'!$C$14:$CM$113,14,FALSE),2),"")</f>
        <v/>
      </c>
      <c r="K150" s="705">
        <f>SUMIFS('個別表（B表）'!$I$14:$I$113,'個別表（B表）'!$C$14:$C$113,'総括表 (A表)'!$E150,'個別表（B表）'!$R$14:$R$113,"&gt;=1")</f>
        <v>0</v>
      </c>
      <c r="L150" s="627">
        <f>SUMIFS('個別表（B表）'!$AW$14:$AW$113,'個別表（B表）'!$C$14:$C$113,'総括表 (A表)'!$E150)</f>
        <v>0</v>
      </c>
      <c r="M150" s="385">
        <f>SUMIFS('個別表（B表）'!$AY$14:$AY$113,'個別表（B表）'!$C$14:$C$113,'総括表 (A表)'!$E150)</f>
        <v>0</v>
      </c>
      <c r="N150" s="386">
        <f>SUMIFS('個別表（B表）'!$I$14:$I$113,'個別表（B表）'!$C$14:$C$113,'総括表 (A表)'!$E150,'個別表（B表）'!$F$14:$F$113,"&gt;=1")</f>
        <v>0</v>
      </c>
      <c r="O150" s="386">
        <f>SUMIFS('個別表（B表）'!$BR$14:$BR$113,'個別表（B表）'!$C$14:$C$113,'総括表 (A表)'!$E150)</f>
        <v>0</v>
      </c>
      <c r="P150" s="721" t="str">
        <f t="shared" si="33"/>
        <v/>
      </c>
      <c r="Q150" s="716"/>
      <c r="R150" s="327"/>
      <c r="S150" s="705">
        <f>SUMIFS('個別表（B表）'!$I$14:$I$113,'個別表（B表）'!$C$14:$C$113,'総括表 (A表)'!E150)</f>
        <v>0</v>
      </c>
      <c r="T150" s="698">
        <f>SUMIFS('個別表（B表）'!$AW$14:$AW$113,'個別表（B表）'!$C$14:$C$113,'総括表 (A表)'!$E150)</f>
        <v>0</v>
      </c>
      <c r="U150" s="387">
        <f>SUMIFS('個別表（B表）'!$AY$14:$AY$113,'個別表（B表）'!$C$14:$C$113,'総括表 (A表)'!$E150)</f>
        <v>0</v>
      </c>
      <c r="V150" s="496">
        <f>SUMIFS('個別表（B表）'!$I$14:$I$113,'個別表（B表）'!$C$14:$C$113,'総括表 (A表)'!$E150,'個別表（B表）'!$F$14:$F$113,"&gt;=1")</f>
        <v>0</v>
      </c>
      <c r="W150" s="387">
        <f>SUMIFS('個別表（B表）'!$BR$14:$BR$113,'個別表（B表）'!$C$14:$C$113,'総括表 (A表)'!$E150)</f>
        <v>0</v>
      </c>
      <c r="X150" s="674" t="str">
        <f t="shared" si="35"/>
        <v/>
      </c>
      <c r="Y150" s="331"/>
      <c r="Z150" s="332"/>
      <c r="AA150" s="328">
        <f t="shared" si="37"/>
        <v>0</v>
      </c>
      <c r="AB150" s="329">
        <f t="shared" si="38"/>
        <v>0</v>
      </c>
      <c r="AC150" s="332"/>
      <c r="AD150" s="332"/>
      <c r="AE150" s="328">
        <f t="shared" si="39"/>
        <v>0</v>
      </c>
      <c r="AF150" s="746">
        <f t="shared" si="36"/>
        <v>0</v>
      </c>
      <c r="AG150" s="332"/>
      <c r="AH150" s="328">
        <f t="shared" si="40"/>
        <v>0</v>
      </c>
      <c r="AI150" s="329">
        <f t="shared" si="41"/>
        <v>0</v>
      </c>
      <c r="AJ150" s="332"/>
      <c r="AK150" s="330">
        <f t="shared" si="42"/>
        <v>0</v>
      </c>
      <c r="AL150" s="335"/>
      <c r="AM150" s="329">
        <f t="shared" si="43"/>
        <v>0</v>
      </c>
      <c r="AN150" s="436"/>
      <c r="AO150" s="337">
        <f t="shared" si="34"/>
        <v>0</v>
      </c>
      <c r="AP150" s="261"/>
    </row>
    <row r="151" spans="1:42">
      <c r="A151" s="342">
        <f>VLOOKUP($E151,'個別表（B表）'!$C$14:$CM$113,2,FALSE)</f>
        <v>0</v>
      </c>
      <c r="B151" s="342">
        <f>IF(D151&gt;0,SUM($D$12:D151),0)</f>
        <v>0</v>
      </c>
      <c r="C151" s="342">
        <f t="shared" si="30"/>
        <v>0</v>
      </c>
      <c r="D151" s="342">
        <f t="shared" si="32"/>
        <v>0</v>
      </c>
      <c r="E151" s="666">
        <f t="shared" si="31"/>
        <v>0</v>
      </c>
      <c r="F151" s="357">
        <f>VLOOKUP($E151,'個別表（B表）'!$C$14:$CM$113,10,FALSE)</f>
        <v>0</v>
      </c>
      <c r="G151" s="357">
        <f>VLOOKUP($E151,'個別表（B表）'!$C$14:$CM$113,11,FALSE)</f>
        <v>0</v>
      </c>
      <c r="H151" s="530">
        <f>VLOOKUP($E151,'個別表（B表）'!$C$14:$CM$113,12,FALSE)</f>
        <v>0</v>
      </c>
      <c r="I151" s="388"/>
      <c r="J151" s="709" t="str">
        <f>IF($H151&gt;0,LEFT(VLOOKUP($E151,'個別表（B表）'!$C$14:$CM$113,14,FALSE),2),"")</f>
        <v/>
      </c>
      <c r="K151" s="705">
        <f>SUMIFS('個別表（B表）'!$I$14:$I$113,'個別表（B表）'!$C$14:$C$113,'総括表 (A表)'!$E151,'個別表（B表）'!$R$14:$R$113,"&gt;=1")</f>
        <v>0</v>
      </c>
      <c r="L151" s="627">
        <f>SUMIFS('個別表（B表）'!$AW$14:$AW$113,'個別表（B表）'!$C$14:$C$113,'総括表 (A表)'!$E151)</f>
        <v>0</v>
      </c>
      <c r="M151" s="385">
        <f>SUMIFS('個別表（B表）'!$AY$14:$AY$113,'個別表（B表）'!$C$14:$C$113,'総括表 (A表)'!$E151)</f>
        <v>0</v>
      </c>
      <c r="N151" s="386">
        <f>SUMIFS('個別表（B表）'!$I$14:$I$113,'個別表（B表）'!$C$14:$C$113,'総括表 (A表)'!$E151,'個別表（B表）'!$F$14:$F$113,"&gt;=1")</f>
        <v>0</v>
      </c>
      <c r="O151" s="386">
        <f>SUMIFS('個別表（B表）'!$BR$14:$BR$113,'個別表（B表）'!$C$14:$C$113,'総括表 (A表)'!$E151)</f>
        <v>0</v>
      </c>
      <c r="P151" s="721" t="str">
        <f t="shared" si="33"/>
        <v/>
      </c>
      <c r="Q151" s="716"/>
      <c r="R151" s="327"/>
      <c r="S151" s="705">
        <f>SUMIFS('個別表（B表）'!$I$14:$I$113,'個別表（B表）'!$C$14:$C$113,'総括表 (A表)'!E151)</f>
        <v>0</v>
      </c>
      <c r="T151" s="698">
        <f>SUMIFS('個別表（B表）'!$AW$14:$AW$113,'個別表（B表）'!$C$14:$C$113,'総括表 (A表)'!$E151)</f>
        <v>0</v>
      </c>
      <c r="U151" s="387">
        <f>SUMIFS('個別表（B表）'!$AY$14:$AY$113,'個別表（B表）'!$C$14:$C$113,'総括表 (A表)'!$E151)</f>
        <v>0</v>
      </c>
      <c r="V151" s="496">
        <f>SUMIFS('個別表（B表）'!$I$14:$I$113,'個別表（B表）'!$C$14:$C$113,'総括表 (A表)'!$E151,'個別表（B表）'!$F$14:$F$113,"&gt;=1")</f>
        <v>0</v>
      </c>
      <c r="W151" s="387">
        <f>SUMIFS('個別表（B表）'!$BR$14:$BR$113,'個別表（B表）'!$C$14:$C$113,'総括表 (A表)'!$E151)</f>
        <v>0</v>
      </c>
      <c r="X151" s="674" t="str">
        <f t="shared" si="35"/>
        <v/>
      </c>
      <c r="Y151" s="331"/>
      <c r="Z151" s="332"/>
      <c r="AA151" s="328">
        <f t="shared" si="37"/>
        <v>0</v>
      </c>
      <c r="AB151" s="329">
        <f t="shared" si="38"/>
        <v>0</v>
      </c>
      <c r="AC151" s="332"/>
      <c r="AD151" s="332"/>
      <c r="AE151" s="328">
        <f t="shared" si="39"/>
        <v>0</v>
      </c>
      <c r="AF151" s="746">
        <f t="shared" si="36"/>
        <v>0</v>
      </c>
      <c r="AG151" s="332"/>
      <c r="AH151" s="328">
        <f t="shared" si="40"/>
        <v>0</v>
      </c>
      <c r="AI151" s="329">
        <f t="shared" si="41"/>
        <v>0</v>
      </c>
      <c r="AJ151" s="332"/>
      <c r="AK151" s="330">
        <f t="shared" si="42"/>
        <v>0</v>
      </c>
      <c r="AL151" s="335"/>
      <c r="AM151" s="329">
        <f t="shared" si="43"/>
        <v>0</v>
      </c>
      <c r="AN151" s="436"/>
      <c r="AO151" s="337">
        <f t="shared" si="34"/>
        <v>0</v>
      </c>
      <c r="AP151" s="261"/>
    </row>
    <row r="152" spans="1:42">
      <c r="A152" s="342">
        <f>VLOOKUP($E152,'個別表（B表）'!$C$14:$CM$113,2,FALSE)</f>
        <v>0</v>
      </c>
      <c r="B152" s="342">
        <f>IF(D152&gt;0,SUM($D$12:D152),0)</f>
        <v>0</v>
      </c>
      <c r="C152" s="342">
        <f t="shared" si="30"/>
        <v>0</v>
      </c>
      <c r="D152" s="342">
        <f t="shared" si="32"/>
        <v>0</v>
      </c>
      <c r="E152" s="666">
        <f t="shared" si="31"/>
        <v>0</v>
      </c>
      <c r="F152" s="357">
        <f>VLOOKUP($E152,'個別表（B表）'!$C$14:$CM$113,10,FALSE)</f>
        <v>0</v>
      </c>
      <c r="G152" s="357">
        <f>VLOOKUP($E152,'個別表（B表）'!$C$14:$CM$113,11,FALSE)</f>
        <v>0</v>
      </c>
      <c r="H152" s="530">
        <f>VLOOKUP($E152,'個別表（B表）'!$C$14:$CM$113,12,FALSE)</f>
        <v>0</v>
      </c>
      <c r="I152" s="388"/>
      <c r="J152" s="709" t="str">
        <f>IF($H152&gt;0,LEFT(VLOOKUP($E152,'個別表（B表）'!$C$14:$CM$113,14,FALSE),2),"")</f>
        <v/>
      </c>
      <c r="K152" s="705">
        <f>SUMIFS('個別表（B表）'!$I$14:$I$113,'個別表（B表）'!$C$14:$C$113,'総括表 (A表)'!$E152,'個別表（B表）'!$R$14:$R$113,"&gt;=1")</f>
        <v>0</v>
      </c>
      <c r="L152" s="627">
        <f>SUMIFS('個別表（B表）'!$AW$14:$AW$113,'個別表（B表）'!$C$14:$C$113,'総括表 (A表)'!$E152)</f>
        <v>0</v>
      </c>
      <c r="M152" s="385">
        <f>SUMIFS('個別表（B表）'!$AY$14:$AY$113,'個別表（B表）'!$C$14:$C$113,'総括表 (A表)'!$E152)</f>
        <v>0</v>
      </c>
      <c r="N152" s="386">
        <f>SUMIFS('個別表（B表）'!$I$14:$I$113,'個別表（B表）'!$C$14:$C$113,'総括表 (A表)'!$E152,'個別表（B表）'!$F$14:$F$113,"&gt;=1")</f>
        <v>0</v>
      </c>
      <c r="O152" s="386">
        <f>SUMIFS('個別表（B表）'!$BR$14:$BR$113,'個別表（B表）'!$C$14:$C$113,'総括表 (A表)'!$E152)</f>
        <v>0</v>
      </c>
      <c r="P152" s="721" t="str">
        <f t="shared" si="33"/>
        <v/>
      </c>
      <c r="Q152" s="716"/>
      <c r="R152" s="327"/>
      <c r="S152" s="705">
        <f>SUMIFS('個別表（B表）'!$I$14:$I$113,'個別表（B表）'!$C$14:$C$113,'総括表 (A表)'!E152)</f>
        <v>0</v>
      </c>
      <c r="T152" s="698">
        <f>SUMIFS('個別表（B表）'!$AW$14:$AW$113,'個別表（B表）'!$C$14:$C$113,'総括表 (A表)'!$E152)</f>
        <v>0</v>
      </c>
      <c r="U152" s="387">
        <f>SUMIFS('個別表（B表）'!$AY$14:$AY$113,'個別表（B表）'!$C$14:$C$113,'総括表 (A表)'!$E152)</f>
        <v>0</v>
      </c>
      <c r="V152" s="496">
        <f>SUMIFS('個別表（B表）'!$I$14:$I$113,'個別表（B表）'!$C$14:$C$113,'総括表 (A表)'!$E152,'個別表（B表）'!$F$14:$F$113,"&gt;=1")</f>
        <v>0</v>
      </c>
      <c r="W152" s="387">
        <f>SUMIFS('個別表（B表）'!$BR$14:$BR$113,'個別表（B表）'!$C$14:$C$113,'総括表 (A表)'!$E152)</f>
        <v>0</v>
      </c>
      <c r="X152" s="674" t="str">
        <f t="shared" si="35"/>
        <v/>
      </c>
      <c r="Y152" s="331"/>
      <c r="Z152" s="332"/>
      <c r="AA152" s="328">
        <f t="shared" si="37"/>
        <v>0</v>
      </c>
      <c r="AB152" s="329">
        <f t="shared" si="38"/>
        <v>0</v>
      </c>
      <c r="AC152" s="332"/>
      <c r="AD152" s="332"/>
      <c r="AE152" s="328">
        <f t="shared" si="39"/>
        <v>0</v>
      </c>
      <c r="AF152" s="746">
        <f t="shared" si="36"/>
        <v>0</v>
      </c>
      <c r="AG152" s="332"/>
      <c r="AH152" s="328">
        <f t="shared" si="40"/>
        <v>0</v>
      </c>
      <c r="AI152" s="329">
        <f t="shared" si="41"/>
        <v>0</v>
      </c>
      <c r="AJ152" s="332"/>
      <c r="AK152" s="330">
        <f t="shared" si="42"/>
        <v>0</v>
      </c>
      <c r="AL152" s="335"/>
      <c r="AM152" s="329">
        <f t="shared" si="43"/>
        <v>0</v>
      </c>
      <c r="AN152" s="436"/>
      <c r="AO152" s="337">
        <f t="shared" si="34"/>
        <v>0</v>
      </c>
      <c r="AP152" s="261"/>
    </row>
    <row r="153" spans="1:42">
      <c r="A153" s="342">
        <f>VLOOKUP($E153,'個別表（B表）'!$C$14:$CM$113,2,FALSE)</f>
        <v>0</v>
      </c>
      <c r="B153" s="342">
        <f>IF(D153&gt;0,SUM($D$12:D153),0)</f>
        <v>0</v>
      </c>
      <c r="C153" s="342">
        <f t="shared" si="30"/>
        <v>0</v>
      </c>
      <c r="D153" s="342">
        <f t="shared" si="32"/>
        <v>0</v>
      </c>
      <c r="E153" s="666">
        <f t="shared" si="31"/>
        <v>0</v>
      </c>
      <c r="F153" s="357">
        <f>VLOOKUP($E153,'個別表（B表）'!$C$14:$CM$113,10,FALSE)</f>
        <v>0</v>
      </c>
      <c r="G153" s="357">
        <f>VLOOKUP($E153,'個別表（B表）'!$C$14:$CM$113,11,FALSE)</f>
        <v>0</v>
      </c>
      <c r="H153" s="530">
        <f>VLOOKUP($E153,'個別表（B表）'!$C$14:$CM$113,12,FALSE)</f>
        <v>0</v>
      </c>
      <c r="I153" s="388"/>
      <c r="J153" s="709" t="str">
        <f>IF($H153&gt;0,LEFT(VLOOKUP($E153,'個別表（B表）'!$C$14:$CM$113,14,FALSE),2),"")</f>
        <v/>
      </c>
      <c r="K153" s="705">
        <f>SUMIFS('個別表（B表）'!$I$14:$I$113,'個別表（B表）'!$C$14:$C$113,'総括表 (A表)'!$E153,'個別表（B表）'!$R$14:$R$113,"&gt;=1")</f>
        <v>0</v>
      </c>
      <c r="L153" s="627">
        <f>SUMIFS('個別表（B表）'!$AW$14:$AW$113,'個別表（B表）'!$C$14:$C$113,'総括表 (A表)'!$E153)</f>
        <v>0</v>
      </c>
      <c r="M153" s="385">
        <f>SUMIFS('個別表（B表）'!$AY$14:$AY$113,'個別表（B表）'!$C$14:$C$113,'総括表 (A表)'!$E153)</f>
        <v>0</v>
      </c>
      <c r="N153" s="386">
        <f>SUMIFS('個別表（B表）'!$I$14:$I$113,'個別表（B表）'!$C$14:$C$113,'総括表 (A表)'!$E153,'個別表（B表）'!$F$14:$F$113,"&gt;=1")</f>
        <v>0</v>
      </c>
      <c r="O153" s="386">
        <f>SUMIFS('個別表（B表）'!$BR$14:$BR$113,'個別表（B表）'!$C$14:$C$113,'総括表 (A表)'!$E153)</f>
        <v>0</v>
      </c>
      <c r="P153" s="721" t="str">
        <f t="shared" si="33"/>
        <v/>
      </c>
      <c r="Q153" s="716"/>
      <c r="R153" s="327"/>
      <c r="S153" s="705">
        <f>SUMIFS('個別表（B表）'!$I$14:$I$113,'個別表（B表）'!$C$14:$C$113,'総括表 (A表)'!E153)</f>
        <v>0</v>
      </c>
      <c r="T153" s="698">
        <f>SUMIFS('個別表（B表）'!$AW$14:$AW$113,'個別表（B表）'!$C$14:$C$113,'総括表 (A表)'!$E153)</f>
        <v>0</v>
      </c>
      <c r="U153" s="387">
        <f>SUMIFS('個別表（B表）'!$AY$14:$AY$113,'個別表（B表）'!$C$14:$C$113,'総括表 (A表)'!$E153)</f>
        <v>0</v>
      </c>
      <c r="V153" s="496">
        <f>SUMIFS('個別表（B表）'!$I$14:$I$113,'個別表（B表）'!$C$14:$C$113,'総括表 (A表)'!$E153,'個別表（B表）'!$F$14:$F$113,"&gt;=1")</f>
        <v>0</v>
      </c>
      <c r="W153" s="387">
        <f>SUMIFS('個別表（B表）'!$BR$14:$BR$113,'個別表（B表）'!$C$14:$C$113,'総括表 (A表)'!$E153)</f>
        <v>0</v>
      </c>
      <c r="X153" s="674" t="str">
        <f t="shared" si="35"/>
        <v/>
      </c>
      <c r="Y153" s="331"/>
      <c r="Z153" s="332"/>
      <c r="AA153" s="328">
        <f t="shared" si="37"/>
        <v>0</v>
      </c>
      <c r="AB153" s="329">
        <f t="shared" si="38"/>
        <v>0</v>
      </c>
      <c r="AC153" s="332"/>
      <c r="AD153" s="332"/>
      <c r="AE153" s="328">
        <f t="shared" si="39"/>
        <v>0</v>
      </c>
      <c r="AF153" s="746">
        <f t="shared" si="36"/>
        <v>0</v>
      </c>
      <c r="AG153" s="332"/>
      <c r="AH153" s="328">
        <f t="shared" si="40"/>
        <v>0</v>
      </c>
      <c r="AI153" s="329">
        <f t="shared" si="41"/>
        <v>0</v>
      </c>
      <c r="AJ153" s="332"/>
      <c r="AK153" s="330">
        <f t="shared" si="42"/>
        <v>0</v>
      </c>
      <c r="AL153" s="335"/>
      <c r="AM153" s="329">
        <f t="shared" si="43"/>
        <v>0</v>
      </c>
      <c r="AN153" s="436"/>
      <c r="AO153" s="337">
        <f t="shared" si="34"/>
        <v>0</v>
      </c>
      <c r="AP153" s="261"/>
    </row>
    <row r="154" spans="1:42">
      <c r="A154" s="342">
        <f>VLOOKUP($E154,'個別表（B表）'!$C$14:$CM$113,2,FALSE)</f>
        <v>0</v>
      </c>
      <c r="B154" s="342">
        <f>IF(D154&gt;0,SUM($D$12:D154),0)</f>
        <v>0</v>
      </c>
      <c r="C154" s="342">
        <f t="shared" si="30"/>
        <v>0</v>
      </c>
      <c r="D154" s="342">
        <f t="shared" si="32"/>
        <v>0</v>
      </c>
      <c r="E154" s="666">
        <f t="shared" si="31"/>
        <v>0</v>
      </c>
      <c r="F154" s="357">
        <f>VLOOKUP($E154,'個別表（B表）'!$C$14:$CM$113,10,FALSE)</f>
        <v>0</v>
      </c>
      <c r="G154" s="357">
        <f>VLOOKUP($E154,'個別表（B表）'!$C$14:$CM$113,11,FALSE)</f>
        <v>0</v>
      </c>
      <c r="H154" s="530">
        <f>VLOOKUP($E154,'個別表（B表）'!$C$14:$CM$113,12,FALSE)</f>
        <v>0</v>
      </c>
      <c r="I154" s="388"/>
      <c r="J154" s="709" t="str">
        <f>IF($H154&gt;0,LEFT(VLOOKUP($E154,'個別表（B表）'!$C$14:$CM$113,14,FALSE),2),"")</f>
        <v/>
      </c>
      <c r="K154" s="705">
        <f>SUMIFS('個別表（B表）'!$I$14:$I$113,'個別表（B表）'!$C$14:$C$113,'総括表 (A表)'!$E154,'個別表（B表）'!$R$14:$R$113,"&gt;=1")</f>
        <v>0</v>
      </c>
      <c r="L154" s="627">
        <f>SUMIFS('個別表（B表）'!$AW$14:$AW$113,'個別表（B表）'!$C$14:$C$113,'総括表 (A表)'!$E154)</f>
        <v>0</v>
      </c>
      <c r="M154" s="385">
        <f>SUMIFS('個別表（B表）'!$AY$14:$AY$113,'個別表（B表）'!$C$14:$C$113,'総括表 (A表)'!$E154)</f>
        <v>0</v>
      </c>
      <c r="N154" s="386">
        <f>SUMIFS('個別表（B表）'!$I$14:$I$113,'個別表（B表）'!$C$14:$C$113,'総括表 (A表)'!$E154,'個別表（B表）'!$F$14:$F$113,"&gt;=1")</f>
        <v>0</v>
      </c>
      <c r="O154" s="386">
        <f>SUMIFS('個別表（B表）'!$BR$14:$BR$113,'個別表（B表）'!$C$14:$C$113,'総括表 (A表)'!$E154)</f>
        <v>0</v>
      </c>
      <c r="P154" s="721" t="str">
        <f t="shared" si="33"/>
        <v/>
      </c>
      <c r="Q154" s="716"/>
      <c r="R154" s="327"/>
      <c r="S154" s="705">
        <f>SUMIFS('個別表（B表）'!$I$14:$I$113,'個別表（B表）'!$C$14:$C$113,'総括表 (A表)'!E154)</f>
        <v>0</v>
      </c>
      <c r="T154" s="698">
        <f>SUMIFS('個別表（B表）'!$AW$14:$AW$113,'個別表（B表）'!$C$14:$C$113,'総括表 (A表)'!$E154)</f>
        <v>0</v>
      </c>
      <c r="U154" s="387">
        <f>SUMIFS('個別表（B表）'!$AY$14:$AY$113,'個別表（B表）'!$C$14:$C$113,'総括表 (A表)'!$E154)</f>
        <v>0</v>
      </c>
      <c r="V154" s="496">
        <f>SUMIFS('個別表（B表）'!$I$14:$I$113,'個別表（B表）'!$C$14:$C$113,'総括表 (A表)'!$E154,'個別表（B表）'!$F$14:$F$113,"&gt;=1")</f>
        <v>0</v>
      </c>
      <c r="W154" s="387">
        <f>SUMIFS('個別表（B表）'!$BR$14:$BR$113,'個別表（B表）'!$C$14:$C$113,'総括表 (A表)'!$E154)</f>
        <v>0</v>
      </c>
      <c r="X154" s="674" t="str">
        <f t="shared" si="35"/>
        <v/>
      </c>
      <c r="Y154" s="331"/>
      <c r="Z154" s="332"/>
      <c r="AA154" s="328">
        <f t="shared" si="37"/>
        <v>0</v>
      </c>
      <c r="AB154" s="329">
        <f t="shared" si="38"/>
        <v>0</v>
      </c>
      <c r="AC154" s="332"/>
      <c r="AD154" s="332"/>
      <c r="AE154" s="328">
        <f t="shared" si="39"/>
        <v>0</v>
      </c>
      <c r="AF154" s="746">
        <f t="shared" si="36"/>
        <v>0</v>
      </c>
      <c r="AG154" s="332"/>
      <c r="AH154" s="328">
        <f t="shared" si="40"/>
        <v>0</v>
      </c>
      <c r="AI154" s="329">
        <f t="shared" si="41"/>
        <v>0</v>
      </c>
      <c r="AJ154" s="332"/>
      <c r="AK154" s="330">
        <f t="shared" si="42"/>
        <v>0</v>
      </c>
      <c r="AL154" s="335"/>
      <c r="AM154" s="329">
        <f t="shared" si="43"/>
        <v>0</v>
      </c>
      <c r="AN154" s="436"/>
      <c r="AO154" s="337">
        <f t="shared" si="34"/>
        <v>0</v>
      </c>
      <c r="AP154" s="261"/>
    </row>
    <row r="155" spans="1:42">
      <c r="A155" s="342">
        <f>VLOOKUP($E155,'個別表（B表）'!$C$14:$CM$113,2,FALSE)</f>
        <v>0</v>
      </c>
      <c r="B155" s="342">
        <f>IF(D155&gt;0,SUM($D$12:D155),0)</f>
        <v>0</v>
      </c>
      <c r="C155" s="342">
        <f t="shared" si="30"/>
        <v>0</v>
      </c>
      <c r="D155" s="342">
        <f t="shared" si="32"/>
        <v>0</v>
      </c>
      <c r="E155" s="666">
        <f t="shared" si="31"/>
        <v>0</v>
      </c>
      <c r="F155" s="357">
        <f>VLOOKUP($E155,'個別表（B表）'!$C$14:$CM$113,10,FALSE)</f>
        <v>0</v>
      </c>
      <c r="G155" s="357">
        <f>VLOOKUP($E155,'個別表（B表）'!$C$14:$CM$113,11,FALSE)</f>
        <v>0</v>
      </c>
      <c r="H155" s="530">
        <f>VLOOKUP($E155,'個別表（B表）'!$C$14:$CM$113,12,FALSE)</f>
        <v>0</v>
      </c>
      <c r="I155" s="388"/>
      <c r="J155" s="709" t="str">
        <f>IF($H155&gt;0,LEFT(VLOOKUP($E155,'個別表（B表）'!$C$14:$CM$113,14,FALSE),2),"")</f>
        <v/>
      </c>
      <c r="K155" s="705">
        <f>SUMIFS('個別表（B表）'!$I$14:$I$113,'個別表（B表）'!$C$14:$C$113,'総括表 (A表)'!$E155,'個別表（B表）'!$R$14:$R$113,"&gt;=1")</f>
        <v>0</v>
      </c>
      <c r="L155" s="627">
        <f>SUMIFS('個別表（B表）'!$AW$14:$AW$113,'個別表（B表）'!$C$14:$C$113,'総括表 (A表)'!$E155)</f>
        <v>0</v>
      </c>
      <c r="M155" s="385">
        <f>SUMIFS('個別表（B表）'!$AY$14:$AY$113,'個別表（B表）'!$C$14:$C$113,'総括表 (A表)'!$E155)</f>
        <v>0</v>
      </c>
      <c r="N155" s="386">
        <f>SUMIFS('個別表（B表）'!$I$14:$I$113,'個別表（B表）'!$C$14:$C$113,'総括表 (A表)'!$E155,'個別表（B表）'!$F$14:$F$113,"&gt;=1")</f>
        <v>0</v>
      </c>
      <c r="O155" s="386">
        <f>SUMIFS('個別表（B表）'!$BR$14:$BR$113,'個別表（B表）'!$C$14:$C$113,'総括表 (A表)'!$E155)</f>
        <v>0</v>
      </c>
      <c r="P155" s="721" t="str">
        <f t="shared" si="33"/>
        <v/>
      </c>
      <c r="Q155" s="716"/>
      <c r="R155" s="327"/>
      <c r="S155" s="705">
        <f>SUMIFS('個別表（B表）'!$I$14:$I$113,'個別表（B表）'!$C$14:$C$113,'総括表 (A表)'!E155)</f>
        <v>0</v>
      </c>
      <c r="T155" s="698">
        <f>SUMIFS('個別表（B表）'!$AW$14:$AW$113,'個別表（B表）'!$C$14:$C$113,'総括表 (A表)'!$E155)</f>
        <v>0</v>
      </c>
      <c r="U155" s="387">
        <f>SUMIFS('個別表（B表）'!$AY$14:$AY$113,'個別表（B表）'!$C$14:$C$113,'総括表 (A表)'!$E155)</f>
        <v>0</v>
      </c>
      <c r="V155" s="496">
        <f>SUMIFS('個別表（B表）'!$I$14:$I$113,'個別表（B表）'!$C$14:$C$113,'総括表 (A表)'!$E155,'個別表（B表）'!$F$14:$F$113,"&gt;=1")</f>
        <v>0</v>
      </c>
      <c r="W155" s="387">
        <f>SUMIFS('個別表（B表）'!$BR$14:$BR$113,'個別表（B表）'!$C$14:$C$113,'総括表 (A表)'!$E155)</f>
        <v>0</v>
      </c>
      <c r="X155" s="674" t="str">
        <f t="shared" si="35"/>
        <v/>
      </c>
      <c r="Y155" s="331"/>
      <c r="Z155" s="332"/>
      <c r="AA155" s="328">
        <f t="shared" si="37"/>
        <v>0</v>
      </c>
      <c r="AB155" s="329">
        <f t="shared" si="38"/>
        <v>0</v>
      </c>
      <c r="AC155" s="332"/>
      <c r="AD155" s="332"/>
      <c r="AE155" s="328">
        <f t="shared" si="39"/>
        <v>0</v>
      </c>
      <c r="AF155" s="746">
        <f t="shared" si="36"/>
        <v>0</v>
      </c>
      <c r="AG155" s="332"/>
      <c r="AH155" s="328">
        <f t="shared" si="40"/>
        <v>0</v>
      </c>
      <c r="AI155" s="329">
        <f t="shared" si="41"/>
        <v>0</v>
      </c>
      <c r="AJ155" s="332"/>
      <c r="AK155" s="330">
        <f t="shared" si="42"/>
        <v>0</v>
      </c>
      <c r="AL155" s="335"/>
      <c r="AM155" s="329">
        <f t="shared" si="43"/>
        <v>0</v>
      </c>
      <c r="AN155" s="436"/>
      <c r="AO155" s="337">
        <f t="shared" si="34"/>
        <v>0</v>
      </c>
      <c r="AP155" s="261"/>
    </row>
    <row r="156" spans="1:42">
      <c r="A156" s="342">
        <f>VLOOKUP($E156,'個別表（B表）'!$C$14:$CM$113,2,FALSE)</f>
        <v>0</v>
      </c>
      <c r="B156" s="342">
        <f>IF(D156&gt;0,SUM($D$12:D156),0)</f>
        <v>0</v>
      </c>
      <c r="C156" s="342">
        <f t="shared" si="30"/>
        <v>0</v>
      </c>
      <c r="D156" s="342">
        <f t="shared" si="32"/>
        <v>0</v>
      </c>
      <c r="E156" s="666">
        <f t="shared" si="31"/>
        <v>0</v>
      </c>
      <c r="F156" s="357">
        <f>VLOOKUP($E156,'個別表（B表）'!$C$14:$CM$113,10,FALSE)</f>
        <v>0</v>
      </c>
      <c r="G156" s="357">
        <f>VLOOKUP($E156,'個別表（B表）'!$C$14:$CM$113,11,FALSE)</f>
        <v>0</v>
      </c>
      <c r="H156" s="530">
        <f>VLOOKUP($E156,'個別表（B表）'!$C$14:$CM$113,12,FALSE)</f>
        <v>0</v>
      </c>
      <c r="I156" s="388"/>
      <c r="J156" s="709" t="str">
        <f>IF($H156&gt;0,LEFT(VLOOKUP($E156,'個別表（B表）'!$C$14:$CM$113,14,FALSE),2),"")</f>
        <v/>
      </c>
      <c r="K156" s="705">
        <f>SUMIFS('個別表（B表）'!$I$14:$I$113,'個別表（B表）'!$C$14:$C$113,'総括表 (A表)'!$E156,'個別表（B表）'!$R$14:$R$113,"&gt;=1")</f>
        <v>0</v>
      </c>
      <c r="L156" s="627">
        <f>SUMIFS('個別表（B表）'!$AW$14:$AW$113,'個別表（B表）'!$C$14:$C$113,'総括表 (A表)'!$E156)</f>
        <v>0</v>
      </c>
      <c r="M156" s="385">
        <f>SUMIFS('個別表（B表）'!$AY$14:$AY$113,'個別表（B表）'!$C$14:$C$113,'総括表 (A表)'!$E156)</f>
        <v>0</v>
      </c>
      <c r="N156" s="386">
        <f>SUMIFS('個別表（B表）'!$I$14:$I$113,'個別表（B表）'!$C$14:$C$113,'総括表 (A表)'!$E156,'個別表（B表）'!$F$14:$F$113,"&gt;=1")</f>
        <v>0</v>
      </c>
      <c r="O156" s="386">
        <f>SUMIFS('個別表（B表）'!$BR$14:$BR$113,'個別表（B表）'!$C$14:$C$113,'総括表 (A表)'!$E156)</f>
        <v>0</v>
      </c>
      <c r="P156" s="721" t="str">
        <f t="shared" si="33"/>
        <v/>
      </c>
      <c r="Q156" s="716"/>
      <c r="R156" s="327"/>
      <c r="S156" s="705">
        <f>SUMIFS('個別表（B表）'!$I$14:$I$113,'個別表（B表）'!$C$14:$C$113,'総括表 (A表)'!E156)</f>
        <v>0</v>
      </c>
      <c r="T156" s="698">
        <f>SUMIFS('個別表（B表）'!$AW$14:$AW$113,'個別表（B表）'!$C$14:$C$113,'総括表 (A表)'!$E156)</f>
        <v>0</v>
      </c>
      <c r="U156" s="387">
        <f>SUMIFS('個別表（B表）'!$AY$14:$AY$113,'個別表（B表）'!$C$14:$C$113,'総括表 (A表)'!$E156)</f>
        <v>0</v>
      </c>
      <c r="V156" s="496">
        <f>SUMIFS('個別表（B表）'!$I$14:$I$113,'個別表（B表）'!$C$14:$C$113,'総括表 (A表)'!$E156,'個別表（B表）'!$F$14:$F$113,"&gt;=1")</f>
        <v>0</v>
      </c>
      <c r="W156" s="387">
        <f>SUMIFS('個別表（B表）'!$BR$14:$BR$113,'個別表（B表）'!$C$14:$C$113,'総括表 (A表)'!$E156)</f>
        <v>0</v>
      </c>
      <c r="X156" s="674" t="str">
        <f t="shared" si="35"/>
        <v/>
      </c>
      <c r="Y156" s="331"/>
      <c r="Z156" s="332"/>
      <c r="AA156" s="328">
        <f t="shared" si="37"/>
        <v>0</v>
      </c>
      <c r="AB156" s="329">
        <f t="shared" si="38"/>
        <v>0</v>
      </c>
      <c r="AC156" s="332"/>
      <c r="AD156" s="332"/>
      <c r="AE156" s="328">
        <f t="shared" si="39"/>
        <v>0</v>
      </c>
      <c r="AF156" s="746">
        <f t="shared" si="36"/>
        <v>0</v>
      </c>
      <c r="AG156" s="332"/>
      <c r="AH156" s="328">
        <f t="shared" si="40"/>
        <v>0</v>
      </c>
      <c r="AI156" s="329">
        <f t="shared" si="41"/>
        <v>0</v>
      </c>
      <c r="AJ156" s="332"/>
      <c r="AK156" s="330">
        <f t="shared" si="42"/>
        <v>0</v>
      </c>
      <c r="AL156" s="335"/>
      <c r="AM156" s="329">
        <f t="shared" si="43"/>
        <v>0</v>
      </c>
      <c r="AN156" s="436"/>
      <c r="AO156" s="337">
        <f t="shared" si="34"/>
        <v>0</v>
      </c>
      <c r="AP156" s="261"/>
    </row>
    <row r="157" spans="1:42">
      <c r="A157" s="342">
        <f>VLOOKUP($E157,'個別表（B表）'!$C$14:$CM$113,2,FALSE)</f>
        <v>0</v>
      </c>
      <c r="B157" s="342">
        <f>IF(D157&gt;0,SUM($D$12:D157),0)</f>
        <v>0</v>
      </c>
      <c r="C157" s="342">
        <f t="shared" si="30"/>
        <v>0</v>
      </c>
      <c r="D157" s="342">
        <f t="shared" si="32"/>
        <v>0</v>
      </c>
      <c r="E157" s="666">
        <f t="shared" si="31"/>
        <v>0</v>
      </c>
      <c r="F157" s="357">
        <f>VLOOKUP($E157,'個別表（B表）'!$C$14:$CM$113,10,FALSE)</f>
        <v>0</v>
      </c>
      <c r="G157" s="357">
        <f>VLOOKUP($E157,'個別表（B表）'!$C$14:$CM$113,11,FALSE)</f>
        <v>0</v>
      </c>
      <c r="H157" s="530">
        <f>VLOOKUP($E157,'個別表（B表）'!$C$14:$CM$113,12,FALSE)</f>
        <v>0</v>
      </c>
      <c r="I157" s="388"/>
      <c r="J157" s="709" t="str">
        <f>IF($H157&gt;0,LEFT(VLOOKUP($E157,'個別表（B表）'!$C$14:$CM$113,14,FALSE),2),"")</f>
        <v/>
      </c>
      <c r="K157" s="705">
        <f>SUMIFS('個別表（B表）'!$I$14:$I$113,'個別表（B表）'!$C$14:$C$113,'総括表 (A表)'!$E157,'個別表（B表）'!$R$14:$R$113,"&gt;=1")</f>
        <v>0</v>
      </c>
      <c r="L157" s="627">
        <f>SUMIFS('個別表（B表）'!$AW$14:$AW$113,'個別表（B表）'!$C$14:$C$113,'総括表 (A表)'!$E157)</f>
        <v>0</v>
      </c>
      <c r="M157" s="385">
        <f>SUMIFS('個別表（B表）'!$AY$14:$AY$113,'個別表（B表）'!$C$14:$C$113,'総括表 (A表)'!$E157)</f>
        <v>0</v>
      </c>
      <c r="N157" s="386">
        <f>SUMIFS('個別表（B表）'!$I$14:$I$113,'個別表（B表）'!$C$14:$C$113,'総括表 (A表)'!$E157,'個別表（B表）'!$F$14:$F$113,"&gt;=1")</f>
        <v>0</v>
      </c>
      <c r="O157" s="386">
        <f>SUMIFS('個別表（B表）'!$BR$14:$BR$113,'個別表（B表）'!$C$14:$C$113,'総括表 (A表)'!$E157)</f>
        <v>0</v>
      </c>
      <c r="P157" s="721" t="str">
        <f t="shared" si="33"/>
        <v/>
      </c>
      <c r="Q157" s="716"/>
      <c r="R157" s="327"/>
      <c r="S157" s="705">
        <f>SUMIFS('個別表（B表）'!$I$14:$I$113,'個別表（B表）'!$C$14:$C$113,'総括表 (A表)'!E157)</f>
        <v>0</v>
      </c>
      <c r="T157" s="698">
        <f>SUMIFS('個別表（B表）'!$AW$14:$AW$113,'個別表（B表）'!$C$14:$C$113,'総括表 (A表)'!$E157)</f>
        <v>0</v>
      </c>
      <c r="U157" s="387">
        <f>SUMIFS('個別表（B表）'!$AY$14:$AY$113,'個別表（B表）'!$C$14:$C$113,'総括表 (A表)'!$E157)</f>
        <v>0</v>
      </c>
      <c r="V157" s="496">
        <f>SUMIFS('個別表（B表）'!$I$14:$I$113,'個別表（B表）'!$C$14:$C$113,'総括表 (A表)'!$E157,'個別表（B表）'!$F$14:$F$113,"&gt;=1")</f>
        <v>0</v>
      </c>
      <c r="W157" s="387">
        <f>SUMIFS('個別表（B表）'!$BR$14:$BR$113,'個別表（B表）'!$C$14:$C$113,'総括表 (A表)'!$E157)</f>
        <v>0</v>
      </c>
      <c r="X157" s="674" t="str">
        <f t="shared" si="35"/>
        <v/>
      </c>
      <c r="Y157" s="331"/>
      <c r="Z157" s="332"/>
      <c r="AA157" s="328">
        <f t="shared" si="37"/>
        <v>0</v>
      </c>
      <c r="AB157" s="329">
        <f t="shared" si="38"/>
        <v>0</v>
      </c>
      <c r="AC157" s="332"/>
      <c r="AD157" s="332"/>
      <c r="AE157" s="328">
        <f t="shared" si="39"/>
        <v>0</v>
      </c>
      <c r="AF157" s="746">
        <f t="shared" si="36"/>
        <v>0</v>
      </c>
      <c r="AG157" s="332"/>
      <c r="AH157" s="328">
        <f t="shared" si="40"/>
        <v>0</v>
      </c>
      <c r="AI157" s="329">
        <f t="shared" si="41"/>
        <v>0</v>
      </c>
      <c r="AJ157" s="332"/>
      <c r="AK157" s="330">
        <f t="shared" si="42"/>
        <v>0</v>
      </c>
      <c r="AL157" s="335"/>
      <c r="AM157" s="329">
        <f t="shared" si="43"/>
        <v>0</v>
      </c>
      <c r="AN157" s="436"/>
      <c r="AO157" s="337">
        <f t="shared" si="34"/>
        <v>0</v>
      </c>
      <c r="AP157" s="261"/>
    </row>
    <row r="158" spans="1:42">
      <c r="A158" s="342">
        <f>VLOOKUP($E158,'個別表（B表）'!$C$14:$CM$113,2,FALSE)</f>
        <v>0</v>
      </c>
      <c r="B158" s="342">
        <f>IF(D158&gt;0,SUM($D$12:D158),0)</f>
        <v>0</v>
      </c>
      <c r="C158" s="342">
        <f t="shared" si="30"/>
        <v>0</v>
      </c>
      <c r="D158" s="342">
        <f t="shared" si="32"/>
        <v>0</v>
      </c>
      <c r="E158" s="666">
        <f t="shared" si="31"/>
        <v>0</v>
      </c>
      <c r="F158" s="357">
        <f>VLOOKUP($E158,'個別表（B表）'!$C$14:$CM$113,10,FALSE)</f>
        <v>0</v>
      </c>
      <c r="G158" s="357">
        <f>VLOOKUP($E158,'個別表（B表）'!$C$14:$CM$113,11,FALSE)</f>
        <v>0</v>
      </c>
      <c r="H158" s="530">
        <f>VLOOKUP($E158,'個別表（B表）'!$C$14:$CM$113,12,FALSE)</f>
        <v>0</v>
      </c>
      <c r="I158" s="388"/>
      <c r="J158" s="709" t="str">
        <f>IF($H158&gt;0,LEFT(VLOOKUP($E158,'個別表（B表）'!$C$14:$CM$113,14,FALSE),2),"")</f>
        <v/>
      </c>
      <c r="K158" s="705">
        <f>SUMIFS('個別表（B表）'!$I$14:$I$113,'個別表（B表）'!$C$14:$C$113,'総括表 (A表)'!$E158,'個別表（B表）'!$R$14:$R$113,"&gt;=1")</f>
        <v>0</v>
      </c>
      <c r="L158" s="627">
        <f>SUMIFS('個別表（B表）'!$AW$14:$AW$113,'個別表（B表）'!$C$14:$C$113,'総括表 (A表)'!$E158)</f>
        <v>0</v>
      </c>
      <c r="M158" s="385">
        <f>SUMIFS('個別表（B表）'!$AY$14:$AY$113,'個別表（B表）'!$C$14:$C$113,'総括表 (A表)'!$E158)</f>
        <v>0</v>
      </c>
      <c r="N158" s="386">
        <f>SUMIFS('個別表（B表）'!$I$14:$I$113,'個別表（B表）'!$C$14:$C$113,'総括表 (A表)'!$E158,'個別表（B表）'!$F$14:$F$113,"&gt;=1")</f>
        <v>0</v>
      </c>
      <c r="O158" s="386">
        <f>SUMIFS('個別表（B表）'!$BR$14:$BR$113,'個別表（B表）'!$C$14:$C$113,'総括表 (A表)'!$E158)</f>
        <v>0</v>
      </c>
      <c r="P158" s="721" t="str">
        <f t="shared" si="33"/>
        <v/>
      </c>
      <c r="Q158" s="716"/>
      <c r="R158" s="327"/>
      <c r="S158" s="705">
        <f>SUMIFS('個別表（B表）'!$I$14:$I$113,'個別表（B表）'!$C$14:$C$113,'総括表 (A表)'!E158)</f>
        <v>0</v>
      </c>
      <c r="T158" s="698">
        <f>SUMIFS('個別表（B表）'!$AW$14:$AW$113,'個別表（B表）'!$C$14:$C$113,'総括表 (A表)'!$E158)</f>
        <v>0</v>
      </c>
      <c r="U158" s="387">
        <f>SUMIFS('個別表（B表）'!$AY$14:$AY$113,'個別表（B表）'!$C$14:$C$113,'総括表 (A表)'!$E158)</f>
        <v>0</v>
      </c>
      <c r="V158" s="496">
        <f>SUMIFS('個別表（B表）'!$I$14:$I$113,'個別表（B表）'!$C$14:$C$113,'総括表 (A表)'!$E158,'個別表（B表）'!$F$14:$F$113,"&gt;=1")</f>
        <v>0</v>
      </c>
      <c r="W158" s="387">
        <f>SUMIFS('個別表（B表）'!$BR$14:$BR$113,'個別表（B表）'!$C$14:$C$113,'総括表 (A表)'!$E158)</f>
        <v>0</v>
      </c>
      <c r="X158" s="674" t="str">
        <f t="shared" si="35"/>
        <v/>
      </c>
      <c r="Y158" s="331"/>
      <c r="Z158" s="332"/>
      <c r="AA158" s="328">
        <f t="shared" si="37"/>
        <v>0</v>
      </c>
      <c r="AB158" s="329">
        <f t="shared" si="38"/>
        <v>0</v>
      </c>
      <c r="AC158" s="332"/>
      <c r="AD158" s="332"/>
      <c r="AE158" s="328">
        <f t="shared" si="39"/>
        <v>0</v>
      </c>
      <c r="AF158" s="746">
        <f t="shared" si="36"/>
        <v>0</v>
      </c>
      <c r="AG158" s="332"/>
      <c r="AH158" s="328">
        <f t="shared" si="40"/>
        <v>0</v>
      </c>
      <c r="AI158" s="329">
        <f t="shared" si="41"/>
        <v>0</v>
      </c>
      <c r="AJ158" s="332"/>
      <c r="AK158" s="330">
        <f t="shared" si="42"/>
        <v>0</v>
      </c>
      <c r="AL158" s="335"/>
      <c r="AM158" s="329">
        <f t="shared" si="43"/>
        <v>0</v>
      </c>
      <c r="AN158" s="436"/>
      <c r="AO158" s="337">
        <f t="shared" si="34"/>
        <v>0</v>
      </c>
      <c r="AP158" s="261"/>
    </row>
    <row r="159" spans="1:42">
      <c r="A159" s="342">
        <f>VLOOKUP($E159,'個別表（B表）'!$C$14:$CM$113,2,FALSE)</f>
        <v>0</v>
      </c>
      <c r="B159" s="342">
        <f>IF(D159&gt;0,SUM($D$12:D159),0)</f>
        <v>0</v>
      </c>
      <c r="C159" s="342">
        <f t="shared" si="30"/>
        <v>0</v>
      </c>
      <c r="D159" s="342">
        <f t="shared" si="32"/>
        <v>0</v>
      </c>
      <c r="E159" s="666">
        <f t="shared" si="31"/>
        <v>0</v>
      </c>
      <c r="F159" s="357">
        <f>VLOOKUP($E159,'個別表（B表）'!$C$14:$CM$113,10,FALSE)</f>
        <v>0</v>
      </c>
      <c r="G159" s="357">
        <f>VLOOKUP($E159,'個別表（B表）'!$C$14:$CM$113,11,FALSE)</f>
        <v>0</v>
      </c>
      <c r="H159" s="530">
        <f>VLOOKUP($E159,'個別表（B表）'!$C$14:$CM$113,12,FALSE)</f>
        <v>0</v>
      </c>
      <c r="I159" s="388"/>
      <c r="J159" s="709" t="str">
        <f>IF($H159&gt;0,LEFT(VLOOKUP($E159,'個別表（B表）'!$C$14:$CM$113,14,FALSE),2),"")</f>
        <v/>
      </c>
      <c r="K159" s="705">
        <f>SUMIFS('個別表（B表）'!$I$14:$I$113,'個別表（B表）'!$C$14:$C$113,'総括表 (A表)'!$E159,'個別表（B表）'!$R$14:$R$113,"&gt;=1")</f>
        <v>0</v>
      </c>
      <c r="L159" s="627">
        <f>SUMIFS('個別表（B表）'!$AW$14:$AW$113,'個別表（B表）'!$C$14:$C$113,'総括表 (A表)'!$E159)</f>
        <v>0</v>
      </c>
      <c r="M159" s="385">
        <f>SUMIFS('個別表（B表）'!$AY$14:$AY$113,'個別表（B表）'!$C$14:$C$113,'総括表 (A表)'!$E159)</f>
        <v>0</v>
      </c>
      <c r="N159" s="386">
        <f>SUMIFS('個別表（B表）'!$I$14:$I$113,'個別表（B表）'!$C$14:$C$113,'総括表 (A表)'!$E159,'個別表（B表）'!$F$14:$F$113,"&gt;=1")</f>
        <v>0</v>
      </c>
      <c r="O159" s="386">
        <f>SUMIFS('個別表（B表）'!$BR$14:$BR$113,'個別表（B表）'!$C$14:$C$113,'総括表 (A表)'!$E159)</f>
        <v>0</v>
      </c>
      <c r="P159" s="721" t="str">
        <f t="shared" si="33"/>
        <v/>
      </c>
      <c r="Q159" s="716"/>
      <c r="R159" s="327"/>
      <c r="S159" s="705">
        <f>SUMIFS('個別表（B表）'!$I$14:$I$113,'個別表（B表）'!$C$14:$C$113,'総括表 (A表)'!E159)</f>
        <v>0</v>
      </c>
      <c r="T159" s="698">
        <f>SUMIFS('個別表（B表）'!$AW$14:$AW$113,'個別表（B表）'!$C$14:$C$113,'総括表 (A表)'!$E159)</f>
        <v>0</v>
      </c>
      <c r="U159" s="387">
        <f>SUMIFS('個別表（B表）'!$AY$14:$AY$113,'個別表（B表）'!$C$14:$C$113,'総括表 (A表)'!$E159)</f>
        <v>0</v>
      </c>
      <c r="V159" s="496">
        <f>SUMIFS('個別表（B表）'!$I$14:$I$113,'個別表（B表）'!$C$14:$C$113,'総括表 (A表)'!$E159,'個別表（B表）'!$F$14:$F$113,"&gt;=1")</f>
        <v>0</v>
      </c>
      <c r="W159" s="387">
        <f>SUMIFS('個別表（B表）'!$BR$14:$BR$113,'個別表（B表）'!$C$14:$C$113,'総括表 (A表)'!$E159)</f>
        <v>0</v>
      </c>
      <c r="X159" s="674" t="str">
        <f t="shared" si="35"/>
        <v/>
      </c>
      <c r="Y159" s="331"/>
      <c r="Z159" s="332"/>
      <c r="AA159" s="328">
        <f t="shared" si="37"/>
        <v>0</v>
      </c>
      <c r="AB159" s="329">
        <f t="shared" si="38"/>
        <v>0</v>
      </c>
      <c r="AC159" s="332"/>
      <c r="AD159" s="332"/>
      <c r="AE159" s="328">
        <f t="shared" si="39"/>
        <v>0</v>
      </c>
      <c r="AF159" s="746">
        <f t="shared" si="36"/>
        <v>0</v>
      </c>
      <c r="AG159" s="332"/>
      <c r="AH159" s="328">
        <f t="shared" si="40"/>
        <v>0</v>
      </c>
      <c r="AI159" s="329">
        <f t="shared" si="41"/>
        <v>0</v>
      </c>
      <c r="AJ159" s="332"/>
      <c r="AK159" s="330">
        <f t="shared" si="42"/>
        <v>0</v>
      </c>
      <c r="AL159" s="335"/>
      <c r="AM159" s="329">
        <f t="shared" si="43"/>
        <v>0</v>
      </c>
      <c r="AN159" s="436"/>
      <c r="AO159" s="337">
        <f t="shared" si="34"/>
        <v>0</v>
      </c>
      <c r="AP159" s="261"/>
    </row>
    <row r="160" spans="1:42">
      <c r="A160" s="342">
        <f>VLOOKUP($E160,'個別表（B表）'!$C$14:$CM$113,2,FALSE)</f>
        <v>0</v>
      </c>
      <c r="B160" s="342">
        <f>IF(D160&gt;0,SUM($D$12:D160),0)</f>
        <v>0</v>
      </c>
      <c r="C160" s="342">
        <f t="shared" si="30"/>
        <v>0</v>
      </c>
      <c r="D160" s="342">
        <f t="shared" si="32"/>
        <v>0</v>
      </c>
      <c r="E160" s="666">
        <f t="shared" si="31"/>
        <v>0</v>
      </c>
      <c r="F160" s="357">
        <f>VLOOKUP($E160,'個別表（B表）'!$C$14:$CM$113,10,FALSE)</f>
        <v>0</v>
      </c>
      <c r="G160" s="357">
        <f>VLOOKUP($E160,'個別表（B表）'!$C$14:$CM$113,11,FALSE)</f>
        <v>0</v>
      </c>
      <c r="H160" s="530">
        <f>VLOOKUP($E160,'個別表（B表）'!$C$14:$CM$113,12,FALSE)</f>
        <v>0</v>
      </c>
      <c r="I160" s="388"/>
      <c r="J160" s="709" t="str">
        <f>IF($H160&gt;0,LEFT(VLOOKUP($E160,'個別表（B表）'!$C$14:$CM$113,14,FALSE),2),"")</f>
        <v/>
      </c>
      <c r="K160" s="705">
        <f>SUMIFS('個別表（B表）'!$I$14:$I$113,'個別表（B表）'!$C$14:$C$113,'総括表 (A表)'!$E160,'個別表（B表）'!$R$14:$R$113,"&gt;=1")</f>
        <v>0</v>
      </c>
      <c r="L160" s="627">
        <f>SUMIFS('個別表（B表）'!$AW$14:$AW$113,'個別表（B表）'!$C$14:$C$113,'総括表 (A表)'!$E160)</f>
        <v>0</v>
      </c>
      <c r="M160" s="385">
        <f>SUMIFS('個別表（B表）'!$AY$14:$AY$113,'個別表（B表）'!$C$14:$C$113,'総括表 (A表)'!$E160)</f>
        <v>0</v>
      </c>
      <c r="N160" s="386">
        <f>SUMIFS('個別表（B表）'!$I$14:$I$113,'個別表（B表）'!$C$14:$C$113,'総括表 (A表)'!$E160,'個別表（B表）'!$F$14:$F$113,"&gt;=1")</f>
        <v>0</v>
      </c>
      <c r="O160" s="386">
        <f>SUMIFS('個別表（B表）'!$BR$14:$BR$113,'個別表（B表）'!$C$14:$C$113,'総括表 (A表)'!$E160)</f>
        <v>0</v>
      </c>
      <c r="P160" s="721" t="str">
        <f t="shared" si="33"/>
        <v/>
      </c>
      <c r="Q160" s="716"/>
      <c r="R160" s="327"/>
      <c r="S160" s="705">
        <f>SUMIFS('個別表（B表）'!$I$14:$I$113,'個別表（B表）'!$C$14:$C$113,'総括表 (A表)'!E160)</f>
        <v>0</v>
      </c>
      <c r="T160" s="698">
        <f>SUMIFS('個別表（B表）'!$AW$14:$AW$113,'個別表（B表）'!$C$14:$C$113,'総括表 (A表)'!$E160)</f>
        <v>0</v>
      </c>
      <c r="U160" s="387">
        <f>SUMIFS('個別表（B表）'!$AY$14:$AY$113,'個別表（B表）'!$C$14:$C$113,'総括表 (A表)'!$E160)</f>
        <v>0</v>
      </c>
      <c r="V160" s="496">
        <f>SUMIFS('個別表（B表）'!$I$14:$I$113,'個別表（B表）'!$C$14:$C$113,'総括表 (A表)'!$E160,'個別表（B表）'!$F$14:$F$113,"&gt;=1")</f>
        <v>0</v>
      </c>
      <c r="W160" s="387">
        <f>SUMIFS('個別表（B表）'!$BR$14:$BR$113,'個別表（B表）'!$C$14:$C$113,'総括表 (A表)'!$E160)</f>
        <v>0</v>
      </c>
      <c r="X160" s="674" t="str">
        <f t="shared" si="35"/>
        <v/>
      </c>
      <c r="Y160" s="331"/>
      <c r="Z160" s="332"/>
      <c r="AA160" s="328">
        <f t="shared" si="37"/>
        <v>0</v>
      </c>
      <c r="AB160" s="329">
        <f t="shared" si="38"/>
        <v>0</v>
      </c>
      <c r="AC160" s="332"/>
      <c r="AD160" s="332"/>
      <c r="AE160" s="328">
        <f t="shared" si="39"/>
        <v>0</v>
      </c>
      <c r="AF160" s="746">
        <f t="shared" si="36"/>
        <v>0</v>
      </c>
      <c r="AG160" s="332"/>
      <c r="AH160" s="328">
        <f t="shared" si="40"/>
        <v>0</v>
      </c>
      <c r="AI160" s="329">
        <f t="shared" si="41"/>
        <v>0</v>
      </c>
      <c r="AJ160" s="332"/>
      <c r="AK160" s="330">
        <f t="shared" si="42"/>
        <v>0</v>
      </c>
      <c r="AL160" s="335"/>
      <c r="AM160" s="329">
        <f t="shared" si="43"/>
        <v>0</v>
      </c>
      <c r="AN160" s="436"/>
      <c r="AO160" s="337">
        <f t="shared" si="34"/>
        <v>0</v>
      </c>
      <c r="AP160" s="261"/>
    </row>
    <row r="161" spans="1:42">
      <c r="A161" s="342">
        <f>VLOOKUP($E161,'個別表（B表）'!$C$14:$CM$113,2,FALSE)</f>
        <v>0</v>
      </c>
      <c r="B161" s="342">
        <f>IF(D161&gt;0,SUM($D$12:D161),0)</f>
        <v>0</v>
      </c>
      <c r="C161" s="342">
        <f t="shared" si="30"/>
        <v>0</v>
      </c>
      <c r="D161" s="342">
        <f t="shared" si="32"/>
        <v>0</v>
      </c>
      <c r="E161" s="666">
        <f t="shared" si="31"/>
        <v>0</v>
      </c>
      <c r="F161" s="357">
        <f>VLOOKUP($E161,'個別表（B表）'!$C$14:$CM$113,10,FALSE)</f>
        <v>0</v>
      </c>
      <c r="G161" s="357">
        <f>VLOOKUP($E161,'個別表（B表）'!$C$14:$CM$113,11,FALSE)</f>
        <v>0</v>
      </c>
      <c r="H161" s="530">
        <f>VLOOKUP($E161,'個別表（B表）'!$C$14:$CM$113,12,FALSE)</f>
        <v>0</v>
      </c>
      <c r="I161" s="388"/>
      <c r="J161" s="709" t="str">
        <f>IF($H161&gt;0,LEFT(VLOOKUP($E161,'個別表（B表）'!$C$14:$CM$113,14,FALSE),2),"")</f>
        <v/>
      </c>
      <c r="K161" s="705">
        <f>SUMIFS('個別表（B表）'!$I$14:$I$113,'個別表（B表）'!$C$14:$C$113,'総括表 (A表)'!$E161,'個別表（B表）'!$R$14:$R$113,"&gt;=1")</f>
        <v>0</v>
      </c>
      <c r="L161" s="627">
        <f>SUMIFS('個別表（B表）'!$AW$14:$AW$113,'個別表（B表）'!$C$14:$C$113,'総括表 (A表)'!$E161)</f>
        <v>0</v>
      </c>
      <c r="M161" s="385">
        <f>SUMIFS('個別表（B表）'!$AY$14:$AY$113,'個別表（B表）'!$C$14:$C$113,'総括表 (A表)'!$E161)</f>
        <v>0</v>
      </c>
      <c r="N161" s="386">
        <f>SUMIFS('個別表（B表）'!$I$14:$I$113,'個別表（B表）'!$C$14:$C$113,'総括表 (A表)'!$E161,'個別表（B表）'!$F$14:$F$113,"&gt;=1")</f>
        <v>0</v>
      </c>
      <c r="O161" s="386">
        <f>SUMIFS('個別表（B表）'!$BR$14:$BR$113,'個別表（B表）'!$C$14:$C$113,'総括表 (A表)'!$E161)</f>
        <v>0</v>
      </c>
      <c r="P161" s="721" t="str">
        <f t="shared" si="33"/>
        <v/>
      </c>
      <c r="Q161" s="716"/>
      <c r="R161" s="327"/>
      <c r="S161" s="705">
        <f>SUMIFS('個別表（B表）'!$I$14:$I$113,'個別表（B表）'!$C$14:$C$113,'総括表 (A表)'!E161)</f>
        <v>0</v>
      </c>
      <c r="T161" s="698">
        <f>SUMIFS('個別表（B表）'!$AW$14:$AW$113,'個別表（B表）'!$C$14:$C$113,'総括表 (A表)'!$E161)</f>
        <v>0</v>
      </c>
      <c r="U161" s="387">
        <f>SUMIFS('個別表（B表）'!$AY$14:$AY$113,'個別表（B表）'!$C$14:$C$113,'総括表 (A表)'!$E161)</f>
        <v>0</v>
      </c>
      <c r="V161" s="496">
        <f>SUMIFS('個別表（B表）'!$I$14:$I$113,'個別表（B表）'!$C$14:$C$113,'総括表 (A表)'!$E161,'個別表（B表）'!$F$14:$F$113,"&gt;=1")</f>
        <v>0</v>
      </c>
      <c r="W161" s="387">
        <f>SUMIFS('個別表（B表）'!$BR$14:$BR$113,'個別表（B表）'!$C$14:$C$113,'総括表 (A表)'!$E161)</f>
        <v>0</v>
      </c>
      <c r="X161" s="674" t="str">
        <f t="shared" si="35"/>
        <v/>
      </c>
      <c r="Y161" s="331"/>
      <c r="Z161" s="332"/>
      <c r="AA161" s="328">
        <f t="shared" si="37"/>
        <v>0</v>
      </c>
      <c r="AB161" s="329">
        <f t="shared" si="38"/>
        <v>0</v>
      </c>
      <c r="AC161" s="332"/>
      <c r="AD161" s="332"/>
      <c r="AE161" s="328">
        <f t="shared" si="39"/>
        <v>0</v>
      </c>
      <c r="AF161" s="746">
        <f t="shared" si="36"/>
        <v>0</v>
      </c>
      <c r="AG161" s="332"/>
      <c r="AH161" s="328">
        <f t="shared" si="40"/>
        <v>0</v>
      </c>
      <c r="AI161" s="329">
        <f t="shared" si="41"/>
        <v>0</v>
      </c>
      <c r="AJ161" s="332"/>
      <c r="AK161" s="330">
        <f t="shared" si="42"/>
        <v>0</v>
      </c>
      <c r="AL161" s="335"/>
      <c r="AM161" s="329">
        <f t="shared" si="43"/>
        <v>0</v>
      </c>
      <c r="AN161" s="436"/>
      <c r="AO161" s="337">
        <f t="shared" si="34"/>
        <v>0</v>
      </c>
      <c r="AP161" s="261"/>
    </row>
    <row r="162" spans="1:42">
      <c r="A162" s="342">
        <f>VLOOKUP($E162,'個別表（B表）'!$C$14:$CM$113,2,FALSE)</f>
        <v>0</v>
      </c>
      <c r="B162" s="342">
        <f>IF(D162&gt;0,SUM($D$12:D162),0)</f>
        <v>0</v>
      </c>
      <c r="C162" s="342">
        <f t="shared" si="30"/>
        <v>0</v>
      </c>
      <c r="D162" s="342">
        <f t="shared" si="32"/>
        <v>0</v>
      </c>
      <c r="E162" s="666">
        <f t="shared" si="31"/>
        <v>0</v>
      </c>
      <c r="F162" s="357">
        <f>VLOOKUP($E162,'個別表（B表）'!$C$14:$CM$113,10,FALSE)</f>
        <v>0</v>
      </c>
      <c r="G162" s="357">
        <f>VLOOKUP($E162,'個別表（B表）'!$C$14:$CM$113,11,FALSE)</f>
        <v>0</v>
      </c>
      <c r="H162" s="530">
        <f>VLOOKUP($E162,'個別表（B表）'!$C$14:$CM$113,12,FALSE)</f>
        <v>0</v>
      </c>
      <c r="I162" s="388"/>
      <c r="J162" s="709" t="str">
        <f>IF($H162&gt;0,LEFT(VLOOKUP($E162,'個別表（B表）'!$C$14:$CM$113,14,FALSE),2),"")</f>
        <v/>
      </c>
      <c r="K162" s="705">
        <f>SUMIFS('個別表（B表）'!$I$14:$I$113,'個別表（B表）'!$C$14:$C$113,'総括表 (A表)'!$E162,'個別表（B表）'!$R$14:$R$113,"&gt;=1")</f>
        <v>0</v>
      </c>
      <c r="L162" s="627">
        <f>SUMIFS('個別表（B表）'!$AW$14:$AW$113,'個別表（B表）'!$C$14:$C$113,'総括表 (A表)'!$E162)</f>
        <v>0</v>
      </c>
      <c r="M162" s="385">
        <f>SUMIFS('個別表（B表）'!$AY$14:$AY$113,'個別表（B表）'!$C$14:$C$113,'総括表 (A表)'!$E162)</f>
        <v>0</v>
      </c>
      <c r="N162" s="386">
        <f>SUMIFS('個別表（B表）'!$I$14:$I$113,'個別表（B表）'!$C$14:$C$113,'総括表 (A表)'!$E162,'個別表（B表）'!$F$14:$F$113,"&gt;=1")</f>
        <v>0</v>
      </c>
      <c r="O162" s="386">
        <f>SUMIFS('個別表（B表）'!$BR$14:$BR$113,'個別表（B表）'!$C$14:$C$113,'総括表 (A表)'!$E162)</f>
        <v>0</v>
      </c>
      <c r="P162" s="721" t="str">
        <f t="shared" si="33"/>
        <v/>
      </c>
      <c r="Q162" s="716"/>
      <c r="R162" s="327"/>
      <c r="S162" s="705">
        <f>SUMIFS('個別表（B表）'!$I$14:$I$113,'個別表（B表）'!$C$14:$C$113,'総括表 (A表)'!E162)</f>
        <v>0</v>
      </c>
      <c r="T162" s="698">
        <f>SUMIFS('個別表（B表）'!$AW$14:$AW$113,'個別表（B表）'!$C$14:$C$113,'総括表 (A表)'!$E162)</f>
        <v>0</v>
      </c>
      <c r="U162" s="387">
        <f>SUMIFS('個別表（B表）'!$AY$14:$AY$113,'個別表（B表）'!$C$14:$C$113,'総括表 (A表)'!$E162)</f>
        <v>0</v>
      </c>
      <c r="V162" s="496">
        <f>SUMIFS('個別表（B表）'!$I$14:$I$113,'個別表（B表）'!$C$14:$C$113,'総括表 (A表)'!$E162,'個別表（B表）'!$F$14:$F$113,"&gt;=1")</f>
        <v>0</v>
      </c>
      <c r="W162" s="387">
        <f>SUMIFS('個別表（B表）'!$BR$14:$BR$113,'個別表（B表）'!$C$14:$C$113,'総括表 (A表)'!$E162)</f>
        <v>0</v>
      </c>
      <c r="X162" s="674" t="str">
        <f t="shared" si="35"/>
        <v/>
      </c>
      <c r="Y162" s="331"/>
      <c r="Z162" s="332"/>
      <c r="AA162" s="328">
        <f t="shared" si="37"/>
        <v>0</v>
      </c>
      <c r="AB162" s="329">
        <f t="shared" si="38"/>
        <v>0</v>
      </c>
      <c r="AC162" s="332"/>
      <c r="AD162" s="332"/>
      <c r="AE162" s="328">
        <f t="shared" si="39"/>
        <v>0</v>
      </c>
      <c r="AF162" s="746">
        <f t="shared" si="36"/>
        <v>0</v>
      </c>
      <c r="AG162" s="332"/>
      <c r="AH162" s="328">
        <f t="shared" si="40"/>
        <v>0</v>
      </c>
      <c r="AI162" s="329">
        <f t="shared" si="41"/>
        <v>0</v>
      </c>
      <c r="AJ162" s="332"/>
      <c r="AK162" s="330">
        <f t="shared" si="42"/>
        <v>0</v>
      </c>
      <c r="AL162" s="335"/>
      <c r="AM162" s="329">
        <f t="shared" si="43"/>
        <v>0</v>
      </c>
      <c r="AN162" s="436"/>
      <c r="AO162" s="337">
        <f t="shared" si="34"/>
        <v>0</v>
      </c>
      <c r="AP162" s="261"/>
    </row>
    <row r="163" spans="1:42">
      <c r="A163" s="342">
        <f>VLOOKUP($E163,'個別表（B表）'!$C$14:$CM$113,2,FALSE)</f>
        <v>0</v>
      </c>
      <c r="B163" s="342">
        <f>IF(D163&gt;0,SUM($D$12:D163),0)</f>
        <v>0</v>
      </c>
      <c r="C163" s="342">
        <f t="shared" si="30"/>
        <v>0</v>
      </c>
      <c r="D163" s="342">
        <f t="shared" si="32"/>
        <v>0</v>
      </c>
      <c r="E163" s="666">
        <f t="shared" si="31"/>
        <v>0</v>
      </c>
      <c r="F163" s="357">
        <f>VLOOKUP($E163,'個別表（B表）'!$C$14:$CM$113,10,FALSE)</f>
        <v>0</v>
      </c>
      <c r="G163" s="357">
        <f>VLOOKUP($E163,'個別表（B表）'!$C$14:$CM$113,11,FALSE)</f>
        <v>0</v>
      </c>
      <c r="H163" s="530">
        <f>VLOOKUP($E163,'個別表（B表）'!$C$14:$CM$113,12,FALSE)</f>
        <v>0</v>
      </c>
      <c r="I163" s="388"/>
      <c r="J163" s="709" t="str">
        <f>IF($H163&gt;0,LEFT(VLOOKUP($E163,'個別表（B表）'!$C$14:$CM$113,14,FALSE),2),"")</f>
        <v/>
      </c>
      <c r="K163" s="705">
        <f>SUMIFS('個別表（B表）'!$I$14:$I$113,'個別表（B表）'!$C$14:$C$113,'総括表 (A表)'!$E163,'個別表（B表）'!$R$14:$R$113,"&gt;=1")</f>
        <v>0</v>
      </c>
      <c r="L163" s="627">
        <f>SUMIFS('個別表（B表）'!$AW$14:$AW$113,'個別表（B表）'!$C$14:$C$113,'総括表 (A表)'!$E163)</f>
        <v>0</v>
      </c>
      <c r="M163" s="385">
        <f>SUMIFS('個別表（B表）'!$AY$14:$AY$113,'個別表（B表）'!$C$14:$C$113,'総括表 (A表)'!$E163)</f>
        <v>0</v>
      </c>
      <c r="N163" s="386">
        <f>SUMIFS('個別表（B表）'!$I$14:$I$113,'個別表（B表）'!$C$14:$C$113,'総括表 (A表)'!$E163,'個別表（B表）'!$F$14:$F$113,"&gt;=1")</f>
        <v>0</v>
      </c>
      <c r="O163" s="386">
        <f>SUMIFS('個別表（B表）'!$BR$14:$BR$113,'個別表（B表）'!$C$14:$C$113,'総括表 (A表)'!$E163)</f>
        <v>0</v>
      </c>
      <c r="P163" s="721" t="str">
        <f t="shared" si="33"/>
        <v/>
      </c>
      <c r="Q163" s="716"/>
      <c r="R163" s="327"/>
      <c r="S163" s="705">
        <f>SUMIFS('個別表（B表）'!$I$14:$I$113,'個別表（B表）'!$C$14:$C$113,'総括表 (A表)'!E163)</f>
        <v>0</v>
      </c>
      <c r="T163" s="698">
        <f>SUMIFS('個別表（B表）'!$AW$14:$AW$113,'個別表（B表）'!$C$14:$C$113,'総括表 (A表)'!$E163)</f>
        <v>0</v>
      </c>
      <c r="U163" s="387">
        <f>SUMIFS('個別表（B表）'!$AY$14:$AY$113,'個別表（B表）'!$C$14:$C$113,'総括表 (A表)'!$E163)</f>
        <v>0</v>
      </c>
      <c r="V163" s="496">
        <f>SUMIFS('個別表（B表）'!$I$14:$I$113,'個別表（B表）'!$C$14:$C$113,'総括表 (A表)'!$E163,'個別表（B表）'!$F$14:$F$113,"&gt;=1")</f>
        <v>0</v>
      </c>
      <c r="W163" s="387">
        <f>SUMIFS('個別表（B表）'!$BR$14:$BR$113,'個別表（B表）'!$C$14:$C$113,'総括表 (A表)'!$E163)</f>
        <v>0</v>
      </c>
      <c r="X163" s="674" t="str">
        <f t="shared" si="35"/>
        <v/>
      </c>
      <c r="Y163" s="331"/>
      <c r="Z163" s="332"/>
      <c r="AA163" s="328">
        <f t="shared" si="37"/>
        <v>0</v>
      </c>
      <c r="AB163" s="329">
        <f t="shared" si="38"/>
        <v>0</v>
      </c>
      <c r="AC163" s="332"/>
      <c r="AD163" s="332"/>
      <c r="AE163" s="328">
        <f t="shared" si="39"/>
        <v>0</v>
      </c>
      <c r="AF163" s="746">
        <f t="shared" si="36"/>
        <v>0</v>
      </c>
      <c r="AG163" s="332"/>
      <c r="AH163" s="328">
        <f t="shared" si="40"/>
        <v>0</v>
      </c>
      <c r="AI163" s="329">
        <f t="shared" si="41"/>
        <v>0</v>
      </c>
      <c r="AJ163" s="332"/>
      <c r="AK163" s="330">
        <f t="shared" si="42"/>
        <v>0</v>
      </c>
      <c r="AL163" s="335"/>
      <c r="AM163" s="329">
        <f t="shared" si="43"/>
        <v>0</v>
      </c>
      <c r="AN163" s="436"/>
      <c r="AO163" s="337">
        <f t="shared" si="34"/>
        <v>0</v>
      </c>
      <c r="AP163" s="261"/>
    </row>
    <row r="164" spans="1:42">
      <c r="A164" s="342">
        <f>VLOOKUP($E164,'個別表（B表）'!$C$14:$CM$113,2,FALSE)</f>
        <v>0</v>
      </c>
      <c r="B164" s="342">
        <f>IF(D164&gt;0,SUM($D$12:D164),0)</f>
        <v>0</v>
      </c>
      <c r="C164" s="342">
        <f t="shared" si="30"/>
        <v>0</v>
      </c>
      <c r="D164" s="342">
        <f t="shared" si="32"/>
        <v>0</v>
      </c>
      <c r="E164" s="666">
        <f t="shared" si="31"/>
        <v>0</v>
      </c>
      <c r="F164" s="357">
        <f>VLOOKUP($E164,'個別表（B表）'!$C$14:$CM$113,10,FALSE)</f>
        <v>0</v>
      </c>
      <c r="G164" s="357">
        <f>VLOOKUP($E164,'個別表（B表）'!$C$14:$CM$113,11,FALSE)</f>
        <v>0</v>
      </c>
      <c r="H164" s="530">
        <f>VLOOKUP($E164,'個別表（B表）'!$C$14:$CM$113,12,FALSE)</f>
        <v>0</v>
      </c>
      <c r="I164" s="388"/>
      <c r="J164" s="709" t="str">
        <f>IF($H164&gt;0,LEFT(VLOOKUP($E164,'個別表（B表）'!$C$14:$CM$113,14,FALSE),2),"")</f>
        <v/>
      </c>
      <c r="K164" s="705">
        <f>SUMIFS('個別表（B表）'!$I$14:$I$113,'個別表（B表）'!$C$14:$C$113,'総括表 (A表)'!$E164,'個別表（B表）'!$R$14:$R$113,"&gt;=1")</f>
        <v>0</v>
      </c>
      <c r="L164" s="627">
        <f>SUMIFS('個別表（B表）'!$AW$14:$AW$113,'個別表（B表）'!$C$14:$C$113,'総括表 (A表)'!$E164)</f>
        <v>0</v>
      </c>
      <c r="M164" s="385">
        <f>SUMIFS('個別表（B表）'!$AY$14:$AY$113,'個別表（B表）'!$C$14:$C$113,'総括表 (A表)'!$E164)</f>
        <v>0</v>
      </c>
      <c r="N164" s="386">
        <f>SUMIFS('個別表（B表）'!$I$14:$I$113,'個別表（B表）'!$C$14:$C$113,'総括表 (A表)'!$E164,'個別表（B表）'!$F$14:$F$113,"&gt;=1")</f>
        <v>0</v>
      </c>
      <c r="O164" s="386">
        <f>SUMIFS('個別表（B表）'!$BR$14:$BR$113,'個別表（B表）'!$C$14:$C$113,'総括表 (A表)'!$E164)</f>
        <v>0</v>
      </c>
      <c r="P164" s="721" t="str">
        <f t="shared" si="33"/>
        <v/>
      </c>
      <c r="Q164" s="716"/>
      <c r="R164" s="327"/>
      <c r="S164" s="705">
        <f>SUMIFS('個別表（B表）'!$I$14:$I$113,'個別表（B表）'!$C$14:$C$113,'総括表 (A表)'!E164)</f>
        <v>0</v>
      </c>
      <c r="T164" s="698">
        <f>SUMIFS('個別表（B表）'!$AW$14:$AW$113,'個別表（B表）'!$C$14:$C$113,'総括表 (A表)'!$E164)</f>
        <v>0</v>
      </c>
      <c r="U164" s="387">
        <f>SUMIFS('個別表（B表）'!$AY$14:$AY$113,'個別表（B表）'!$C$14:$C$113,'総括表 (A表)'!$E164)</f>
        <v>0</v>
      </c>
      <c r="V164" s="496">
        <f>SUMIFS('個別表（B表）'!$I$14:$I$113,'個別表（B表）'!$C$14:$C$113,'総括表 (A表)'!$E164,'個別表（B表）'!$F$14:$F$113,"&gt;=1")</f>
        <v>0</v>
      </c>
      <c r="W164" s="387">
        <f>SUMIFS('個別表（B表）'!$BR$14:$BR$113,'個別表（B表）'!$C$14:$C$113,'総括表 (A表)'!$E164)</f>
        <v>0</v>
      </c>
      <c r="X164" s="674" t="str">
        <f t="shared" si="35"/>
        <v/>
      </c>
      <c r="Y164" s="331"/>
      <c r="Z164" s="332"/>
      <c r="AA164" s="328">
        <f t="shared" si="37"/>
        <v>0</v>
      </c>
      <c r="AB164" s="329">
        <f t="shared" si="38"/>
        <v>0</v>
      </c>
      <c r="AC164" s="332"/>
      <c r="AD164" s="332"/>
      <c r="AE164" s="328">
        <f t="shared" si="39"/>
        <v>0</v>
      </c>
      <c r="AF164" s="746">
        <f t="shared" si="36"/>
        <v>0</v>
      </c>
      <c r="AG164" s="332"/>
      <c r="AH164" s="328">
        <f t="shared" si="40"/>
        <v>0</v>
      </c>
      <c r="AI164" s="329">
        <f t="shared" si="41"/>
        <v>0</v>
      </c>
      <c r="AJ164" s="332"/>
      <c r="AK164" s="330">
        <f t="shared" si="42"/>
        <v>0</v>
      </c>
      <c r="AL164" s="335"/>
      <c r="AM164" s="329">
        <f t="shared" si="43"/>
        <v>0</v>
      </c>
      <c r="AN164" s="436"/>
      <c r="AO164" s="337">
        <f t="shared" si="34"/>
        <v>0</v>
      </c>
      <c r="AP164" s="261"/>
    </row>
    <row r="165" spans="1:42">
      <c r="A165" s="342">
        <f>VLOOKUP($E165,'個別表（B表）'!$C$14:$CM$113,2,FALSE)</f>
        <v>0</v>
      </c>
      <c r="B165" s="342">
        <f>IF(D165&gt;0,SUM($D$12:D165),0)</f>
        <v>0</v>
      </c>
      <c r="C165" s="342">
        <f t="shared" si="30"/>
        <v>0</v>
      </c>
      <c r="D165" s="342">
        <f t="shared" si="32"/>
        <v>0</v>
      </c>
      <c r="E165" s="666">
        <f t="shared" si="31"/>
        <v>0</v>
      </c>
      <c r="F165" s="357">
        <f>VLOOKUP($E165,'個別表（B表）'!$C$14:$CM$113,10,FALSE)</f>
        <v>0</v>
      </c>
      <c r="G165" s="357">
        <f>VLOOKUP($E165,'個別表（B表）'!$C$14:$CM$113,11,FALSE)</f>
        <v>0</v>
      </c>
      <c r="H165" s="530">
        <f>VLOOKUP($E165,'個別表（B表）'!$C$14:$CM$113,12,FALSE)</f>
        <v>0</v>
      </c>
      <c r="I165" s="388"/>
      <c r="J165" s="709" t="str">
        <f>IF($H165&gt;0,LEFT(VLOOKUP($E165,'個別表（B表）'!$C$14:$CM$113,14,FALSE),2),"")</f>
        <v/>
      </c>
      <c r="K165" s="705">
        <f>SUMIFS('個別表（B表）'!$I$14:$I$113,'個別表（B表）'!$C$14:$C$113,'総括表 (A表)'!$E165,'個別表（B表）'!$R$14:$R$113,"&gt;=1")</f>
        <v>0</v>
      </c>
      <c r="L165" s="627">
        <f>SUMIFS('個別表（B表）'!$AW$14:$AW$113,'個別表（B表）'!$C$14:$C$113,'総括表 (A表)'!$E165)</f>
        <v>0</v>
      </c>
      <c r="M165" s="385">
        <f>SUMIFS('個別表（B表）'!$AY$14:$AY$113,'個別表（B表）'!$C$14:$C$113,'総括表 (A表)'!$E165)</f>
        <v>0</v>
      </c>
      <c r="N165" s="386">
        <f>SUMIFS('個別表（B表）'!$I$14:$I$113,'個別表（B表）'!$C$14:$C$113,'総括表 (A表)'!$E165,'個別表（B表）'!$F$14:$F$113,"&gt;=1")</f>
        <v>0</v>
      </c>
      <c r="O165" s="386">
        <f>SUMIFS('個別表（B表）'!$BR$14:$BR$113,'個別表（B表）'!$C$14:$C$113,'総括表 (A表)'!$E165)</f>
        <v>0</v>
      </c>
      <c r="P165" s="721" t="str">
        <f t="shared" si="33"/>
        <v/>
      </c>
      <c r="Q165" s="716"/>
      <c r="R165" s="327"/>
      <c r="S165" s="705">
        <f>SUMIFS('個別表（B表）'!$I$14:$I$113,'個別表（B表）'!$C$14:$C$113,'総括表 (A表)'!E165)</f>
        <v>0</v>
      </c>
      <c r="T165" s="698">
        <f>SUMIFS('個別表（B表）'!$AW$14:$AW$113,'個別表（B表）'!$C$14:$C$113,'総括表 (A表)'!$E165)</f>
        <v>0</v>
      </c>
      <c r="U165" s="387">
        <f>SUMIFS('個別表（B表）'!$AY$14:$AY$113,'個別表（B表）'!$C$14:$C$113,'総括表 (A表)'!$E165)</f>
        <v>0</v>
      </c>
      <c r="V165" s="496">
        <f>SUMIFS('個別表（B表）'!$I$14:$I$113,'個別表（B表）'!$C$14:$C$113,'総括表 (A表)'!$E165,'個別表（B表）'!$F$14:$F$113,"&gt;=1")</f>
        <v>0</v>
      </c>
      <c r="W165" s="387">
        <f>SUMIFS('個別表（B表）'!$BR$14:$BR$113,'個別表（B表）'!$C$14:$C$113,'総括表 (A表)'!$E165)</f>
        <v>0</v>
      </c>
      <c r="X165" s="674" t="str">
        <f t="shared" si="35"/>
        <v/>
      </c>
      <c r="Y165" s="331"/>
      <c r="Z165" s="332"/>
      <c r="AA165" s="328">
        <f t="shared" si="37"/>
        <v>0</v>
      </c>
      <c r="AB165" s="329">
        <f t="shared" si="38"/>
        <v>0</v>
      </c>
      <c r="AC165" s="332"/>
      <c r="AD165" s="332"/>
      <c r="AE165" s="328">
        <f t="shared" si="39"/>
        <v>0</v>
      </c>
      <c r="AF165" s="746">
        <f t="shared" si="36"/>
        <v>0</v>
      </c>
      <c r="AG165" s="332"/>
      <c r="AH165" s="328">
        <f t="shared" si="40"/>
        <v>0</v>
      </c>
      <c r="AI165" s="329">
        <f t="shared" si="41"/>
        <v>0</v>
      </c>
      <c r="AJ165" s="332"/>
      <c r="AK165" s="330">
        <f t="shared" si="42"/>
        <v>0</v>
      </c>
      <c r="AL165" s="335"/>
      <c r="AM165" s="329">
        <f t="shared" si="43"/>
        <v>0</v>
      </c>
      <c r="AN165" s="436"/>
      <c r="AO165" s="337">
        <f t="shared" si="34"/>
        <v>0</v>
      </c>
      <c r="AP165" s="261"/>
    </row>
    <row r="166" spans="1:42">
      <c r="A166" s="342">
        <f>VLOOKUP($E166,'個別表（B表）'!$C$14:$CM$113,2,FALSE)</f>
        <v>0</v>
      </c>
      <c r="B166" s="342">
        <f>IF(D166&gt;0,SUM($D$12:D166),0)</f>
        <v>0</v>
      </c>
      <c r="C166" s="342">
        <f t="shared" si="30"/>
        <v>0</v>
      </c>
      <c r="D166" s="342">
        <f t="shared" si="32"/>
        <v>0</v>
      </c>
      <c r="E166" s="666">
        <f t="shared" si="31"/>
        <v>0</v>
      </c>
      <c r="F166" s="357">
        <f>VLOOKUP($E166,'個別表（B表）'!$C$14:$CM$113,10,FALSE)</f>
        <v>0</v>
      </c>
      <c r="G166" s="357">
        <f>VLOOKUP($E166,'個別表（B表）'!$C$14:$CM$113,11,FALSE)</f>
        <v>0</v>
      </c>
      <c r="H166" s="530">
        <f>VLOOKUP($E166,'個別表（B表）'!$C$14:$CM$113,12,FALSE)</f>
        <v>0</v>
      </c>
      <c r="I166" s="388"/>
      <c r="J166" s="709" t="str">
        <f>IF($H166&gt;0,LEFT(VLOOKUP($E166,'個別表（B表）'!$C$14:$CM$113,14,FALSE),2),"")</f>
        <v/>
      </c>
      <c r="K166" s="705">
        <f>SUMIFS('個別表（B表）'!$I$14:$I$113,'個別表（B表）'!$C$14:$C$113,'総括表 (A表)'!$E166,'個別表（B表）'!$R$14:$R$113,"&gt;=1")</f>
        <v>0</v>
      </c>
      <c r="L166" s="627">
        <f>SUMIFS('個別表（B表）'!$AW$14:$AW$113,'個別表（B表）'!$C$14:$C$113,'総括表 (A表)'!$E166)</f>
        <v>0</v>
      </c>
      <c r="M166" s="385">
        <f>SUMIFS('個別表（B表）'!$AY$14:$AY$113,'個別表（B表）'!$C$14:$C$113,'総括表 (A表)'!$E166)</f>
        <v>0</v>
      </c>
      <c r="N166" s="386">
        <f>SUMIFS('個別表（B表）'!$I$14:$I$113,'個別表（B表）'!$C$14:$C$113,'総括表 (A表)'!$E166,'個別表（B表）'!$F$14:$F$113,"&gt;=1")</f>
        <v>0</v>
      </c>
      <c r="O166" s="386">
        <f>SUMIFS('個別表（B表）'!$BR$14:$BR$113,'個別表（B表）'!$C$14:$C$113,'総括表 (A表)'!$E166)</f>
        <v>0</v>
      </c>
      <c r="P166" s="721" t="str">
        <f t="shared" si="33"/>
        <v/>
      </c>
      <c r="Q166" s="716"/>
      <c r="R166" s="327"/>
      <c r="S166" s="705">
        <f>SUMIFS('個別表（B表）'!$I$14:$I$113,'個別表（B表）'!$C$14:$C$113,'総括表 (A表)'!E166)</f>
        <v>0</v>
      </c>
      <c r="T166" s="698">
        <f>SUMIFS('個別表（B表）'!$AW$14:$AW$113,'個別表（B表）'!$C$14:$C$113,'総括表 (A表)'!$E166)</f>
        <v>0</v>
      </c>
      <c r="U166" s="387">
        <f>SUMIFS('個別表（B表）'!$AY$14:$AY$113,'個別表（B表）'!$C$14:$C$113,'総括表 (A表)'!$E166)</f>
        <v>0</v>
      </c>
      <c r="V166" s="496">
        <f>SUMIFS('個別表（B表）'!$I$14:$I$113,'個別表（B表）'!$C$14:$C$113,'総括表 (A表)'!$E166,'個別表（B表）'!$F$14:$F$113,"&gt;=1")</f>
        <v>0</v>
      </c>
      <c r="W166" s="387">
        <f>SUMIFS('個別表（B表）'!$BR$14:$BR$113,'個別表（B表）'!$C$14:$C$113,'総括表 (A表)'!$E166)</f>
        <v>0</v>
      </c>
      <c r="X166" s="674" t="str">
        <f t="shared" si="35"/>
        <v/>
      </c>
      <c r="Y166" s="331"/>
      <c r="Z166" s="332"/>
      <c r="AA166" s="328">
        <f t="shared" si="37"/>
        <v>0</v>
      </c>
      <c r="AB166" s="329">
        <f t="shared" si="38"/>
        <v>0</v>
      </c>
      <c r="AC166" s="332"/>
      <c r="AD166" s="332"/>
      <c r="AE166" s="328">
        <f t="shared" si="39"/>
        <v>0</v>
      </c>
      <c r="AF166" s="746">
        <f t="shared" si="36"/>
        <v>0</v>
      </c>
      <c r="AG166" s="332"/>
      <c r="AH166" s="328">
        <f t="shared" si="40"/>
        <v>0</v>
      </c>
      <c r="AI166" s="329">
        <f t="shared" si="41"/>
        <v>0</v>
      </c>
      <c r="AJ166" s="332"/>
      <c r="AK166" s="330">
        <f t="shared" si="42"/>
        <v>0</v>
      </c>
      <c r="AL166" s="335"/>
      <c r="AM166" s="329">
        <f t="shared" si="43"/>
        <v>0</v>
      </c>
      <c r="AN166" s="436"/>
      <c r="AO166" s="337">
        <f t="shared" si="34"/>
        <v>0</v>
      </c>
      <c r="AP166" s="261"/>
    </row>
    <row r="167" spans="1:42">
      <c r="A167" s="342">
        <f>VLOOKUP($E167,'個別表（B表）'!$C$14:$CM$113,2,FALSE)</f>
        <v>0</v>
      </c>
      <c r="B167" s="342">
        <f>IF(D167&gt;0,SUM($D$12:D167),0)</f>
        <v>0</v>
      </c>
      <c r="C167" s="342">
        <f t="shared" ref="C167:C230" si="44">IF(G167&gt;0,IF(G167&lt;&gt;G166,1,0),0)</f>
        <v>0</v>
      </c>
      <c r="D167" s="342">
        <f t="shared" si="32"/>
        <v>0</v>
      </c>
      <c r="E167" s="666">
        <f t="shared" ref="E167:E230" si="45">IF(ROW()-ROW($E$11)&lt;=$A$8,ROW()-ROW($E$11),0)</f>
        <v>0</v>
      </c>
      <c r="F167" s="357">
        <f>VLOOKUP($E167,'個別表（B表）'!$C$14:$CM$113,10,FALSE)</f>
        <v>0</v>
      </c>
      <c r="G167" s="357">
        <f>VLOOKUP($E167,'個別表（B表）'!$C$14:$CM$113,11,FALSE)</f>
        <v>0</v>
      </c>
      <c r="H167" s="530">
        <f>VLOOKUP($E167,'個別表（B表）'!$C$14:$CM$113,12,FALSE)</f>
        <v>0</v>
      </c>
      <c r="I167" s="388"/>
      <c r="J167" s="709" t="str">
        <f>IF($H167&gt;0,LEFT(VLOOKUP($E167,'個別表（B表）'!$C$14:$CM$113,14,FALSE),2),"")</f>
        <v/>
      </c>
      <c r="K167" s="705">
        <f>SUMIFS('個別表（B表）'!$I$14:$I$113,'個別表（B表）'!$C$14:$C$113,'総括表 (A表)'!$E167,'個別表（B表）'!$R$14:$R$113,"&gt;=1")</f>
        <v>0</v>
      </c>
      <c r="L167" s="627">
        <f>SUMIFS('個別表（B表）'!$AW$14:$AW$113,'個別表（B表）'!$C$14:$C$113,'総括表 (A表)'!$E167)</f>
        <v>0</v>
      </c>
      <c r="M167" s="385">
        <f>SUMIFS('個別表（B表）'!$AY$14:$AY$113,'個別表（B表）'!$C$14:$C$113,'総括表 (A表)'!$E167)</f>
        <v>0</v>
      </c>
      <c r="N167" s="386">
        <f>SUMIFS('個別表（B表）'!$I$14:$I$113,'個別表（B表）'!$C$14:$C$113,'総括表 (A表)'!$E167,'個別表（B表）'!$F$14:$F$113,"&gt;=1")</f>
        <v>0</v>
      </c>
      <c r="O167" s="386">
        <f>SUMIFS('個別表（B表）'!$BR$14:$BR$113,'個別表（B表）'!$C$14:$C$113,'総括表 (A表)'!$E167)</f>
        <v>0</v>
      </c>
      <c r="P167" s="721" t="str">
        <f t="shared" si="33"/>
        <v/>
      </c>
      <c r="Q167" s="716"/>
      <c r="R167" s="327"/>
      <c r="S167" s="705">
        <f>SUMIFS('個別表（B表）'!$I$14:$I$113,'個別表（B表）'!$C$14:$C$113,'総括表 (A表)'!E167)</f>
        <v>0</v>
      </c>
      <c r="T167" s="698">
        <f>SUMIFS('個別表（B表）'!$AW$14:$AW$113,'個別表（B表）'!$C$14:$C$113,'総括表 (A表)'!$E167)</f>
        <v>0</v>
      </c>
      <c r="U167" s="387">
        <f>SUMIFS('個別表（B表）'!$AY$14:$AY$113,'個別表（B表）'!$C$14:$C$113,'総括表 (A表)'!$E167)</f>
        <v>0</v>
      </c>
      <c r="V167" s="496">
        <f>SUMIFS('個別表（B表）'!$I$14:$I$113,'個別表（B表）'!$C$14:$C$113,'総括表 (A表)'!$E167,'個別表（B表）'!$F$14:$F$113,"&gt;=1")</f>
        <v>0</v>
      </c>
      <c r="W167" s="387">
        <f>SUMIFS('個別表（B表）'!$BR$14:$BR$113,'個別表（B表）'!$C$14:$C$113,'総括表 (A表)'!$E167)</f>
        <v>0</v>
      </c>
      <c r="X167" s="674" t="str">
        <f t="shared" si="35"/>
        <v/>
      </c>
      <c r="Y167" s="331"/>
      <c r="Z167" s="332"/>
      <c r="AA167" s="328">
        <f t="shared" si="37"/>
        <v>0</v>
      </c>
      <c r="AB167" s="329">
        <f t="shared" si="38"/>
        <v>0</v>
      </c>
      <c r="AC167" s="332"/>
      <c r="AD167" s="332"/>
      <c r="AE167" s="328">
        <f t="shared" si="39"/>
        <v>0</v>
      </c>
      <c r="AF167" s="746">
        <f t="shared" si="36"/>
        <v>0</v>
      </c>
      <c r="AG167" s="332"/>
      <c r="AH167" s="328">
        <f t="shared" si="40"/>
        <v>0</v>
      </c>
      <c r="AI167" s="329">
        <f t="shared" si="41"/>
        <v>0</v>
      </c>
      <c r="AJ167" s="332"/>
      <c r="AK167" s="330">
        <f t="shared" si="42"/>
        <v>0</v>
      </c>
      <c r="AL167" s="335"/>
      <c r="AM167" s="329">
        <f t="shared" si="43"/>
        <v>0</v>
      </c>
      <c r="AN167" s="436"/>
      <c r="AO167" s="337">
        <f t="shared" si="34"/>
        <v>0</v>
      </c>
      <c r="AP167" s="261"/>
    </row>
    <row r="168" spans="1:42">
      <c r="A168" s="342">
        <f>VLOOKUP($E168,'個別表（B表）'!$C$14:$CM$113,2,FALSE)</f>
        <v>0</v>
      </c>
      <c r="B168" s="342">
        <f>IF(D168&gt;0,SUM($D$12:D168),0)</f>
        <v>0</v>
      </c>
      <c r="C168" s="342">
        <f t="shared" si="44"/>
        <v>0</v>
      </c>
      <c r="D168" s="342">
        <f t="shared" si="32"/>
        <v>0</v>
      </c>
      <c r="E168" s="666">
        <f t="shared" si="45"/>
        <v>0</v>
      </c>
      <c r="F168" s="357">
        <f>VLOOKUP($E168,'個別表（B表）'!$C$14:$CM$113,10,FALSE)</f>
        <v>0</v>
      </c>
      <c r="G168" s="357">
        <f>VLOOKUP($E168,'個別表（B表）'!$C$14:$CM$113,11,FALSE)</f>
        <v>0</v>
      </c>
      <c r="H168" s="530">
        <f>VLOOKUP($E168,'個別表（B表）'!$C$14:$CM$113,12,FALSE)</f>
        <v>0</v>
      </c>
      <c r="I168" s="388"/>
      <c r="J168" s="709" t="str">
        <f>IF($H168&gt;0,LEFT(VLOOKUP($E168,'個別表（B表）'!$C$14:$CM$113,14,FALSE),2),"")</f>
        <v/>
      </c>
      <c r="K168" s="705">
        <f>SUMIFS('個別表（B表）'!$I$14:$I$113,'個別表（B表）'!$C$14:$C$113,'総括表 (A表)'!$E168,'個別表（B表）'!$R$14:$R$113,"&gt;=1")</f>
        <v>0</v>
      </c>
      <c r="L168" s="627">
        <f>SUMIFS('個別表（B表）'!$AW$14:$AW$113,'個別表（B表）'!$C$14:$C$113,'総括表 (A表)'!$E168)</f>
        <v>0</v>
      </c>
      <c r="M168" s="385">
        <f>SUMIFS('個別表（B表）'!$AY$14:$AY$113,'個別表（B表）'!$C$14:$C$113,'総括表 (A表)'!$E168)</f>
        <v>0</v>
      </c>
      <c r="N168" s="386">
        <f>SUMIFS('個別表（B表）'!$I$14:$I$113,'個別表（B表）'!$C$14:$C$113,'総括表 (A表)'!$E168,'個別表（B表）'!$F$14:$F$113,"&gt;=1")</f>
        <v>0</v>
      </c>
      <c r="O168" s="386">
        <f>SUMIFS('個別表（B表）'!$BR$14:$BR$113,'個別表（B表）'!$C$14:$C$113,'総括表 (A表)'!$E168)</f>
        <v>0</v>
      </c>
      <c r="P168" s="721" t="str">
        <f t="shared" si="33"/>
        <v/>
      </c>
      <c r="Q168" s="716"/>
      <c r="R168" s="327"/>
      <c r="S168" s="705">
        <f>SUMIFS('個別表（B表）'!$I$14:$I$113,'個別表（B表）'!$C$14:$C$113,'総括表 (A表)'!E168)</f>
        <v>0</v>
      </c>
      <c r="T168" s="698">
        <f>SUMIFS('個別表（B表）'!$AW$14:$AW$113,'個別表（B表）'!$C$14:$C$113,'総括表 (A表)'!$E168)</f>
        <v>0</v>
      </c>
      <c r="U168" s="387">
        <f>SUMIFS('個別表（B表）'!$AY$14:$AY$113,'個別表（B表）'!$C$14:$C$113,'総括表 (A表)'!$E168)</f>
        <v>0</v>
      </c>
      <c r="V168" s="496">
        <f>SUMIFS('個別表（B表）'!$I$14:$I$113,'個別表（B表）'!$C$14:$C$113,'総括表 (A表)'!$E168,'個別表（B表）'!$F$14:$F$113,"&gt;=1")</f>
        <v>0</v>
      </c>
      <c r="W168" s="387">
        <f>SUMIFS('個別表（B表）'!$BR$14:$BR$113,'個別表（B表）'!$C$14:$C$113,'総括表 (A表)'!$E168)</f>
        <v>0</v>
      </c>
      <c r="X168" s="674" t="str">
        <f t="shared" si="35"/>
        <v/>
      </c>
      <c r="Y168" s="331"/>
      <c r="Z168" s="332"/>
      <c r="AA168" s="328">
        <f t="shared" si="37"/>
        <v>0</v>
      </c>
      <c r="AB168" s="329">
        <f t="shared" si="38"/>
        <v>0</v>
      </c>
      <c r="AC168" s="332"/>
      <c r="AD168" s="332"/>
      <c r="AE168" s="328">
        <f t="shared" si="39"/>
        <v>0</v>
      </c>
      <c r="AF168" s="746">
        <f t="shared" si="36"/>
        <v>0</v>
      </c>
      <c r="AG168" s="332"/>
      <c r="AH168" s="328">
        <f t="shared" si="40"/>
        <v>0</v>
      </c>
      <c r="AI168" s="329">
        <f t="shared" si="41"/>
        <v>0</v>
      </c>
      <c r="AJ168" s="332"/>
      <c r="AK168" s="330">
        <f t="shared" si="42"/>
        <v>0</v>
      </c>
      <c r="AL168" s="335"/>
      <c r="AM168" s="329">
        <f t="shared" si="43"/>
        <v>0</v>
      </c>
      <c r="AN168" s="436"/>
      <c r="AO168" s="337">
        <f t="shared" si="34"/>
        <v>0</v>
      </c>
      <c r="AP168" s="261"/>
    </row>
    <row r="169" spans="1:42">
      <c r="A169" s="342">
        <f>VLOOKUP($E169,'個別表（B表）'!$C$14:$CM$113,2,FALSE)</f>
        <v>0</v>
      </c>
      <c r="B169" s="342">
        <f>IF(D169&gt;0,SUM($D$12:D169),0)</f>
        <v>0</v>
      </c>
      <c r="C169" s="342">
        <f t="shared" si="44"/>
        <v>0</v>
      </c>
      <c r="D169" s="342">
        <f t="shared" si="32"/>
        <v>0</v>
      </c>
      <c r="E169" s="666">
        <f t="shared" si="45"/>
        <v>0</v>
      </c>
      <c r="F169" s="357">
        <f>VLOOKUP($E169,'個別表（B表）'!$C$14:$CM$113,10,FALSE)</f>
        <v>0</v>
      </c>
      <c r="G169" s="357">
        <f>VLOOKUP($E169,'個別表（B表）'!$C$14:$CM$113,11,FALSE)</f>
        <v>0</v>
      </c>
      <c r="H169" s="530">
        <f>VLOOKUP($E169,'個別表（B表）'!$C$14:$CM$113,12,FALSE)</f>
        <v>0</v>
      </c>
      <c r="I169" s="388"/>
      <c r="J169" s="709" t="str">
        <f>IF($H169&gt;0,LEFT(VLOOKUP($E169,'個別表（B表）'!$C$14:$CM$113,14,FALSE),2),"")</f>
        <v/>
      </c>
      <c r="K169" s="705">
        <f>SUMIFS('個別表（B表）'!$I$14:$I$113,'個別表（B表）'!$C$14:$C$113,'総括表 (A表)'!$E169,'個別表（B表）'!$R$14:$R$113,"&gt;=1")</f>
        <v>0</v>
      </c>
      <c r="L169" s="627">
        <f>SUMIFS('個別表（B表）'!$AW$14:$AW$113,'個別表（B表）'!$C$14:$C$113,'総括表 (A表)'!$E169)</f>
        <v>0</v>
      </c>
      <c r="M169" s="385">
        <f>SUMIFS('個別表（B表）'!$AY$14:$AY$113,'個別表（B表）'!$C$14:$C$113,'総括表 (A表)'!$E169)</f>
        <v>0</v>
      </c>
      <c r="N169" s="386">
        <f>SUMIFS('個別表（B表）'!$I$14:$I$113,'個別表（B表）'!$C$14:$C$113,'総括表 (A表)'!$E169,'個別表（B表）'!$F$14:$F$113,"&gt;=1")</f>
        <v>0</v>
      </c>
      <c r="O169" s="386">
        <f>SUMIFS('個別表（B表）'!$BR$14:$BR$113,'個別表（B表）'!$C$14:$C$113,'総括表 (A表)'!$E169)</f>
        <v>0</v>
      </c>
      <c r="P169" s="721" t="str">
        <f t="shared" si="33"/>
        <v/>
      </c>
      <c r="Q169" s="716"/>
      <c r="R169" s="327"/>
      <c r="S169" s="705">
        <f>SUMIFS('個別表（B表）'!$I$14:$I$113,'個別表（B表）'!$C$14:$C$113,'総括表 (A表)'!E169)</f>
        <v>0</v>
      </c>
      <c r="T169" s="698">
        <f>SUMIFS('個別表（B表）'!$AW$14:$AW$113,'個別表（B表）'!$C$14:$C$113,'総括表 (A表)'!$E169)</f>
        <v>0</v>
      </c>
      <c r="U169" s="387">
        <f>SUMIFS('個別表（B表）'!$AY$14:$AY$113,'個別表（B表）'!$C$14:$C$113,'総括表 (A表)'!$E169)</f>
        <v>0</v>
      </c>
      <c r="V169" s="496">
        <f>SUMIFS('個別表（B表）'!$I$14:$I$113,'個別表（B表）'!$C$14:$C$113,'総括表 (A表)'!$E169,'個別表（B表）'!$F$14:$F$113,"&gt;=1")</f>
        <v>0</v>
      </c>
      <c r="W169" s="387">
        <f>SUMIFS('個別表（B表）'!$BR$14:$BR$113,'個別表（B表）'!$C$14:$C$113,'総括表 (A表)'!$E169)</f>
        <v>0</v>
      </c>
      <c r="X169" s="674" t="str">
        <f t="shared" si="35"/>
        <v/>
      </c>
      <c r="Y169" s="331"/>
      <c r="Z169" s="332"/>
      <c r="AA169" s="328">
        <f t="shared" si="37"/>
        <v>0</v>
      </c>
      <c r="AB169" s="329">
        <f t="shared" si="38"/>
        <v>0</v>
      </c>
      <c r="AC169" s="332"/>
      <c r="AD169" s="332"/>
      <c r="AE169" s="328">
        <f t="shared" si="39"/>
        <v>0</v>
      </c>
      <c r="AF169" s="746">
        <f t="shared" si="36"/>
        <v>0</v>
      </c>
      <c r="AG169" s="332"/>
      <c r="AH169" s="328">
        <f t="shared" si="40"/>
        <v>0</v>
      </c>
      <c r="AI169" s="329">
        <f t="shared" si="41"/>
        <v>0</v>
      </c>
      <c r="AJ169" s="332"/>
      <c r="AK169" s="330">
        <f t="shared" si="42"/>
        <v>0</v>
      </c>
      <c r="AL169" s="335"/>
      <c r="AM169" s="329">
        <f t="shared" si="43"/>
        <v>0</v>
      </c>
      <c r="AN169" s="436"/>
      <c r="AO169" s="337">
        <f t="shared" si="34"/>
        <v>0</v>
      </c>
      <c r="AP169" s="261"/>
    </row>
    <row r="170" spans="1:42">
      <c r="A170" s="342">
        <f>VLOOKUP($E170,'個別表（B表）'!$C$14:$CM$113,2,FALSE)</f>
        <v>0</v>
      </c>
      <c r="B170" s="342">
        <f>IF(D170&gt;0,SUM($D$12:D170),0)</f>
        <v>0</v>
      </c>
      <c r="C170" s="342">
        <f t="shared" si="44"/>
        <v>0</v>
      </c>
      <c r="D170" s="342">
        <f t="shared" si="32"/>
        <v>0</v>
      </c>
      <c r="E170" s="666">
        <f t="shared" si="45"/>
        <v>0</v>
      </c>
      <c r="F170" s="357">
        <f>VLOOKUP($E170,'個別表（B表）'!$C$14:$CM$113,10,FALSE)</f>
        <v>0</v>
      </c>
      <c r="G170" s="357">
        <f>VLOOKUP($E170,'個別表（B表）'!$C$14:$CM$113,11,FALSE)</f>
        <v>0</v>
      </c>
      <c r="H170" s="530">
        <f>VLOOKUP($E170,'個別表（B表）'!$C$14:$CM$113,12,FALSE)</f>
        <v>0</v>
      </c>
      <c r="I170" s="388"/>
      <c r="J170" s="709" t="str">
        <f>IF($H170&gt;0,LEFT(VLOOKUP($E170,'個別表（B表）'!$C$14:$CM$113,14,FALSE),2),"")</f>
        <v/>
      </c>
      <c r="K170" s="705">
        <f>SUMIFS('個別表（B表）'!$I$14:$I$113,'個別表（B表）'!$C$14:$C$113,'総括表 (A表)'!$E170,'個別表（B表）'!$R$14:$R$113,"&gt;=1")</f>
        <v>0</v>
      </c>
      <c r="L170" s="627">
        <f>SUMIFS('個別表（B表）'!$AW$14:$AW$113,'個別表（B表）'!$C$14:$C$113,'総括表 (A表)'!$E170)</f>
        <v>0</v>
      </c>
      <c r="M170" s="385">
        <f>SUMIFS('個別表（B表）'!$AY$14:$AY$113,'個別表（B表）'!$C$14:$C$113,'総括表 (A表)'!$E170)</f>
        <v>0</v>
      </c>
      <c r="N170" s="386">
        <f>SUMIFS('個別表（B表）'!$I$14:$I$113,'個別表（B表）'!$C$14:$C$113,'総括表 (A表)'!$E170,'個別表（B表）'!$F$14:$F$113,"&gt;=1")</f>
        <v>0</v>
      </c>
      <c r="O170" s="386">
        <f>SUMIFS('個別表（B表）'!$BR$14:$BR$113,'個別表（B表）'!$C$14:$C$113,'総括表 (A表)'!$E170)</f>
        <v>0</v>
      </c>
      <c r="P170" s="721" t="str">
        <f t="shared" si="33"/>
        <v/>
      </c>
      <c r="Q170" s="716"/>
      <c r="R170" s="327"/>
      <c r="S170" s="705">
        <f>SUMIFS('個別表（B表）'!$I$14:$I$113,'個別表（B表）'!$C$14:$C$113,'総括表 (A表)'!E170)</f>
        <v>0</v>
      </c>
      <c r="T170" s="698">
        <f>SUMIFS('個別表（B表）'!$AW$14:$AW$113,'個別表（B表）'!$C$14:$C$113,'総括表 (A表)'!$E170)</f>
        <v>0</v>
      </c>
      <c r="U170" s="387">
        <f>SUMIFS('個別表（B表）'!$AY$14:$AY$113,'個別表（B表）'!$C$14:$C$113,'総括表 (A表)'!$E170)</f>
        <v>0</v>
      </c>
      <c r="V170" s="496">
        <f>SUMIFS('個別表（B表）'!$I$14:$I$113,'個別表（B表）'!$C$14:$C$113,'総括表 (A表)'!$E170,'個別表（B表）'!$F$14:$F$113,"&gt;=1")</f>
        <v>0</v>
      </c>
      <c r="W170" s="387">
        <f>SUMIFS('個別表（B表）'!$BR$14:$BR$113,'個別表（B表）'!$C$14:$C$113,'総括表 (A表)'!$E170)</f>
        <v>0</v>
      </c>
      <c r="X170" s="674" t="str">
        <f t="shared" si="35"/>
        <v/>
      </c>
      <c r="Y170" s="331"/>
      <c r="Z170" s="332"/>
      <c r="AA170" s="328">
        <f t="shared" si="37"/>
        <v>0</v>
      </c>
      <c r="AB170" s="329">
        <f t="shared" si="38"/>
        <v>0</v>
      </c>
      <c r="AC170" s="332"/>
      <c r="AD170" s="332"/>
      <c r="AE170" s="328">
        <f t="shared" si="39"/>
        <v>0</v>
      </c>
      <c r="AF170" s="746">
        <f t="shared" si="36"/>
        <v>0</v>
      </c>
      <c r="AG170" s="332"/>
      <c r="AH170" s="328">
        <f t="shared" si="40"/>
        <v>0</v>
      </c>
      <c r="AI170" s="329">
        <f t="shared" si="41"/>
        <v>0</v>
      </c>
      <c r="AJ170" s="332"/>
      <c r="AK170" s="330">
        <f t="shared" si="42"/>
        <v>0</v>
      </c>
      <c r="AL170" s="335"/>
      <c r="AM170" s="329">
        <f t="shared" si="43"/>
        <v>0</v>
      </c>
      <c r="AN170" s="436"/>
      <c r="AO170" s="337">
        <f t="shared" si="34"/>
        <v>0</v>
      </c>
      <c r="AP170" s="261"/>
    </row>
    <row r="171" spans="1:42">
      <c r="A171" s="342">
        <f>VLOOKUP($E171,'個別表（B表）'!$C$14:$CM$113,2,FALSE)</f>
        <v>0</v>
      </c>
      <c r="B171" s="342">
        <f>IF(D171&gt;0,SUM($D$12:D171),0)</f>
        <v>0</v>
      </c>
      <c r="C171" s="342">
        <f t="shared" si="44"/>
        <v>0</v>
      </c>
      <c r="D171" s="342">
        <f t="shared" si="32"/>
        <v>0</v>
      </c>
      <c r="E171" s="666">
        <f t="shared" si="45"/>
        <v>0</v>
      </c>
      <c r="F171" s="357">
        <f>VLOOKUP($E171,'個別表（B表）'!$C$14:$CM$113,10,FALSE)</f>
        <v>0</v>
      </c>
      <c r="G171" s="357">
        <f>VLOOKUP($E171,'個別表（B表）'!$C$14:$CM$113,11,FALSE)</f>
        <v>0</v>
      </c>
      <c r="H171" s="530">
        <f>VLOOKUP($E171,'個別表（B表）'!$C$14:$CM$113,12,FALSE)</f>
        <v>0</v>
      </c>
      <c r="I171" s="388"/>
      <c r="J171" s="709" t="str">
        <f>IF($H171&gt;0,LEFT(VLOOKUP($E171,'個別表（B表）'!$C$14:$CM$113,14,FALSE),2),"")</f>
        <v/>
      </c>
      <c r="K171" s="705">
        <f>SUMIFS('個別表（B表）'!$I$14:$I$113,'個別表（B表）'!$C$14:$C$113,'総括表 (A表)'!$E171,'個別表（B表）'!$R$14:$R$113,"&gt;=1")</f>
        <v>0</v>
      </c>
      <c r="L171" s="627">
        <f>SUMIFS('個別表（B表）'!$AW$14:$AW$113,'個別表（B表）'!$C$14:$C$113,'総括表 (A表)'!$E171)</f>
        <v>0</v>
      </c>
      <c r="M171" s="385">
        <f>SUMIFS('個別表（B表）'!$AY$14:$AY$113,'個別表（B表）'!$C$14:$C$113,'総括表 (A表)'!$E171)</f>
        <v>0</v>
      </c>
      <c r="N171" s="386">
        <f>SUMIFS('個別表（B表）'!$I$14:$I$113,'個別表（B表）'!$C$14:$C$113,'総括表 (A表)'!$E171,'個別表（B表）'!$F$14:$F$113,"&gt;=1")</f>
        <v>0</v>
      </c>
      <c r="O171" s="386">
        <f>SUMIFS('個別表（B表）'!$BR$14:$BR$113,'個別表（B表）'!$C$14:$C$113,'総括表 (A表)'!$E171)</f>
        <v>0</v>
      </c>
      <c r="P171" s="721" t="str">
        <f t="shared" si="33"/>
        <v/>
      </c>
      <c r="Q171" s="716"/>
      <c r="R171" s="327"/>
      <c r="S171" s="705">
        <f>SUMIFS('個別表（B表）'!$I$14:$I$113,'個別表（B表）'!$C$14:$C$113,'総括表 (A表)'!E171)</f>
        <v>0</v>
      </c>
      <c r="T171" s="698">
        <f>SUMIFS('個別表（B表）'!$AW$14:$AW$113,'個別表（B表）'!$C$14:$C$113,'総括表 (A表)'!$E171)</f>
        <v>0</v>
      </c>
      <c r="U171" s="387">
        <f>SUMIFS('個別表（B表）'!$AY$14:$AY$113,'個別表（B表）'!$C$14:$C$113,'総括表 (A表)'!$E171)</f>
        <v>0</v>
      </c>
      <c r="V171" s="496">
        <f>SUMIFS('個別表（B表）'!$I$14:$I$113,'個別表（B表）'!$C$14:$C$113,'総括表 (A表)'!$E171,'個別表（B表）'!$F$14:$F$113,"&gt;=1")</f>
        <v>0</v>
      </c>
      <c r="W171" s="387">
        <f>SUMIFS('個別表（B表）'!$BR$14:$BR$113,'個別表（B表）'!$C$14:$C$113,'総括表 (A表)'!$E171)</f>
        <v>0</v>
      </c>
      <c r="X171" s="674" t="str">
        <f t="shared" si="35"/>
        <v/>
      </c>
      <c r="Y171" s="331"/>
      <c r="Z171" s="332"/>
      <c r="AA171" s="328">
        <f t="shared" si="37"/>
        <v>0</v>
      </c>
      <c r="AB171" s="329">
        <f t="shared" si="38"/>
        <v>0</v>
      </c>
      <c r="AC171" s="332"/>
      <c r="AD171" s="332"/>
      <c r="AE171" s="328">
        <f t="shared" si="39"/>
        <v>0</v>
      </c>
      <c r="AF171" s="746">
        <f t="shared" si="36"/>
        <v>0</v>
      </c>
      <c r="AG171" s="332"/>
      <c r="AH171" s="328">
        <f t="shared" si="40"/>
        <v>0</v>
      </c>
      <c r="AI171" s="329">
        <f t="shared" si="41"/>
        <v>0</v>
      </c>
      <c r="AJ171" s="332"/>
      <c r="AK171" s="330">
        <f t="shared" si="42"/>
        <v>0</v>
      </c>
      <c r="AL171" s="335"/>
      <c r="AM171" s="329">
        <f t="shared" si="43"/>
        <v>0</v>
      </c>
      <c r="AN171" s="436"/>
      <c r="AO171" s="337">
        <f t="shared" si="34"/>
        <v>0</v>
      </c>
      <c r="AP171" s="261"/>
    </row>
    <row r="172" spans="1:42">
      <c r="A172" s="342">
        <f>VLOOKUP($E172,'個別表（B表）'!$C$14:$CM$113,2,FALSE)</f>
        <v>0</v>
      </c>
      <c r="B172" s="342">
        <f>IF(D172&gt;0,SUM($D$12:D172),0)</f>
        <v>0</v>
      </c>
      <c r="C172" s="342">
        <f t="shared" si="44"/>
        <v>0</v>
      </c>
      <c r="D172" s="342">
        <f t="shared" si="32"/>
        <v>0</v>
      </c>
      <c r="E172" s="666">
        <f t="shared" si="45"/>
        <v>0</v>
      </c>
      <c r="F172" s="357">
        <f>VLOOKUP($E172,'個別表（B表）'!$C$14:$CM$113,10,FALSE)</f>
        <v>0</v>
      </c>
      <c r="G172" s="357">
        <f>VLOOKUP($E172,'個別表（B表）'!$C$14:$CM$113,11,FALSE)</f>
        <v>0</v>
      </c>
      <c r="H172" s="530">
        <f>VLOOKUP($E172,'個別表（B表）'!$C$14:$CM$113,12,FALSE)</f>
        <v>0</v>
      </c>
      <c r="I172" s="388"/>
      <c r="J172" s="709" t="str">
        <f>IF($H172&gt;0,LEFT(VLOOKUP($E172,'個別表（B表）'!$C$14:$CM$113,14,FALSE),2),"")</f>
        <v/>
      </c>
      <c r="K172" s="705">
        <f>SUMIFS('個別表（B表）'!$I$14:$I$113,'個別表（B表）'!$C$14:$C$113,'総括表 (A表)'!$E172,'個別表（B表）'!$R$14:$R$113,"&gt;=1")</f>
        <v>0</v>
      </c>
      <c r="L172" s="627">
        <f>SUMIFS('個別表（B表）'!$AW$14:$AW$113,'個別表（B表）'!$C$14:$C$113,'総括表 (A表)'!$E172)</f>
        <v>0</v>
      </c>
      <c r="M172" s="385">
        <f>SUMIFS('個別表（B表）'!$AY$14:$AY$113,'個別表（B表）'!$C$14:$C$113,'総括表 (A表)'!$E172)</f>
        <v>0</v>
      </c>
      <c r="N172" s="386">
        <f>SUMIFS('個別表（B表）'!$I$14:$I$113,'個別表（B表）'!$C$14:$C$113,'総括表 (A表)'!$E172,'個別表（B表）'!$F$14:$F$113,"&gt;=1")</f>
        <v>0</v>
      </c>
      <c r="O172" s="386">
        <f>SUMIFS('個別表（B表）'!$BR$14:$BR$113,'個別表（B表）'!$C$14:$C$113,'総括表 (A表)'!$E172)</f>
        <v>0</v>
      </c>
      <c r="P172" s="721" t="str">
        <f t="shared" si="33"/>
        <v/>
      </c>
      <c r="Q172" s="716"/>
      <c r="R172" s="327"/>
      <c r="S172" s="705">
        <f>SUMIFS('個別表（B表）'!$I$14:$I$113,'個別表（B表）'!$C$14:$C$113,'総括表 (A表)'!E172)</f>
        <v>0</v>
      </c>
      <c r="T172" s="698">
        <f>SUMIFS('個別表（B表）'!$AW$14:$AW$113,'個別表（B表）'!$C$14:$C$113,'総括表 (A表)'!$E172)</f>
        <v>0</v>
      </c>
      <c r="U172" s="387">
        <f>SUMIFS('個別表（B表）'!$AY$14:$AY$113,'個別表（B表）'!$C$14:$C$113,'総括表 (A表)'!$E172)</f>
        <v>0</v>
      </c>
      <c r="V172" s="496">
        <f>SUMIFS('個別表（B表）'!$I$14:$I$113,'個別表（B表）'!$C$14:$C$113,'総括表 (A表)'!$E172,'個別表（B表）'!$F$14:$F$113,"&gt;=1")</f>
        <v>0</v>
      </c>
      <c r="W172" s="387">
        <f>SUMIFS('個別表（B表）'!$BR$14:$BR$113,'個別表（B表）'!$C$14:$C$113,'総括表 (A表)'!$E172)</f>
        <v>0</v>
      </c>
      <c r="X172" s="674" t="str">
        <f t="shared" si="35"/>
        <v/>
      </c>
      <c r="Y172" s="331"/>
      <c r="Z172" s="332"/>
      <c r="AA172" s="328">
        <f t="shared" si="37"/>
        <v>0</v>
      </c>
      <c r="AB172" s="329">
        <f t="shared" si="38"/>
        <v>0</v>
      </c>
      <c r="AC172" s="332"/>
      <c r="AD172" s="332"/>
      <c r="AE172" s="328">
        <f t="shared" si="39"/>
        <v>0</v>
      </c>
      <c r="AF172" s="746">
        <f t="shared" si="36"/>
        <v>0</v>
      </c>
      <c r="AG172" s="332"/>
      <c r="AH172" s="328">
        <f t="shared" si="40"/>
        <v>0</v>
      </c>
      <c r="AI172" s="329">
        <f t="shared" si="41"/>
        <v>0</v>
      </c>
      <c r="AJ172" s="332"/>
      <c r="AK172" s="330">
        <f t="shared" si="42"/>
        <v>0</v>
      </c>
      <c r="AL172" s="335"/>
      <c r="AM172" s="329">
        <f t="shared" si="43"/>
        <v>0</v>
      </c>
      <c r="AN172" s="436"/>
      <c r="AO172" s="337">
        <f t="shared" si="34"/>
        <v>0</v>
      </c>
      <c r="AP172" s="261"/>
    </row>
    <row r="173" spans="1:42">
      <c r="A173" s="342">
        <f>VLOOKUP($E173,'個別表（B表）'!$C$14:$CM$113,2,FALSE)</f>
        <v>0</v>
      </c>
      <c r="B173" s="342">
        <f>IF(D173&gt;0,SUM($D$12:D173),0)</f>
        <v>0</v>
      </c>
      <c r="C173" s="342">
        <f t="shared" si="44"/>
        <v>0</v>
      </c>
      <c r="D173" s="342">
        <f t="shared" si="32"/>
        <v>0</v>
      </c>
      <c r="E173" s="666">
        <f t="shared" si="45"/>
        <v>0</v>
      </c>
      <c r="F173" s="357">
        <f>VLOOKUP($E173,'個別表（B表）'!$C$14:$CM$113,10,FALSE)</f>
        <v>0</v>
      </c>
      <c r="G173" s="357">
        <f>VLOOKUP($E173,'個別表（B表）'!$C$14:$CM$113,11,FALSE)</f>
        <v>0</v>
      </c>
      <c r="H173" s="530">
        <f>VLOOKUP($E173,'個別表（B表）'!$C$14:$CM$113,12,FALSE)</f>
        <v>0</v>
      </c>
      <c r="I173" s="388"/>
      <c r="J173" s="709" t="str">
        <f>IF($H173&gt;0,LEFT(VLOOKUP($E173,'個別表（B表）'!$C$14:$CM$113,14,FALSE),2),"")</f>
        <v/>
      </c>
      <c r="K173" s="705">
        <f>SUMIFS('個別表（B表）'!$I$14:$I$113,'個別表（B表）'!$C$14:$C$113,'総括表 (A表)'!$E173,'個別表（B表）'!$R$14:$R$113,"&gt;=1")</f>
        <v>0</v>
      </c>
      <c r="L173" s="627">
        <f>SUMIFS('個別表（B表）'!$AW$14:$AW$113,'個別表（B表）'!$C$14:$C$113,'総括表 (A表)'!$E173)</f>
        <v>0</v>
      </c>
      <c r="M173" s="385">
        <f>SUMIFS('個別表（B表）'!$AY$14:$AY$113,'個別表（B表）'!$C$14:$C$113,'総括表 (A表)'!$E173)</f>
        <v>0</v>
      </c>
      <c r="N173" s="386">
        <f>SUMIFS('個別表（B表）'!$I$14:$I$113,'個別表（B表）'!$C$14:$C$113,'総括表 (A表)'!$E173,'個別表（B表）'!$F$14:$F$113,"&gt;=1")</f>
        <v>0</v>
      </c>
      <c r="O173" s="386">
        <f>SUMIFS('個別表（B表）'!$BR$14:$BR$113,'個別表（B表）'!$C$14:$C$113,'総括表 (A表)'!$E173)</f>
        <v>0</v>
      </c>
      <c r="P173" s="721" t="str">
        <f t="shared" si="33"/>
        <v/>
      </c>
      <c r="Q173" s="716"/>
      <c r="R173" s="327"/>
      <c r="S173" s="705">
        <f>SUMIFS('個別表（B表）'!$I$14:$I$113,'個別表（B表）'!$C$14:$C$113,'総括表 (A表)'!E173)</f>
        <v>0</v>
      </c>
      <c r="T173" s="698">
        <f>SUMIFS('個別表（B表）'!$AW$14:$AW$113,'個別表（B表）'!$C$14:$C$113,'総括表 (A表)'!$E173)</f>
        <v>0</v>
      </c>
      <c r="U173" s="387">
        <f>SUMIFS('個別表（B表）'!$AY$14:$AY$113,'個別表（B表）'!$C$14:$C$113,'総括表 (A表)'!$E173)</f>
        <v>0</v>
      </c>
      <c r="V173" s="496">
        <f>SUMIFS('個別表（B表）'!$I$14:$I$113,'個別表（B表）'!$C$14:$C$113,'総括表 (A表)'!$E173,'個別表（B表）'!$F$14:$F$113,"&gt;=1")</f>
        <v>0</v>
      </c>
      <c r="W173" s="387">
        <f>SUMIFS('個別表（B表）'!$BR$14:$BR$113,'個別表（B表）'!$C$14:$C$113,'総括表 (A表)'!$E173)</f>
        <v>0</v>
      </c>
      <c r="X173" s="674" t="str">
        <f t="shared" si="35"/>
        <v/>
      </c>
      <c r="Y173" s="331"/>
      <c r="Z173" s="332"/>
      <c r="AA173" s="328">
        <f t="shared" si="37"/>
        <v>0</v>
      </c>
      <c r="AB173" s="329">
        <f t="shared" si="38"/>
        <v>0</v>
      </c>
      <c r="AC173" s="332"/>
      <c r="AD173" s="332"/>
      <c r="AE173" s="328">
        <f t="shared" si="39"/>
        <v>0</v>
      </c>
      <c r="AF173" s="746">
        <f t="shared" si="36"/>
        <v>0</v>
      </c>
      <c r="AG173" s="332"/>
      <c r="AH173" s="328">
        <f t="shared" si="40"/>
        <v>0</v>
      </c>
      <c r="AI173" s="329">
        <f t="shared" si="41"/>
        <v>0</v>
      </c>
      <c r="AJ173" s="332"/>
      <c r="AK173" s="330">
        <f t="shared" si="42"/>
        <v>0</v>
      </c>
      <c r="AL173" s="335"/>
      <c r="AM173" s="329">
        <f t="shared" si="43"/>
        <v>0</v>
      </c>
      <c r="AN173" s="436"/>
      <c r="AO173" s="337">
        <f t="shared" si="34"/>
        <v>0</v>
      </c>
      <c r="AP173" s="261"/>
    </row>
    <row r="174" spans="1:42">
      <c r="A174" s="342">
        <f>VLOOKUP($E174,'個別表（B表）'!$C$14:$CM$113,2,FALSE)</f>
        <v>0</v>
      </c>
      <c r="B174" s="342">
        <f>IF(D174&gt;0,SUM($D$12:D174),0)</f>
        <v>0</v>
      </c>
      <c r="C174" s="342">
        <f t="shared" si="44"/>
        <v>0</v>
      </c>
      <c r="D174" s="342">
        <f t="shared" si="32"/>
        <v>0</v>
      </c>
      <c r="E174" s="666">
        <f t="shared" si="45"/>
        <v>0</v>
      </c>
      <c r="F174" s="357">
        <f>VLOOKUP($E174,'個別表（B表）'!$C$14:$CM$113,10,FALSE)</f>
        <v>0</v>
      </c>
      <c r="G174" s="357">
        <f>VLOOKUP($E174,'個別表（B表）'!$C$14:$CM$113,11,FALSE)</f>
        <v>0</v>
      </c>
      <c r="H174" s="530">
        <f>VLOOKUP($E174,'個別表（B表）'!$C$14:$CM$113,12,FALSE)</f>
        <v>0</v>
      </c>
      <c r="I174" s="388"/>
      <c r="J174" s="709" t="str">
        <f>IF($H174&gt;0,LEFT(VLOOKUP($E174,'個別表（B表）'!$C$14:$CM$113,14,FALSE),2),"")</f>
        <v/>
      </c>
      <c r="K174" s="705">
        <f>SUMIFS('個別表（B表）'!$I$14:$I$113,'個別表（B表）'!$C$14:$C$113,'総括表 (A表)'!$E174,'個別表（B表）'!$R$14:$R$113,"&gt;=1")</f>
        <v>0</v>
      </c>
      <c r="L174" s="627">
        <f>SUMIFS('個別表（B表）'!$AW$14:$AW$113,'個別表（B表）'!$C$14:$C$113,'総括表 (A表)'!$E174)</f>
        <v>0</v>
      </c>
      <c r="M174" s="385">
        <f>SUMIFS('個別表（B表）'!$AY$14:$AY$113,'個別表（B表）'!$C$14:$C$113,'総括表 (A表)'!$E174)</f>
        <v>0</v>
      </c>
      <c r="N174" s="386">
        <f>SUMIFS('個別表（B表）'!$I$14:$I$113,'個別表（B表）'!$C$14:$C$113,'総括表 (A表)'!$E174,'個別表（B表）'!$F$14:$F$113,"&gt;=1")</f>
        <v>0</v>
      </c>
      <c r="O174" s="386">
        <f>SUMIFS('個別表（B表）'!$BR$14:$BR$113,'個別表（B表）'!$C$14:$C$113,'総括表 (A表)'!$E174)</f>
        <v>0</v>
      </c>
      <c r="P174" s="721" t="str">
        <f t="shared" si="33"/>
        <v/>
      </c>
      <c r="Q174" s="716"/>
      <c r="R174" s="327"/>
      <c r="S174" s="705">
        <f>SUMIFS('個別表（B表）'!$I$14:$I$113,'個別表（B表）'!$C$14:$C$113,'総括表 (A表)'!E174)</f>
        <v>0</v>
      </c>
      <c r="T174" s="698">
        <f>SUMIFS('個別表（B表）'!$AW$14:$AW$113,'個別表（B表）'!$C$14:$C$113,'総括表 (A表)'!$E174)</f>
        <v>0</v>
      </c>
      <c r="U174" s="387">
        <f>SUMIFS('個別表（B表）'!$AY$14:$AY$113,'個別表（B表）'!$C$14:$C$113,'総括表 (A表)'!$E174)</f>
        <v>0</v>
      </c>
      <c r="V174" s="496">
        <f>SUMIFS('個別表（B表）'!$I$14:$I$113,'個別表（B表）'!$C$14:$C$113,'総括表 (A表)'!$E174,'個別表（B表）'!$F$14:$F$113,"&gt;=1")</f>
        <v>0</v>
      </c>
      <c r="W174" s="387">
        <f>SUMIFS('個別表（B表）'!$BR$14:$BR$113,'個別表（B表）'!$C$14:$C$113,'総括表 (A表)'!$E174)</f>
        <v>0</v>
      </c>
      <c r="X174" s="674" t="str">
        <f t="shared" si="35"/>
        <v/>
      </c>
      <c r="Y174" s="331"/>
      <c r="Z174" s="332"/>
      <c r="AA174" s="328">
        <f t="shared" si="37"/>
        <v>0</v>
      </c>
      <c r="AB174" s="329">
        <f t="shared" si="38"/>
        <v>0</v>
      </c>
      <c r="AC174" s="332"/>
      <c r="AD174" s="332"/>
      <c r="AE174" s="328">
        <f t="shared" si="39"/>
        <v>0</v>
      </c>
      <c r="AF174" s="746">
        <f t="shared" si="36"/>
        <v>0</v>
      </c>
      <c r="AG174" s="332"/>
      <c r="AH174" s="328">
        <f t="shared" si="40"/>
        <v>0</v>
      </c>
      <c r="AI174" s="329">
        <f t="shared" si="41"/>
        <v>0</v>
      </c>
      <c r="AJ174" s="332"/>
      <c r="AK174" s="330">
        <f t="shared" si="42"/>
        <v>0</v>
      </c>
      <c r="AL174" s="335"/>
      <c r="AM174" s="329">
        <f t="shared" si="43"/>
        <v>0</v>
      </c>
      <c r="AN174" s="436"/>
      <c r="AO174" s="337">
        <f t="shared" si="34"/>
        <v>0</v>
      </c>
      <c r="AP174" s="261"/>
    </row>
    <row r="175" spans="1:42">
      <c r="A175" s="342">
        <f>VLOOKUP($E175,'個別表（B表）'!$C$14:$CM$113,2,FALSE)</f>
        <v>0</v>
      </c>
      <c r="B175" s="342">
        <f>IF(D175&gt;0,SUM($D$12:D175),0)</f>
        <v>0</v>
      </c>
      <c r="C175" s="342">
        <f t="shared" si="44"/>
        <v>0</v>
      </c>
      <c r="D175" s="342">
        <f t="shared" si="32"/>
        <v>0</v>
      </c>
      <c r="E175" s="666">
        <f t="shared" si="45"/>
        <v>0</v>
      </c>
      <c r="F175" s="357">
        <f>VLOOKUP($E175,'個別表（B表）'!$C$14:$CM$113,10,FALSE)</f>
        <v>0</v>
      </c>
      <c r="G175" s="357">
        <f>VLOOKUP($E175,'個別表（B表）'!$C$14:$CM$113,11,FALSE)</f>
        <v>0</v>
      </c>
      <c r="H175" s="530">
        <f>VLOOKUP($E175,'個別表（B表）'!$C$14:$CM$113,12,FALSE)</f>
        <v>0</v>
      </c>
      <c r="I175" s="388"/>
      <c r="J175" s="709" t="str">
        <f>IF($H175&gt;0,LEFT(VLOOKUP($E175,'個別表（B表）'!$C$14:$CM$113,14,FALSE),2),"")</f>
        <v/>
      </c>
      <c r="K175" s="705">
        <f>SUMIFS('個別表（B表）'!$I$14:$I$113,'個別表（B表）'!$C$14:$C$113,'総括表 (A表)'!$E175,'個別表（B表）'!$R$14:$R$113,"&gt;=1")</f>
        <v>0</v>
      </c>
      <c r="L175" s="627">
        <f>SUMIFS('個別表（B表）'!$AW$14:$AW$113,'個別表（B表）'!$C$14:$C$113,'総括表 (A表)'!$E175)</f>
        <v>0</v>
      </c>
      <c r="M175" s="385">
        <f>SUMIFS('個別表（B表）'!$AY$14:$AY$113,'個別表（B表）'!$C$14:$C$113,'総括表 (A表)'!$E175)</f>
        <v>0</v>
      </c>
      <c r="N175" s="386">
        <f>SUMIFS('個別表（B表）'!$I$14:$I$113,'個別表（B表）'!$C$14:$C$113,'総括表 (A表)'!$E175,'個別表（B表）'!$F$14:$F$113,"&gt;=1")</f>
        <v>0</v>
      </c>
      <c r="O175" s="386">
        <f>SUMIFS('個別表（B表）'!$BR$14:$BR$113,'個別表（B表）'!$C$14:$C$113,'総括表 (A表)'!$E175)</f>
        <v>0</v>
      </c>
      <c r="P175" s="721" t="str">
        <f t="shared" si="33"/>
        <v/>
      </c>
      <c r="Q175" s="716"/>
      <c r="R175" s="327"/>
      <c r="S175" s="705">
        <f>SUMIFS('個別表（B表）'!$I$14:$I$113,'個別表（B表）'!$C$14:$C$113,'総括表 (A表)'!E175)</f>
        <v>0</v>
      </c>
      <c r="T175" s="698">
        <f>SUMIFS('個別表（B表）'!$AW$14:$AW$113,'個別表（B表）'!$C$14:$C$113,'総括表 (A表)'!$E175)</f>
        <v>0</v>
      </c>
      <c r="U175" s="387">
        <f>SUMIFS('個別表（B表）'!$AY$14:$AY$113,'個別表（B表）'!$C$14:$C$113,'総括表 (A表)'!$E175)</f>
        <v>0</v>
      </c>
      <c r="V175" s="496">
        <f>SUMIFS('個別表（B表）'!$I$14:$I$113,'個別表（B表）'!$C$14:$C$113,'総括表 (A表)'!$E175,'個別表（B表）'!$F$14:$F$113,"&gt;=1")</f>
        <v>0</v>
      </c>
      <c r="W175" s="387">
        <f>SUMIFS('個別表（B表）'!$BR$14:$BR$113,'個別表（B表）'!$C$14:$C$113,'総括表 (A表)'!$E175)</f>
        <v>0</v>
      </c>
      <c r="X175" s="674" t="str">
        <f t="shared" si="35"/>
        <v/>
      </c>
      <c r="Y175" s="331"/>
      <c r="Z175" s="332"/>
      <c r="AA175" s="328">
        <f t="shared" si="37"/>
        <v>0</v>
      </c>
      <c r="AB175" s="329">
        <f t="shared" si="38"/>
        <v>0</v>
      </c>
      <c r="AC175" s="332"/>
      <c r="AD175" s="332"/>
      <c r="AE175" s="328">
        <f t="shared" si="39"/>
        <v>0</v>
      </c>
      <c r="AF175" s="746">
        <f t="shared" si="36"/>
        <v>0</v>
      </c>
      <c r="AG175" s="332"/>
      <c r="AH175" s="328">
        <f t="shared" si="40"/>
        <v>0</v>
      </c>
      <c r="AI175" s="329">
        <f t="shared" si="41"/>
        <v>0</v>
      </c>
      <c r="AJ175" s="332"/>
      <c r="AK175" s="330">
        <f t="shared" si="42"/>
        <v>0</v>
      </c>
      <c r="AL175" s="335"/>
      <c r="AM175" s="329">
        <f t="shared" si="43"/>
        <v>0</v>
      </c>
      <c r="AN175" s="436"/>
      <c r="AO175" s="337">
        <f t="shared" si="34"/>
        <v>0</v>
      </c>
      <c r="AP175" s="261"/>
    </row>
    <row r="176" spans="1:42">
      <c r="A176" s="342">
        <f>VLOOKUP($E176,'個別表（B表）'!$C$14:$CM$113,2,FALSE)</f>
        <v>0</v>
      </c>
      <c r="B176" s="342">
        <f>IF(D176&gt;0,SUM($D$12:D176),0)</f>
        <v>0</v>
      </c>
      <c r="C176" s="342">
        <f t="shared" si="44"/>
        <v>0</v>
      </c>
      <c r="D176" s="342">
        <f t="shared" si="32"/>
        <v>0</v>
      </c>
      <c r="E176" s="666">
        <f t="shared" si="45"/>
        <v>0</v>
      </c>
      <c r="F176" s="357">
        <f>VLOOKUP($E176,'個別表（B表）'!$C$14:$CM$113,10,FALSE)</f>
        <v>0</v>
      </c>
      <c r="G176" s="357">
        <f>VLOOKUP($E176,'個別表（B表）'!$C$14:$CM$113,11,FALSE)</f>
        <v>0</v>
      </c>
      <c r="H176" s="530">
        <f>VLOOKUP($E176,'個別表（B表）'!$C$14:$CM$113,12,FALSE)</f>
        <v>0</v>
      </c>
      <c r="I176" s="388"/>
      <c r="J176" s="709" t="str">
        <f>IF($H176&gt;0,LEFT(VLOOKUP($E176,'個別表（B表）'!$C$14:$CM$113,14,FALSE),2),"")</f>
        <v/>
      </c>
      <c r="K176" s="705">
        <f>SUMIFS('個別表（B表）'!$I$14:$I$113,'個別表（B表）'!$C$14:$C$113,'総括表 (A表)'!$E176,'個別表（B表）'!$R$14:$R$113,"&gt;=1")</f>
        <v>0</v>
      </c>
      <c r="L176" s="627">
        <f>SUMIFS('個別表（B表）'!$AW$14:$AW$113,'個別表（B表）'!$C$14:$C$113,'総括表 (A表)'!$E176)</f>
        <v>0</v>
      </c>
      <c r="M176" s="385">
        <f>SUMIFS('個別表（B表）'!$AY$14:$AY$113,'個別表（B表）'!$C$14:$C$113,'総括表 (A表)'!$E176)</f>
        <v>0</v>
      </c>
      <c r="N176" s="386">
        <f>SUMIFS('個別表（B表）'!$I$14:$I$113,'個別表（B表）'!$C$14:$C$113,'総括表 (A表)'!$E176,'個別表（B表）'!$F$14:$F$113,"&gt;=1")</f>
        <v>0</v>
      </c>
      <c r="O176" s="386">
        <f>SUMIFS('個別表（B表）'!$BR$14:$BR$113,'個別表（B表）'!$C$14:$C$113,'総括表 (A表)'!$E176)</f>
        <v>0</v>
      </c>
      <c r="P176" s="721" t="str">
        <f t="shared" si="33"/>
        <v/>
      </c>
      <c r="Q176" s="716"/>
      <c r="R176" s="327"/>
      <c r="S176" s="705">
        <f>SUMIFS('個別表（B表）'!$I$14:$I$113,'個別表（B表）'!$C$14:$C$113,'総括表 (A表)'!E176)</f>
        <v>0</v>
      </c>
      <c r="T176" s="698">
        <f>SUMIFS('個別表（B表）'!$AW$14:$AW$113,'個別表（B表）'!$C$14:$C$113,'総括表 (A表)'!$E176)</f>
        <v>0</v>
      </c>
      <c r="U176" s="387">
        <f>SUMIFS('個別表（B表）'!$AY$14:$AY$113,'個別表（B表）'!$C$14:$C$113,'総括表 (A表)'!$E176)</f>
        <v>0</v>
      </c>
      <c r="V176" s="496">
        <f>SUMIFS('個別表（B表）'!$I$14:$I$113,'個別表（B表）'!$C$14:$C$113,'総括表 (A表)'!$E176,'個別表（B表）'!$F$14:$F$113,"&gt;=1")</f>
        <v>0</v>
      </c>
      <c r="W176" s="387">
        <f>SUMIFS('個別表（B表）'!$BR$14:$BR$113,'個別表（B表）'!$C$14:$C$113,'総括表 (A表)'!$E176)</f>
        <v>0</v>
      </c>
      <c r="X176" s="674" t="str">
        <f t="shared" si="35"/>
        <v/>
      </c>
      <c r="Y176" s="331"/>
      <c r="Z176" s="332"/>
      <c r="AA176" s="328">
        <f t="shared" si="37"/>
        <v>0</v>
      </c>
      <c r="AB176" s="329">
        <f t="shared" si="38"/>
        <v>0</v>
      </c>
      <c r="AC176" s="332"/>
      <c r="AD176" s="332"/>
      <c r="AE176" s="328">
        <f t="shared" si="39"/>
        <v>0</v>
      </c>
      <c r="AF176" s="746">
        <f t="shared" si="36"/>
        <v>0</v>
      </c>
      <c r="AG176" s="332"/>
      <c r="AH176" s="328">
        <f t="shared" si="40"/>
        <v>0</v>
      </c>
      <c r="AI176" s="329">
        <f t="shared" si="41"/>
        <v>0</v>
      </c>
      <c r="AJ176" s="332"/>
      <c r="AK176" s="330">
        <f t="shared" si="42"/>
        <v>0</v>
      </c>
      <c r="AL176" s="335"/>
      <c r="AM176" s="329">
        <f t="shared" si="43"/>
        <v>0</v>
      </c>
      <c r="AN176" s="436"/>
      <c r="AO176" s="337">
        <f t="shared" si="34"/>
        <v>0</v>
      </c>
      <c r="AP176" s="261"/>
    </row>
    <row r="177" spans="1:42">
      <c r="A177" s="342">
        <f>VLOOKUP($E177,'個別表（B表）'!$C$14:$CM$113,2,FALSE)</f>
        <v>0</v>
      </c>
      <c r="B177" s="342">
        <f>IF(D177&gt;0,SUM($D$12:D177),0)</f>
        <v>0</v>
      </c>
      <c r="C177" s="342">
        <f t="shared" si="44"/>
        <v>0</v>
      </c>
      <c r="D177" s="342">
        <f t="shared" si="32"/>
        <v>0</v>
      </c>
      <c r="E177" s="666">
        <f t="shared" si="45"/>
        <v>0</v>
      </c>
      <c r="F177" s="357">
        <f>VLOOKUP($E177,'個別表（B表）'!$C$14:$CM$113,10,FALSE)</f>
        <v>0</v>
      </c>
      <c r="G177" s="357">
        <f>VLOOKUP($E177,'個別表（B表）'!$C$14:$CM$113,11,FALSE)</f>
        <v>0</v>
      </c>
      <c r="H177" s="530">
        <f>VLOOKUP($E177,'個別表（B表）'!$C$14:$CM$113,12,FALSE)</f>
        <v>0</v>
      </c>
      <c r="I177" s="388"/>
      <c r="J177" s="709" t="str">
        <f>IF($H177&gt;0,LEFT(VLOOKUP($E177,'個別表（B表）'!$C$14:$CM$113,14,FALSE),2),"")</f>
        <v/>
      </c>
      <c r="K177" s="705">
        <f>SUMIFS('個別表（B表）'!$I$14:$I$113,'個別表（B表）'!$C$14:$C$113,'総括表 (A表)'!$E177,'個別表（B表）'!$R$14:$R$113,"&gt;=1")</f>
        <v>0</v>
      </c>
      <c r="L177" s="627">
        <f>SUMIFS('個別表（B表）'!$AW$14:$AW$113,'個別表（B表）'!$C$14:$C$113,'総括表 (A表)'!$E177)</f>
        <v>0</v>
      </c>
      <c r="M177" s="385">
        <f>SUMIFS('個別表（B表）'!$AY$14:$AY$113,'個別表（B表）'!$C$14:$C$113,'総括表 (A表)'!$E177)</f>
        <v>0</v>
      </c>
      <c r="N177" s="386">
        <f>SUMIFS('個別表（B表）'!$I$14:$I$113,'個別表（B表）'!$C$14:$C$113,'総括表 (A表)'!$E177,'個別表（B表）'!$F$14:$F$113,"&gt;=1")</f>
        <v>0</v>
      </c>
      <c r="O177" s="386">
        <f>SUMIFS('個別表（B表）'!$BR$14:$BR$113,'個別表（B表）'!$C$14:$C$113,'総括表 (A表)'!$E177)</f>
        <v>0</v>
      </c>
      <c r="P177" s="721" t="str">
        <f t="shared" si="33"/>
        <v/>
      </c>
      <c r="Q177" s="716"/>
      <c r="R177" s="327"/>
      <c r="S177" s="705">
        <f>SUMIFS('個別表（B表）'!$I$14:$I$113,'個別表（B表）'!$C$14:$C$113,'総括表 (A表)'!E177)</f>
        <v>0</v>
      </c>
      <c r="T177" s="698">
        <f>SUMIFS('個別表（B表）'!$AW$14:$AW$113,'個別表（B表）'!$C$14:$C$113,'総括表 (A表)'!$E177)</f>
        <v>0</v>
      </c>
      <c r="U177" s="387">
        <f>SUMIFS('個別表（B表）'!$AY$14:$AY$113,'個別表（B表）'!$C$14:$C$113,'総括表 (A表)'!$E177)</f>
        <v>0</v>
      </c>
      <c r="V177" s="496">
        <f>SUMIFS('個別表（B表）'!$I$14:$I$113,'個別表（B表）'!$C$14:$C$113,'総括表 (A表)'!$E177,'個別表（B表）'!$F$14:$F$113,"&gt;=1")</f>
        <v>0</v>
      </c>
      <c r="W177" s="387">
        <f>SUMIFS('個別表（B表）'!$BR$14:$BR$113,'個別表（B表）'!$C$14:$C$113,'総括表 (A表)'!$E177)</f>
        <v>0</v>
      </c>
      <c r="X177" s="674" t="str">
        <f t="shared" si="35"/>
        <v/>
      </c>
      <c r="Y177" s="331"/>
      <c r="Z177" s="332"/>
      <c r="AA177" s="328">
        <f t="shared" si="37"/>
        <v>0</v>
      </c>
      <c r="AB177" s="329">
        <f t="shared" si="38"/>
        <v>0</v>
      </c>
      <c r="AC177" s="332"/>
      <c r="AD177" s="332"/>
      <c r="AE177" s="328">
        <f t="shared" si="39"/>
        <v>0</v>
      </c>
      <c r="AF177" s="746">
        <f t="shared" si="36"/>
        <v>0</v>
      </c>
      <c r="AG177" s="332"/>
      <c r="AH177" s="328">
        <f t="shared" si="40"/>
        <v>0</v>
      </c>
      <c r="AI177" s="329">
        <f t="shared" si="41"/>
        <v>0</v>
      </c>
      <c r="AJ177" s="332"/>
      <c r="AK177" s="330">
        <f t="shared" si="42"/>
        <v>0</v>
      </c>
      <c r="AL177" s="335"/>
      <c r="AM177" s="329">
        <f t="shared" si="43"/>
        <v>0</v>
      </c>
      <c r="AN177" s="436"/>
      <c r="AO177" s="337">
        <f t="shared" si="34"/>
        <v>0</v>
      </c>
      <c r="AP177" s="261"/>
    </row>
    <row r="178" spans="1:42">
      <c r="A178" s="342">
        <f>VLOOKUP($E178,'個別表（B表）'!$C$14:$CM$113,2,FALSE)</f>
        <v>0</v>
      </c>
      <c r="B178" s="342">
        <f>IF(D178&gt;0,SUM($D$12:D178),0)</f>
        <v>0</v>
      </c>
      <c r="C178" s="342">
        <f t="shared" si="44"/>
        <v>0</v>
      </c>
      <c r="D178" s="342">
        <f t="shared" si="32"/>
        <v>0</v>
      </c>
      <c r="E178" s="666">
        <f t="shared" si="45"/>
        <v>0</v>
      </c>
      <c r="F178" s="357">
        <f>VLOOKUP($E178,'個別表（B表）'!$C$14:$CM$113,10,FALSE)</f>
        <v>0</v>
      </c>
      <c r="G178" s="357">
        <f>VLOOKUP($E178,'個別表（B表）'!$C$14:$CM$113,11,FALSE)</f>
        <v>0</v>
      </c>
      <c r="H178" s="530">
        <f>VLOOKUP($E178,'個別表（B表）'!$C$14:$CM$113,12,FALSE)</f>
        <v>0</v>
      </c>
      <c r="I178" s="388"/>
      <c r="J178" s="709" t="str">
        <f>IF($H178&gt;0,LEFT(VLOOKUP($E178,'個別表（B表）'!$C$14:$CM$113,14,FALSE),2),"")</f>
        <v/>
      </c>
      <c r="K178" s="705">
        <f>SUMIFS('個別表（B表）'!$I$14:$I$113,'個別表（B表）'!$C$14:$C$113,'総括表 (A表)'!$E178,'個別表（B表）'!$R$14:$R$113,"&gt;=1")</f>
        <v>0</v>
      </c>
      <c r="L178" s="627">
        <f>SUMIFS('個別表（B表）'!$AW$14:$AW$113,'個別表（B表）'!$C$14:$C$113,'総括表 (A表)'!$E178)</f>
        <v>0</v>
      </c>
      <c r="M178" s="385">
        <f>SUMIFS('個別表（B表）'!$AY$14:$AY$113,'個別表（B表）'!$C$14:$C$113,'総括表 (A表)'!$E178)</f>
        <v>0</v>
      </c>
      <c r="N178" s="386">
        <f>SUMIFS('個別表（B表）'!$I$14:$I$113,'個別表（B表）'!$C$14:$C$113,'総括表 (A表)'!$E178,'個別表（B表）'!$F$14:$F$113,"&gt;=1")</f>
        <v>0</v>
      </c>
      <c r="O178" s="386">
        <f>SUMIFS('個別表（B表）'!$BR$14:$BR$113,'個別表（B表）'!$C$14:$C$113,'総括表 (A表)'!$E178)</f>
        <v>0</v>
      </c>
      <c r="P178" s="721" t="str">
        <f t="shared" si="33"/>
        <v/>
      </c>
      <c r="Q178" s="716"/>
      <c r="R178" s="327"/>
      <c r="S178" s="705">
        <f>SUMIFS('個別表（B表）'!$I$14:$I$113,'個別表（B表）'!$C$14:$C$113,'総括表 (A表)'!E178)</f>
        <v>0</v>
      </c>
      <c r="T178" s="698">
        <f>SUMIFS('個別表（B表）'!$AW$14:$AW$113,'個別表（B表）'!$C$14:$C$113,'総括表 (A表)'!$E178)</f>
        <v>0</v>
      </c>
      <c r="U178" s="387">
        <f>SUMIFS('個別表（B表）'!$AY$14:$AY$113,'個別表（B表）'!$C$14:$C$113,'総括表 (A表)'!$E178)</f>
        <v>0</v>
      </c>
      <c r="V178" s="496">
        <f>SUMIFS('個別表（B表）'!$I$14:$I$113,'個別表（B表）'!$C$14:$C$113,'総括表 (A表)'!$E178,'個別表（B表）'!$F$14:$F$113,"&gt;=1")</f>
        <v>0</v>
      </c>
      <c r="W178" s="387">
        <f>SUMIFS('個別表（B表）'!$BR$14:$BR$113,'個別表（B表）'!$C$14:$C$113,'総括表 (A表)'!$E178)</f>
        <v>0</v>
      </c>
      <c r="X178" s="674" t="str">
        <f t="shared" si="35"/>
        <v/>
      </c>
      <c r="Y178" s="331"/>
      <c r="Z178" s="332"/>
      <c r="AA178" s="328">
        <f t="shared" si="37"/>
        <v>0</v>
      </c>
      <c r="AB178" s="329">
        <f t="shared" si="38"/>
        <v>0</v>
      </c>
      <c r="AC178" s="332"/>
      <c r="AD178" s="332"/>
      <c r="AE178" s="328">
        <f t="shared" si="39"/>
        <v>0</v>
      </c>
      <c r="AF178" s="746">
        <f t="shared" si="36"/>
        <v>0</v>
      </c>
      <c r="AG178" s="332"/>
      <c r="AH178" s="328">
        <f t="shared" si="40"/>
        <v>0</v>
      </c>
      <c r="AI178" s="329">
        <f t="shared" si="41"/>
        <v>0</v>
      </c>
      <c r="AJ178" s="332"/>
      <c r="AK178" s="330">
        <f t="shared" si="42"/>
        <v>0</v>
      </c>
      <c r="AL178" s="335"/>
      <c r="AM178" s="329">
        <f t="shared" si="43"/>
        <v>0</v>
      </c>
      <c r="AN178" s="436"/>
      <c r="AO178" s="337">
        <f t="shared" si="34"/>
        <v>0</v>
      </c>
      <c r="AP178" s="261"/>
    </row>
    <row r="179" spans="1:42">
      <c r="A179" s="342">
        <f>VLOOKUP($E179,'個別表（B表）'!$C$14:$CM$113,2,FALSE)</f>
        <v>0</v>
      </c>
      <c r="B179" s="342">
        <f>IF(D179&gt;0,SUM($D$12:D179),0)</f>
        <v>0</v>
      </c>
      <c r="C179" s="342">
        <f t="shared" si="44"/>
        <v>0</v>
      </c>
      <c r="D179" s="342">
        <f t="shared" si="32"/>
        <v>0</v>
      </c>
      <c r="E179" s="666">
        <f t="shared" si="45"/>
        <v>0</v>
      </c>
      <c r="F179" s="357">
        <f>VLOOKUP($E179,'個別表（B表）'!$C$14:$CM$113,10,FALSE)</f>
        <v>0</v>
      </c>
      <c r="G179" s="357">
        <f>VLOOKUP($E179,'個別表（B表）'!$C$14:$CM$113,11,FALSE)</f>
        <v>0</v>
      </c>
      <c r="H179" s="530">
        <f>VLOOKUP($E179,'個別表（B表）'!$C$14:$CM$113,12,FALSE)</f>
        <v>0</v>
      </c>
      <c r="I179" s="388"/>
      <c r="J179" s="709" t="str">
        <f>IF($H179&gt;0,LEFT(VLOOKUP($E179,'個別表（B表）'!$C$14:$CM$113,14,FALSE),2),"")</f>
        <v/>
      </c>
      <c r="K179" s="705">
        <f>SUMIFS('個別表（B表）'!$I$14:$I$113,'個別表（B表）'!$C$14:$C$113,'総括表 (A表)'!$E179,'個別表（B表）'!$R$14:$R$113,"&gt;=1")</f>
        <v>0</v>
      </c>
      <c r="L179" s="627">
        <f>SUMIFS('個別表（B表）'!$AW$14:$AW$113,'個別表（B表）'!$C$14:$C$113,'総括表 (A表)'!$E179)</f>
        <v>0</v>
      </c>
      <c r="M179" s="385">
        <f>SUMIFS('個別表（B表）'!$AY$14:$AY$113,'個別表（B表）'!$C$14:$C$113,'総括表 (A表)'!$E179)</f>
        <v>0</v>
      </c>
      <c r="N179" s="386">
        <f>SUMIFS('個別表（B表）'!$I$14:$I$113,'個別表（B表）'!$C$14:$C$113,'総括表 (A表)'!$E179,'個別表（B表）'!$F$14:$F$113,"&gt;=1")</f>
        <v>0</v>
      </c>
      <c r="O179" s="386">
        <f>SUMIFS('個別表（B表）'!$BR$14:$BR$113,'個別表（B表）'!$C$14:$C$113,'総括表 (A表)'!$E179)</f>
        <v>0</v>
      </c>
      <c r="P179" s="721" t="str">
        <f t="shared" si="33"/>
        <v/>
      </c>
      <c r="Q179" s="716"/>
      <c r="R179" s="327"/>
      <c r="S179" s="705">
        <f>SUMIFS('個別表（B表）'!$I$14:$I$113,'個別表（B表）'!$C$14:$C$113,'総括表 (A表)'!E179)</f>
        <v>0</v>
      </c>
      <c r="T179" s="698">
        <f>SUMIFS('個別表（B表）'!$AW$14:$AW$113,'個別表（B表）'!$C$14:$C$113,'総括表 (A表)'!$E179)</f>
        <v>0</v>
      </c>
      <c r="U179" s="387">
        <f>SUMIFS('個別表（B表）'!$AY$14:$AY$113,'個別表（B表）'!$C$14:$C$113,'総括表 (A表)'!$E179)</f>
        <v>0</v>
      </c>
      <c r="V179" s="496">
        <f>SUMIFS('個別表（B表）'!$I$14:$I$113,'個別表（B表）'!$C$14:$C$113,'総括表 (A表)'!$E179,'個別表（B表）'!$F$14:$F$113,"&gt;=1")</f>
        <v>0</v>
      </c>
      <c r="W179" s="387">
        <f>SUMIFS('個別表（B表）'!$BR$14:$BR$113,'個別表（B表）'!$C$14:$C$113,'総括表 (A表)'!$E179)</f>
        <v>0</v>
      </c>
      <c r="X179" s="674" t="str">
        <f t="shared" si="35"/>
        <v/>
      </c>
      <c r="Y179" s="331"/>
      <c r="Z179" s="332"/>
      <c r="AA179" s="328">
        <f t="shared" si="37"/>
        <v>0</v>
      </c>
      <c r="AB179" s="329">
        <f t="shared" si="38"/>
        <v>0</v>
      </c>
      <c r="AC179" s="332"/>
      <c r="AD179" s="332"/>
      <c r="AE179" s="328">
        <f t="shared" si="39"/>
        <v>0</v>
      </c>
      <c r="AF179" s="746">
        <f t="shared" si="36"/>
        <v>0</v>
      </c>
      <c r="AG179" s="332"/>
      <c r="AH179" s="328">
        <f t="shared" si="40"/>
        <v>0</v>
      </c>
      <c r="AI179" s="329">
        <f t="shared" si="41"/>
        <v>0</v>
      </c>
      <c r="AJ179" s="332"/>
      <c r="AK179" s="330">
        <f t="shared" si="42"/>
        <v>0</v>
      </c>
      <c r="AL179" s="335"/>
      <c r="AM179" s="329">
        <f t="shared" si="43"/>
        <v>0</v>
      </c>
      <c r="AN179" s="436"/>
      <c r="AO179" s="337">
        <f t="shared" si="34"/>
        <v>0</v>
      </c>
      <c r="AP179" s="261"/>
    </row>
    <row r="180" spans="1:42">
      <c r="A180" s="342">
        <f>VLOOKUP($E180,'個別表（B表）'!$C$14:$CM$113,2,FALSE)</f>
        <v>0</v>
      </c>
      <c r="B180" s="342">
        <f>IF(D180&gt;0,SUM($D$12:D180),0)</f>
        <v>0</v>
      </c>
      <c r="C180" s="342">
        <f t="shared" si="44"/>
        <v>0</v>
      </c>
      <c r="D180" s="342">
        <f t="shared" si="32"/>
        <v>0</v>
      </c>
      <c r="E180" s="666">
        <f t="shared" si="45"/>
        <v>0</v>
      </c>
      <c r="F180" s="357">
        <f>VLOOKUP($E180,'個別表（B表）'!$C$14:$CM$113,10,FALSE)</f>
        <v>0</v>
      </c>
      <c r="G180" s="357">
        <f>VLOOKUP($E180,'個別表（B表）'!$C$14:$CM$113,11,FALSE)</f>
        <v>0</v>
      </c>
      <c r="H180" s="530">
        <f>VLOOKUP($E180,'個別表（B表）'!$C$14:$CM$113,12,FALSE)</f>
        <v>0</v>
      </c>
      <c r="I180" s="388"/>
      <c r="J180" s="709" t="str">
        <f>IF($H180&gt;0,LEFT(VLOOKUP($E180,'個別表（B表）'!$C$14:$CM$113,14,FALSE),2),"")</f>
        <v/>
      </c>
      <c r="K180" s="705">
        <f>SUMIFS('個別表（B表）'!$I$14:$I$113,'個別表（B表）'!$C$14:$C$113,'総括表 (A表)'!$E180,'個別表（B表）'!$R$14:$R$113,"&gt;=1")</f>
        <v>0</v>
      </c>
      <c r="L180" s="627">
        <f>SUMIFS('個別表（B表）'!$AW$14:$AW$113,'個別表（B表）'!$C$14:$C$113,'総括表 (A表)'!$E180)</f>
        <v>0</v>
      </c>
      <c r="M180" s="385">
        <f>SUMIFS('個別表（B表）'!$AY$14:$AY$113,'個別表（B表）'!$C$14:$C$113,'総括表 (A表)'!$E180)</f>
        <v>0</v>
      </c>
      <c r="N180" s="386">
        <f>SUMIFS('個別表（B表）'!$I$14:$I$113,'個別表（B表）'!$C$14:$C$113,'総括表 (A表)'!$E180,'個別表（B表）'!$F$14:$F$113,"&gt;=1")</f>
        <v>0</v>
      </c>
      <c r="O180" s="386">
        <f>SUMIFS('個別表（B表）'!$BR$14:$BR$113,'個別表（B表）'!$C$14:$C$113,'総括表 (A表)'!$E180)</f>
        <v>0</v>
      </c>
      <c r="P180" s="721" t="str">
        <f t="shared" si="33"/>
        <v/>
      </c>
      <c r="Q180" s="716"/>
      <c r="R180" s="327"/>
      <c r="S180" s="705">
        <f>SUMIFS('個別表（B表）'!$I$14:$I$113,'個別表（B表）'!$C$14:$C$113,'総括表 (A表)'!E180)</f>
        <v>0</v>
      </c>
      <c r="T180" s="698">
        <f>SUMIFS('個別表（B表）'!$AW$14:$AW$113,'個別表（B表）'!$C$14:$C$113,'総括表 (A表)'!$E180)</f>
        <v>0</v>
      </c>
      <c r="U180" s="387">
        <f>SUMIFS('個別表（B表）'!$AY$14:$AY$113,'個別表（B表）'!$C$14:$C$113,'総括表 (A表)'!$E180)</f>
        <v>0</v>
      </c>
      <c r="V180" s="496">
        <f>SUMIFS('個別表（B表）'!$I$14:$I$113,'個別表（B表）'!$C$14:$C$113,'総括表 (A表)'!$E180,'個別表（B表）'!$F$14:$F$113,"&gt;=1")</f>
        <v>0</v>
      </c>
      <c r="W180" s="387">
        <f>SUMIFS('個別表（B表）'!$BR$14:$BR$113,'個別表（B表）'!$C$14:$C$113,'総括表 (A表)'!$E180)</f>
        <v>0</v>
      </c>
      <c r="X180" s="674" t="str">
        <f t="shared" si="35"/>
        <v/>
      </c>
      <c r="Y180" s="331"/>
      <c r="Z180" s="332"/>
      <c r="AA180" s="328">
        <f t="shared" si="37"/>
        <v>0</v>
      </c>
      <c r="AB180" s="329">
        <f t="shared" si="38"/>
        <v>0</v>
      </c>
      <c r="AC180" s="332"/>
      <c r="AD180" s="332"/>
      <c r="AE180" s="328">
        <f t="shared" si="39"/>
        <v>0</v>
      </c>
      <c r="AF180" s="746">
        <f t="shared" si="36"/>
        <v>0</v>
      </c>
      <c r="AG180" s="332"/>
      <c r="AH180" s="328">
        <f t="shared" si="40"/>
        <v>0</v>
      </c>
      <c r="AI180" s="329">
        <f t="shared" si="41"/>
        <v>0</v>
      </c>
      <c r="AJ180" s="332"/>
      <c r="AK180" s="330">
        <f t="shared" si="42"/>
        <v>0</v>
      </c>
      <c r="AL180" s="335"/>
      <c r="AM180" s="329">
        <f t="shared" si="43"/>
        <v>0</v>
      </c>
      <c r="AN180" s="436"/>
      <c r="AO180" s="337">
        <f t="shared" si="34"/>
        <v>0</v>
      </c>
      <c r="AP180" s="261"/>
    </row>
    <row r="181" spans="1:42">
      <c r="A181" s="342">
        <f>VLOOKUP($E181,'個別表（B表）'!$C$14:$CM$113,2,FALSE)</f>
        <v>0</v>
      </c>
      <c r="B181" s="342">
        <f>IF(D181&gt;0,SUM($D$12:D181),0)</f>
        <v>0</v>
      </c>
      <c r="C181" s="342">
        <f t="shared" si="44"/>
        <v>0</v>
      </c>
      <c r="D181" s="342">
        <f t="shared" si="32"/>
        <v>0</v>
      </c>
      <c r="E181" s="666">
        <f t="shared" si="45"/>
        <v>0</v>
      </c>
      <c r="F181" s="357">
        <f>VLOOKUP($E181,'個別表（B表）'!$C$14:$CM$113,10,FALSE)</f>
        <v>0</v>
      </c>
      <c r="G181" s="357">
        <f>VLOOKUP($E181,'個別表（B表）'!$C$14:$CM$113,11,FALSE)</f>
        <v>0</v>
      </c>
      <c r="H181" s="530">
        <f>VLOOKUP($E181,'個別表（B表）'!$C$14:$CM$113,12,FALSE)</f>
        <v>0</v>
      </c>
      <c r="I181" s="388"/>
      <c r="J181" s="709" t="str">
        <f>IF($H181&gt;0,LEFT(VLOOKUP($E181,'個別表（B表）'!$C$14:$CM$113,14,FALSE),2),"")</f>
        <v/>
      </c>
      <c r="K181" s="705">
        <f>SUMIFS('個別表（B表）'!$I$14:$I$113,'個別表（B表）'!$C$14:$C$113,'総括表 (A表)'!$E181,'個別表（B表）'!$R$14:$R$113,"&gt;=1")</f>
        <v>0</v>
      </c>
      <c r="L181" s="627">
        <f>SUMIFS('個別表（B表）'!$AW$14:$AW$113,'個別表（B表）'!$C$14:$C$113,'総括表 (A表)'!$E181)</f>
        <v>0</v>
      </c>
      <c r="M181" s="385">
        <f>SUMIFS('個別表（B表）'!$AY$14:$AY$113,'個別表（B表）'!$C$14:$C$113,'総括表 (A表)'!$E181)</f>
        <v>0</v>
      </c>
      <c r="N181" s="386">
        <f>SUMIFS('個別表（B表）'!$I$14:$I$113,'個別表（B表）'!$C$14:$C$113,'総括表 (A表)'!$E181,'個別表（B表）'!$F$14:$F$113,"&gt;=1")</f>
        <v>0</v>
      </c>
      <c r="O181" s="386">
        <f>SUMIFS('個別表（B表）'!$BR$14:$BR$113,'個別表（B表）'!$C$14:$C$113,'総括表 (A表)'!$E181)</f>
        <v>0</v>
      </c>
      <c r="P181" s="721" t="str">
        <f t="shared" si="33"/>
        <v/>
      </c>
      <c r="Q181" s="716"/>
      <c r="R181" s="327"/>
      <c r="S181" s="705">
        <f>SUMIFS('個別表（B表）'!$I$14:$I$113,'個別表（B表）'!$C$14:$C$113,'総括表 (A表)'!E181)</f>
        <v>0</v>
      </c>
      <c r="T181" s="698">
        <f>SUMIFS('個別表（B表）'!$AW$14:$AW$113,'個別表（B表）'!$C$14:$C$113,'総括表 (A表)'!$E181)</f>
        <v>0</v>
      </c>
      <c r="U181" s="387">
        <f>SUMIFS('個別表（B表）'!$AY$14:$AY$113,'個別表（B表）'!$C$14:$C$113,'総括表 (A表)'!$E181)</f>
        <v>0</v>
      </c>
      <c r="V181" s="496">
        <f>SUMIFS('個別表（B表）'!$I$14:$I$113,'個別表（B表）'!$C$14:$C$113,'総括表 (A表)'!$E181,'個別表（B表）'!$F$14:$F$113,"&gt;=1")</f>
        <v>0</v>
      </c>
      <c r="W181" s="387">
        <f>SUMIFS('個別表（B表）'!$BR$14:$BR$113,'個別表（B表）'!$C$14:$C$113,'総括表 (A表)'!$E181)</f>
        <v>0</v>
      </c>
      <c r="X181" s="674" t="str">
        <f t="shared" si="35"/>
        <v/>
      </c>
      <c r="Y181" s="331"/>
      <c r="Z181" s="332"/>
      <c r="AA181" s="328">
        <f t="shared" si="37"/>
        <v>0</v>
      </c>
      <c r="AB181" s="329">
        <f t="shared" si="38"/>
        <v>0</v>
      </c>
      <c r="AC181" s="332"/>
      <c r="AD181" s="332"/>
      <c r="AE181" s="328">
        <f t="shared" si="39"/>
        <v>0</v>
      </c>
      <c r="AF181" s="746">
        <f t="shared" si="36"/>
        <v>0</v>
      </c>
      <c r="AG181" s="332"/>
      <c r="AH181" s="328">
        <f t="shared" si="40"/>
        <v>0</v>
      </c>
      <c r="AI181" s="329">
        <f t="shared" si="41"/>
        <v>0</v>
      </c>
      <c r="AJ181" s="332"/>
      <c r="AK181" s="330">
        <f t="shared" si="42"/>
        <v>0</v>
      </c>
      <c r="AL181" s="335"/>
      <c r="AM181" s="329">
        <f t="shared" si="43"/>
        <v>0</v>
      </c>
      <c r="AN181" s="436"/>
      <c r="AO181" s="337">
        <f t="shared" si="34"/>
        <v>0</v>
      </c>
      <c r="AP181" s="261"/>
    </row>
    <row r="182" spans="1:42">
      <c r="A182" s="342">
        <f>VLOOKUP($E182,'個別表（B表）'!$C$14:$CM$113,2,FALSE)</f>
        <v>0</v>
      </c>
      <c r="B182" s="342">
        <f>IF(D182&gt;0,SUM($D$12:D182),0)</f>
        <v>0</v>
      </c>
      <c r="C182" s="342">
        <f t="shared" si="44"/>
        <v>0</v>
      </c>
      <c r="D182" s="342">
        <f t="shared" si="32"/>
        <v>0</v>
      </c>
      <c r="E182" s="666">
        <f t="shared" si="45"/>
        <v>0</v>
      </c>
      <c r="F182" s="357">
        <f>VLOOKUP($E182,'個別表（B表）'!$C$14:$CM$113,10,FALSE)</f>
        <v>0</v>
      </c>
      <c r="G182" s="357">
        <f>VLOOKUP($E182,'個別表（B表）'!$C$14:$CM$113,11,FALSE)</f>
        <v>0</v>
      </c>
      <c r="H182" s="530">
        <f>VLOOKUP($E182,'個別表（B表）'!$C$14:$CM$113,12,FALSE)</f>
        <v>0</v>
      </c>
      <c r="I182" s="388"/>
      <c r="J182" s="709" t="str">
        <f>IF($H182&gt;0,LEFT(VLOOKUP($E182,'個別表（B表）'!$C$14:$CM$113,14,FALSE),2),"")</f>
        <v/>
      </c>
      <c r="K182" s="705">
        <f>SUMIFS('個別表（B表）'!$I$14:$I$113,'個別表（B表）'!$C$14:$C$113,'総括表 (A表)'!$E182,'個別表（B表）'!$R$14:$R$113,"&gt;=1")</f>
        <v>0</v>
      </c>
      <c r="L182" s="627">
        <f>SUMIFS('個別表（B表）'!$AW$14:$AW$113,'個別表（B表）'!$C$14:$C$113,'総括表 (A表)'!$E182)</f>
        <v>0</v>
      </c>
      <c r="M182" s="385">
        <f>SUMIFS('個別表（B表）'!$AY$14:$AY$113,'個別表（B表）'!$C$14:$C$113,'総括表 (A表)'!$E182)</f>
        <v>0</v>
      </c>
      <c r="N182" s="386">
        <f>SUMIFS('個別表（B表）'!$I$14:$I$113,'個別表（B表）'!$C$14:$C$113,'総括表 (A表)'!$E182,'個別表（B表）'!$F$14:$F$113,"&gt;=1")</f>
        <v>0</v>
      </c>
      <c r="O182" s="386">
        <f>SUMIFS('個別表（B表）'!$BR$14:$BR$113,'個別表（B表）'!$C$14:$C$113,'総括表 (A表)'!$E182)</f>
        <v>0</v>
      </c>
      <c r="P182" s="721" t="str">
        <f t="shared" si="33"/>
        <v/>
      </c>
      <c r="Q182" s="716"/>
      <c r="R182" s="327"/>
      <c r="S182" s="705">
        <f>SUMIFS('個別表（B表）'!$I$14:$I$113,'個別表（B表）'!$C$14:$C$113,'総括表 (A表)'!E182)</f>
        <v>0</v>
      </c>
      <c r="T182" s="698">
        <f>SUMIFS('個別表（B表）'!$AW$14:$AW$113,'個別表（B表）'!$C$14:$C$113,'総括表 (A表)'!$E182)</f>
        <v>0</v>
      </c>
      <c r="U182" s="387">
        <f>SUMIFS('個別表（B表）'!$AY$14:$AY$113,'個別表（B表）'!$C$14:$C$113,'総括表 (A表)'!$E182)</f>
        <v>0</v>
      </c>
      <c r="V182" s="496">
        <f>SUMIFS('個別表（B表）'!$I$14:$I$113,'個別表（B表）'!$C$14:$C$113,'総括表 (A表)'!$E182,'個別表（B表）'!$F$14:$F$113,"&gt;=1")</f>
        <v>0</v>
      </c>
      <c r="W182" s="387">
        <f>SUMIFS('個別表（B表）'!$BR$14:$BR$113,'個別表（B表）'!$C$14:$C$113,'総括表 (A表)'!$E182)</f>
        <v>0</v>
      </c>
      <c r="X182" s="674" t="str">
        <f t="shared" si="35"/>
        <v/>
      </c>
      <c r="Y182" s="331"/>
      <c r="Z182" s="332"/>
      <c r="AA182" s="328">
        <f t="shared" si="37"/>
        <v>0</v>
      </c>
      <c r="AB182" s="329">
        <f t="shared" si="38"/>
        <v>0</v>
      </c>
      <c r="AC182" s="332"/>
      <c r="AD182" s="332"/>
      <c r="AE182" s="328">
        <f t="shared" si="39"/>
        <v>0</v>
      </c>
      <c r="AF182" s="746">
        <f t="shared" si="36"/>
        <v>0</v>
      </c>
      <c r="AG182" s="332"/>
      <c r="AH182" s="328">
        <f t="shared" si="40"/>
        <v>0</v>
      </c>
      <c r="AI182" s="329">
        <f t="shared" si="41"/>
        <v>0</v>
      </c>
      <c r="AJ182" s="332"/>
      <c r="AK182" s="330">
        <f t="shared" si="42"/>
        <v>0</v>
      </c>
      <c r="AL182" s="335"/>
      <c r="AM182" s="329">
        <f t="shared" si="43"/>
        <v>0</v>
      </c>
      <c r="AN182" s="436"/>
      <c r="AO182" s="337">
        <f t="shared" si="34"/>
        <v>0</v>
      </c>
      <c r="AP182" s="261"/>
    </row>
    <row r="183" spans="1:42">
      <c r="A183" s="342">
        <f>VLOOKUP($E183,'個別表（B表）'!$C$14:$CM$113,2,FALSE)</f>
        <v>0</v>
      </c>
      <c r="B183" s="342">
        <f>IF(D183&gt;0,SUM($D$12:D183),0)</f>
        <v>0</v>
      </c>
      <c r="C183" s="342">
        <f t="shared" si="44"/>
        <v>0</v>
      </c>
      <c r="D183" s="342">
        <f t="shared" si="32"/>
        <v>0</v>
      </c>
      <c r="E183" s="666">
        <f t="shared" si="45"/>
        <v>0</v>
      </c>
      <c r="F183" s="357">
        <f>VLOOKUP($E183,'個別表（B表）'!$C$14:$CM$113,10,FALSE)</f>
        <v>0</v>
      </c>
      <c r="G183" s="357">
        <f>VLOOKUP($E183,'個別表（B表）'!$C$14:$CM$113,11,FALSE)</f>
        <v>0</v>
      </c>
      <c r="H183" s="530">
        <f>VLOOKUP($E183,'個別表（B表）'!$C$14:$CM$113,12,FALSE)</f>
        <v>0</v>
      </c>
      <c r="I183" s="388"/>
      <c r="J183" s="709" t="str">
        <f>IF($H183&gt;0,LEFT(VLOOKUP($E183,'個別表（B表）'!$C$14:$CM$113,14,FALSE),2),"")</f>
        <v/>
      </c>
      <c r="K183" s="705">
        <f>SUMIFS('個別表（B表）'!$I$14:$I$113,'個別表（B表）'!$C$14:$C$113,'総括表 (A表)'!$E183,'個別表（B表）'!$R$14:$R$113,"&gt;=1")</f>
        <v>0</v>
      </c>
      <c r="L183" s="627">
        <f>SUMIFS('個別表（B表）'!$AW$14:$AW$113,'個別表（B表）'!$C$14:$C$113,'総括表 (A表)'!$E183)</f>
        <v>0</v>
      </c>
      <c r="M183" s="385">
        <f>SUMIFS('個別表（B表）'!$AY$14:$AY$113,'個別表（B表）'!$C$14:$C$113,'総括表 (A表)'!$E183)</f>
        <v>0</v>
      </c>
      <c r="N183" s="386">
        <f>SUMIFS('個別表（B表）'!$I$14:$I$113,'個別表（B表）'!$C$14:$C$113,'総括表 (A表)'!$E183,'個別表（B表）'!$F$14:$F$113,"&gt;=1")</f>
        <v>0</v>
      </c>
      <c r="O183" s="386">
        <f>SUMIFS('個別表（B表）'!$BR$14:$BR$113,'個別表（B表）'!$C$14:$C$113,'総括表 (A表)'!$E183)</f>
        <v>0</v>
      </c>
      <c r="P183" s="721" t="str">
        <f t="shared" si="33"/>
        <v/>
      </c>
      <c r="Q183" s="716"/>
      <c r="R183" s="327"/>
      <c r="S183" s="705">
        <f>SUMIFS('個別表（B表）'!$I$14:$I$113,'個別表（B表）'!$C$14:$C$113,'総括表 (A表)'!E183)</f>
        <v>0</v>
      </c>
      <c r="T183" s="698">
        <f>SUMIFS('個別表（B表）'!$AW$14:$AW$113,'個別表（B表）'!$C$14:$C$113,'総括表 (A表)'!$E183)</f>
        <v>0</v>
      </c>
      <c r="U183" s="387">
        <f>SUMIFS('個別表（B表）'!$AY$14:$AY$113,'個別表（B表）'!$C$14:$C$113,'総括表 (A表)'!$E183)</f>
        <v>0</v>
      </c>
      <c r="V183" s="496">
        <f>SUMIFS('個別表（B表）'!$I$14:$I$113,'個別表（B表）'!$C$14:$C$113,'総括表 (A表)'!$E183,'個別表（B表）'!$F$14:$F$113,"&gt;=1")</f>
        <v>0</v>
      </c>
      <c r="W183" s="387">
        <f>SUMIFS('個別表（B表）'!$BR$14:$BR$113,'個別表（B表）'!$C$14:$C$113,'総括表 (A表)'!$E183)</f>
        <v>0</v>
      </c>
      <c r="X183" s="674" t="str">
        <f t="shared" si="35"/>
        <v/>
      </c>
      <c r="Y183" s="331"/>
      <c r="Z183" s="332"/>
      <c r="AA183" s="328">
        <f t="shared" si="37"/>
        <v>0</v>
      </c>
      <c r="AB183" s="329">
        <f t="shared" si="38"/>
        <v>0</v>
      </c>
      <c r="AC183" s="332"/>
      <c r="AD183" s="332"/>
      <c r="AE183" s="328">
        <f t="shared" si="39"/>
        <v>0</v>
      </c>
      <c r="AF183" s="746">
        <f t="shared" si="36"/>
        <v>0</v>
      </c>
      <c r="AG183" s="332"/>
      <c r="AH183" s="328">
        <f t="shared" si="40"/>
        <v>0</v>
      </c>
      <c r="AI183" s="329">
        <f t="shared" si="41"/>
        <v>0</v>
      </c>
      <c r="AJ183" s="332"/>
      <c r="AK183" s="330">
        <f t="shared" si="42"/>
        <v>0</v>
      </c>
      <c r="AL183" s="335"/>
      <c r="AM183" s="329">
        <f t="shared" si="43"/>
        <v>0</v>
      </c>
      <c r="AN183" s="436"/>
      <c r="AO183" s="337">
        <f t="shared" si="34"/>
        <v>0</v>
      </c>
      <c r="AP183" s="261"/>
    </row>
    <row r="184" spans="1:42">
      <c r="A184" s="342">
        <f>VLOOKUP($E184,'個別表（B表）'!$C$14:$CM$113,2,FALSE)</f>
        <v>0</v>
      </c>
      <c r="B184" s="342">
        <f>IF(D184&gt;0,SUM($D$12:D184),0)</f>
        <v>0</v>
      </c>
      <c r="C184" s="342">
        <f t="shared" si="44"/>
        <v>0</v>
      </c>
      <c r="D184" s="342">
        <f t="shared" si="32"/>
        <v>0</v>
      </c>
      <c r="E184" s="666">
        <f t="shared" si="45"/>
        <v>0</v>
      </c>
      <c r="F184" s="357">
        <f>VLOOKUP($E184,'個別表（B表）'!$C$14:$CM$113,10,FALSE)</f>
        <v>0</v>
      </c>
      <c r="G184" s="357">
        <f>VLOOKUP($E184,'個別表（B表）'!$C$14:$CM$113,11,FALSE)</f>
        <v>0</v>
      </c>
      <c r="H184" s="530">
        <f>VLOOKUP($E184,'個別表（B表）'!$C$14:$CM$113,12,FALSE)</f>
        <v>0</v>
      </c>
      <c r="I184" s="388"/>
      <c r="J184" s="709" t="str">
        <f>IF($H184&gt;0,LEFT(VLOOKUP($E184,'個別表（B表）'!$C$14:$CM$113,14,FALSE),2),"")</f>
        <v/>
      </c>
      <c r="K184" s="705">
        <f>SUMIFS('個別表（B表）'!$I$14:$I$113,'個別表（B表）'!$C$14:$C$113,'総括表 (A表)'!$E184,'個別表（B表）'!$R$14:$R$113,"&gt;=1")</f>
        <v>0</v>
      </c>
      <c r="L184" s="627">
        <f>SUMIFS('個別表（B表）'!$AW$14:$AW$113,'個別表（B表）'!$C$14:$C$113,'総括表 (A表)'!$E184)</f>
        <v>0</v>
      </c>
      <c r="M184" s="385">
        <f>SUMIFS('個別表（B表）'!$AY$14:$AY$113,'個別表（B表）'!$C$14:$C$113,'総括表 (A表)'!$E184)</f>
        <v>0</v>
      </c>
      <c r="N184" s="386">
        <f>SUMIFS('個別表（B表）'!$I$14:$I$113,'個別表（B表）'!$C$14:$C$113,'総括表 (A表)'!$E184,'個別表（B表）'!$F$14:$F$113,"&gt;=1")</f>
        <v>0</v>
      </c>
      <c r="O184" s="386">
        <f>SUMIFS('個別表（B表）'!$BR$14:$BR$113,'個別表（B表）'!$C$14:$C$113,'総括表 (A表)'!$E184)</f>
        <v>0</v>
      </c>
      <c r="P184" s="721" t="str">
        <f t="shared" si="33"/>
        <v/>
      </c>
      <c r="Q184" s="716"/>
      <c r="R184" s="327"/>
      <c r="S184" s="705">
        <f>SUMIFS('個別表（B表）'!$I$14:$I$113,'個別表（B表）'!$C$14:$C$113,'総括表 (A表)'!E184)</f>
        <v>0</v>
      </c>
      <c r="T184" s="698">
        <f>SUMIFS('個別表（B表）'!$AW$14:$AW$113,'個別表（B表）'!$C$14:$C$113,'総括表 (A表)'!$E184)</f>
        <v>0</v>
      </c>
      <c r="U184" s="387">
        <f>SUMIFS('個別表（B表）'!$AY$14:$AY$113,'個別表（B表）'!$C$14:$C$113,'総括表 (A表)'!$E184)</f>
        <v>0</v>
      </c>
      <c r="V184" s="496">
        <f>SUMIFS('個別表（B表）'!$I$14:$I$113,'個別表（B表）'!$C$14:$C$113,'総括表 (A表)'!$E184,'個別表（B表）'!$F$14:$F$113,"&gt;=1")</f>
        <v>0</v>
      </c>
      <c r="W184" s="387">
        <f>SUMIFS('個別表（B表）'!$BR$14:$BR$113,'個別表（B表）'!$C$14:$C$113,'総括表 (A表)'!$E184)</f>
        <v>0</v>
      </c>
      <c r="X184" s="674" t="str">
        <f t="shared" si="35"/>
        <v/>
      </c>
      <c r="Y184" s="331"/>
      <c r="Z184" s="332"/>
      <c r="AA184" s="328">
        <f t="shared" si="37"/>
        <v>0</v>
      </c>
      <c r="AB184" s="329">
        <f t="shared" si="38"/>
        <v>0</v>
      </c>
      <c r="AC184" s="332"/>
      <c r="AD184" s="332"/>
      <c r="AE184" s="328">
        <f t="shared" si="39"/>
        <v>0</v>
      </c>
      <c r="AF184" s="746">
        <f t="shared" si="36"/>
        <v>0</v>
      </c>
      <c r="AG184" s="332"/>
      <c r="AH184" s="328">
        <f t="shared" si="40"/>
        <v>0</v>
      </c>
      <c r="AI184" s="329">
        <f t="shared" si="41"/>
        <v>0</v>
      </c>
      <c r="AJ184" s="332"/>
      <c r="AK184" s="330">
        <f t="shared" si="42"/>
        <v>0</v>
      </c>
      <c r="AL184" s="335"/>
      <c r="AM184" s="329">
        <f t="shared" si="43"/>
        <v>0</v>
      </c>
      <c r="AN184" s="436"/>
      <c r="AO184" s="337">
        <f t="shared" si="34"/>
        <v>0</v>
      </c>
      <c r="AP184" s="261"/>
    </row>
    <row r="185" spans="1:42">
      <c r="A185" s="342">
        <f>VLOOKUP($E185,'個別表（B表）'!$C$14:$CM$113,2,FALSE)</f>
        <v>0</v>
      </c>
      <c r="B185" s="342">
        <f>IF(D185&gt;0,SUM($D$12:D185),0)</f>
        <v>0</v>
      </c>
      <c r="C185" s="342">
        <f t="shared" si="44"/>
        <v>0</v>
      </c>
      <c r="D185" s="342">
        <f t="shared" si="32"/>
        <v>0</v>
      </c>
      <c r="E185" s="666">
        <f t="shared" si="45"/>
        <v>0</v>
      </c>
      <c r="F185" s="357">
        <f>VLOOKUP($E185,'個別表（B表）'!$C$14:$CM$113,10,FALSE)</f>
        <v>0</v>
      </c>
      <c r="G185" s="357">
        <f>VLOOKUP($E185,'個別表（B表）'!$C$14:$CM$113,11,FALSE)</f>
        <v>0</v>
      </c>
      <c r="H185" s="530">
        <f>VLOOKUP($E185,'個別表（B表）'!$C$14:$CM$113,12,FALSE)</f>
        <v>0</v>
      </c>
      <c r="I185" s="388"/>
      <c r="J185" s="709" t="str">
        <f>IF($H185&gt;0,LEFT(VLOOKUP($E185,'個別表（B表）'!$C$14:$CM$113,14,FALSE),2),"")</f>
        <v/>
      </c>
      <c r="K185" s="705">
        <f>SUMIFS('個別表（B表）'!$I$14:$I$113,'個別表（B表）'!$C$14:$C$113,'総括表 (A表)'!$E185,'個別表（B表）'!$R$14:$R$113,"&gt;=1")</f>
        <v>0</v>
      </c>
      <c r="L185" s="627">
        <f>SUMIFS('個別表（B表）'!$AW$14:$AW$113,'個別表（B表）'!$C$14:$C$113,'総括表 (A表)'!$E185)</f>
        <v>0</v>
      </c>
      <c r="M185" s="385">
        <f>SUMIFS('個別表（B表）'!$AY$14:$AY$113,'個別表（B表）'!$C$14:$C$113,'総括表 (A表)'!$E185)</f>
        <v>0</v>
      </c>
      <c r="N185" s="386">
        <f>SUMIFS('個別表（B表）'!$I$14:$I$113,'個別表（B表）'!$C$14:$C$113,'総括表 (A表)'!$E185,'個別表（B表）'!$F$14:$F$113,"&gt;=1")</f>
        <v>0</v>
      </c>
      <c r="O185" s="386">
        <f>SUMIFS('個別表（B表）'!$BR$14:$BR$113,'個別表（B表）'!$C$14:$C$113,'総括表 (A表)'!$E185)</f>
        <v>0</v>
      </c>
      <c r="P185" s="721" t="str">
        <f t="shared" si="33"/>
        <v/>
      </c>
      <c r="Q185" s="716"/>
      <c r="R185" s="327"/>
      <c r="S185" s="705">
        <f>SUMIFS('個別表（B表）'!$I$14:$I$113,'個別表（B表）'!$C$14:$C$113,'総括表 (A表)'!E185)</f>
        <v>0</v>
      </c>
      <c r="T185" s="698">
        <f>SUMIFS('個別表（B表）'!$AW$14:$AW$113,'個別表（B表）'!$C$14:$C$113,'総括表 (A表)'!$E185)</f>
        <v>0</v>
      </c>
      <c r="U185" s="387">
        <f>SUMIFS('個別表（B表）'!$AY$14:$AY$113,'個別表（B表）'!$C$14:$C$113,'総括表 (A表)'!$E185)</f>
        <v>0</v>
      </c>
      <c r="V185" s="496">
        <f>SUMIFS('個別表（B表）'!$I$14:$I$113,'個別表（B表）'!$C$14:$C$113,'総括表 (A表)'!$E185,'個別表（B表）'!$F$14:$F$113,"&gt;=1")</f>
        <v>0</v>
      </c>
      <c r="W185" s="387">
        <f>SUMIFS('個別表（B表）'!$BR$14:$BR$113,'個別表（B表）'!$C$14:$C$113,'総括表 (A表)'!$E185)</f>
        <v>0</v>
      </c>
      <c r="X185" s="674" t="str">
        <f t="shared" si="35"/>
        <v/>
      </c>
      <c r="Y185" s="331"/>
      <c r="Z185" s="332"/>
      <c r="AA185" s="328">
        <f t="shared" si="37"/>
        <v>0</v>
      </c>
      <c r="AB185" s="329">
        <f t="shared" si="38"/>
        <v>0</v>
      </c>
      <c r="AC185" s="332"/>
      <c r="AD185" s="332"/>
      <c r="AE185" s="328">
        <f t="shared" si="39"/>
        <v>0</v>
      </c>
      <c r="AF185" s="746">
        <f t="shared" si="36"/>
        <v>0</v>
      </c>
      <c r="AG185" s="332"/>
      <c r="AH185" s="328">
        <f t="shared" si="40"/>
        <v>0</v>
      </c>
      <c r="AI185" s="329">
        <f t="shared" si="41"/>
        <v>0</v>
      </c>
      <c r="AJ185" s="332"/>
      <c r="AK185" s="330">
        <f t="shared" si="42"/>
        <v>0</v>
      </c>
      <c r="AL185" s="335"/>
      <c r="AM185" s="329">
        <f t="shared" si="43"/>
        <v>0</v>
      </c>
      <c r="AN185" s="436"/>
      <c r="AO185" s="337">
        <f t="shared" si="34"/>
        <v>0</v>
      </c>
      <c r="AP185" s="261"/>
    </row>
    <row r="186" spans="1:42">
      <c r="A186" s="342">
        <f>VLOOKUP($E186,'個別表（B表）'!$C$14:$CM$113,2,FALSE)</f>
        <v>0</v>
      </c>
      <c r="B186" s="342">
        <f>IF(D186&gt;0,SUM($D$12:D186),0)</f>
        <v>0</v>
      </c>
      <c r="C186" s="342">
        <f t="shared" si="44"/>
        <v>0</v>
      </c>
      <c r="D186" s="342">
        <f t="shared" si="32"/>
        <v>0</v>
      </c>
      <c r="E186" s="666">
        <f t="shared" si="45"/>
        <v>0</v>
      </c>
      <c r="F186" s="357">
        <f>VLOOKUP($E186,'個別表（B表）'!$C$14:$CM$113,10,FALSE)</f>
        <v>0</v>
      </c>
      <c r="G186" s="357">
        <f>VLOOKUP($E186,'個別表（B表）'!$C$14:$CM$113,11,FALSE)</f>
        <v>0</v>
      </c>
      <c r="H186" s="530">
        <f>VLOOKUP($E186,'個別表（B表）'!$C$14:$CM$113,12,FALSE)</f>
        <v>0</v>
      </c>
      <c r="I186" s="388"/>
      <c r="J186" s="709" t="str">
        <f>IF($H186&gt;0,LEFT(VLOOKUP($E186,'個別表（B表）'!$C$14:$CM$113,14,FALSE),2),"")</f>
        <v/>
      </c>
      <c r="K186" s="705">
        <f>SUMIFS('個別表（B表）'!$I$14:$I$113,'個別表（B表）'!$C$14:$C$113,'総括表 (A表)'!$E186,'個別表（B表）'!$R$14:$R$113,"&gt;=1")</f>
        <v>0</v>
      </c>
      <c r="L186" s="627">
        <f>SUMIFS('個別表（B表）'!$AW$14:$AW$113,'個別表（B表）'!$C$14:$C$113,'総括表 (A表)'!$E186)</f>
        <v>0</v>
      </c>
      <c r="M186" s="385">
        <f>SUMIFS('個別表（B表）'!$AY$14:$AY$113,'個別表（B表）'!$C$14:$C$113,'総括表 (A表)'!$E186)</f>
        <v>0</v>
      </c>
      <c r="N186" s="386">
        <f>SUMIFS('個別表（B表）'!$I$14:$I$113,'個別表（B表）'!$C$14:$C$113,'総括表 (A表)'!$E186,'個別表（B表）'!$F$14:$F$113,"&gt;=1")</f>
        <v>0</v>
      </c>
      <c r="O186" s="386">
        <f>SUMIFS('個別表（B表）'!$BR$14:$BR$113,'個別表（B表）'!$C$14:$C$113,'総括表 (A表)'!$E186)</f>
        <v>0</v>
      </c>
      <c r="P186" s="721" t="str">
        <f t="shared" si="33"/>
        <v/>
      </c>
      <c r="Q186" s="716"/>
      <c r="R186" s="327"/>
      <c r="S186" s="705">
        <f>SUMIFS('個別表（B表）'!$I$14:$I$113,'個別表（B表）'!$C$14:$C$113,'総括表 (A表)'!E186)</f>
        <v>0</v>
      </c>
      <c r="T186" s="698">
        <f>SUMIFS('個別表（B表）'!$AW$14:$AW$113,'個別表（B表）'!$C$14:$C$113,'総括表 (A表)'!$E186)</f>
        <v>0</v>
      </c>
      <c r="U186" s="387">
        <f>SUMIFS('個別表（B表）'!$AY$14:$AY$113,'個別表（B表）'!$C$14:$C$113,'総括表 (A表)'!$E186)</f>
        <v>0</v>
      </c>
      <c r="V186" s="496">
        <f>SUMIFS('個別表（B表）'!$I$14:$I$113,'個別表（B表）'!$C$14:$C$113,'総括表 (A表)'!$E186,'個別表（B表）'!$F$14:$F$113,"&gt;=1")</f>
        <v>0</v>
      </c>
      <c r="W186" s="387">
        <f>SUMIFS('個別表（B表）'!$BR$14:$BR$113,'個別表（B表）'!$C$14:$C$113,'総括表 (A表)'!$E186)</f>
        <v>0</v>
      </c>
      <c r="X186" s="674" t="str">
        <f t="shared" si="35"/>
        <v/>
      </c>
      <c r="Y186" s="331"/>
      <c r="Z186" s="332"/>
      <c r="AA186" s="328">
        <f t="shared" si="37"/>
        <v>0</v>
      </c>
      <c r="AB186" s="329">
        <f t="shared" si="38"/>
        <v>0</v>
      </c>
      <c r="AC186" s="332"/>
      <c r="AD186" s="332"/>
      <c r="AE186" s="328">
        <f t="shared" si="39"/>
        <v>0</v>
      </c>
      <c r="AF186" s="746">
        <f t="shared" si="36"/>
        <v>0</v>
      </c>
      <c r="AG186" s="332"/>
      <c r="AH186" s="328">
        <f t="shared" si="40"/>
        <v>0</v>
      </c>
      <c r="AI186" s="329">
        <f t="shared" si="41"/>
        <v>0</v>
      </c>
      <c r="AJ186" s="332"/>
      <c r="AK186" s="330">
        <f t="shared" si="42"/>
        <v>0</v>
      </c>
      <c r="AL186" s="335"/>
      <c r="AM186" s="329">
        <f t="shared" si="43"/>
        <v>0</v>
      </c>
      <c r="AN186" s="436"/>
      <c r="AO186" s="337">
        <f t="shared" si="34"/>
        <v>0</v>
      </c>
      <c r="AP186" s="261"/>
    </row>
    <row r="187" spans="1:42">
      <c r="A187" s="342">
        <f>VLOOKUP($E187,'個別表（B表）'!$C$14:$CM$113,2,FALSE)</f>
        <v>0</v>
      </c>
      <c r="B187" s="342">
        <f>IF(D187&gt;0,SUM($D$12:D187),0)</f>
        <v>0</v>
      </c>
      <c r="C187" s="342">
        <f t="shared" si="44"/>
        <v>0</v>
      </c>
      <c r="D187" s="342">
        <f t="shared" si="32"/>
        <v>0</v>
      </c>
      <c r="E187" s="666">
        <f t="shared" si="45"/>
        <v>0</v>
      </c>
      <c r="F187" s="357">
        <f>VLOOKUP($E187,'個別表（B表）'!$C$14:$CM$113,10,FALSE)</f>
        <v>0</v>
      </c>
      <c r="G187" s="357">
        <f>VLOOKUP($E187,'個別表（B表）'!$C$14:$CM$113,11,FALSE)</f>
        <v>0</v>
      </c>
      <c r="H187" s="530">
        <f>VLOOKUP($E187,'個別表（B表）'!$C$14:$CM$113,12,FALSE)</f>
        <v>0</v>
      </c>
      <c r="I187" s="388"/>
      <c r="J187" s="709" t="str">
        <f>IF($H187&gt;0,LEFT(VLOOKUP($E187,'個別表（B表）'!$C$14:$CM$113,14,FALSE),2),"")</f>
        <v/>
      </c>
      <c r="K187" s="705">
        <f>SUMIFS('個別表（B表）'!$I$14:$I$113,'個別表（B表）'!$C$14:$C$113,'総括表 (A表)'!$E187,'個別表（B表）'!$R$14:$R$113,"&gt;=1")</f>
        <v>0</v>
      </c>
      <c r="L187" s="627">
        <f>SUMIFS('個別表（B表）'!$AW$14:$AW$113,'個別表（B表）'!$C$14:$C$113,'総括表 (A表)'!$E187)</f>
        <v>0</v>
      </c>
      <c r="M187" s="385">
        <f>SUMIFS('個別表（B表）'!$AY$14:$AY$113,'個別表（B表）'!$C$14:$C$113,'総括表 (A表)'!$E187)</f>
        <v>0</v>
      </c>
      <c r="N187" s="386">
        <f>SUMIFS('個別表（B表）'!$I$14:$I$113,'個別表（B表）'!$C$14:$C$113,'総括表 (A表)'!$E187,'個別表（B表）'!$F$14:$F$113,"&gt;=1")</f>
        <v>0</v>
      </c>
      <c r="O187" s="386">
        <f>SUMIFS('個別表（B表）'!$BR$14:$BR$113,'個別表（B表）'!$C$14:$C$113,'総括表 (A表)'!$E187)</f>
        <v>0</v>
      </c>
      <c r="P187" s="721" t="str">
        <f t="shared" si="33"/>
        <v/>
      </c>
      <c r="Q187" s="716"/>
      <c r="R187" s="327"/>
      <c r="S187" s="705">
        <f>SUMIFS('個別表（B表）'!$I$14:$I$113,'個別表（B表）'!$C$14:$C$113,'総括表 (A表)'!E187)</f>
        <v>0</v>
      </c>
      <c r="T187" s="698">
        <f>SUMIFS('個別表（B表）'!$AW$14:$AW$113,'個別表（B表）'!$C$14:$C$113,'総括表 (A表)'!$E187)</f>
        <v>0</v>
      </c>
      <c r="U187" s="387">
        <f>SUMIFS('個別表（B表）'!$AY$14:$AY$113,'個別表（B表）'!$C$14:$C$113,'総括表 (A表)'!$E187)</f>
        <v>0</v>
      </c>
      <c r="V187" s="496">
        <f>SUMIFS('個別表（B表）'!$I$14:$I$113,'個別表（B表）'!$C$14:$C$113,'総括表 (A表)'!$E187,'個別表（B表）'!$F$14:$F$113,"&gt;=1")</f>
        <v>0</v>
      </c>
      <c r="W187" s="387">
        <f>SUMIFS('個別表（B表）'!$BR$14:$BR$113,'個別表（B表）'!$C$14:$C$113,'総括表 (A表)'!$E187)</f>
        <v>0</v>
      </c>
      <c r="X187" s="674" t="str">
        <f t="shared" si="35"/>
        <v/>
      </c>
      <c r="Y187" s="331"/>
      <c r="Z187" s="332"/>
      <c r="AA187" s="328">
        <f t="shared" si="37"/>
        <v>0</v>
      </c>
      <c r="AB187" s="329">
        <f t="shared" si="38"/>
        <v>0</v>
      </c>
      <c r="AC187" s="332"/>
      <c r="AD187" s="332"/>
      <c r="AE187" s="328">
        <f t="shared" si="39"/>
        <v>0</v>
      </c>
      <c r="AF187" s="746">
        <f t="shared" si="36"/>
        <v>0</v>
      </c>
      <c r="AG187" s="332"/>
      <c r="AH187" s="328">
        <f t="shared" si="40"/>
        <v>0</v>
      </c>
      <c r="AI187" s="329">
        <f t="shared" si="41"/>
        <v>0</v>
      </c>
      <c r="AJ187" s="332"/>
      <c r="AK187" s="330">
        <f t="shared" si="42"/>
        <v>0</v>
      </c>
      <c r="AL187" s="335"/>
      <c r="AM187" s="329">
        <f t="shared" si="43"/>
        <v>0</v>
      </c>
      <c r="AN187" s="436"/>
      <c r="AO187" s="337">
        <f t="shared" si="34"/>
        <v>0</v>
      </c>
      <c r="AP187" s="261"/>
    </row>
    <row r="188" spans="1:42">
      <c r="A188" s="342">
        <f>VLOOKUP($E188,'個別表（B表）'!$C$14:$CM$113,2,FALSE)</f>
        <v>0</v>
      </c>
      <c r="B188" s="342">
        <f>IF(D188&gt;0,SUM($D$12:D188),0)</f>
        <v>0</v>
      </c>
      <c r="C188" s="342">
        <f t="shared" si="44"/>
        <v>0</v>
      </c>
      <c r="D188" s="342">
        <f t="shared" si="32"/>
        <v>0</v>
      </c>
      <c r="E188" s="666">
        <f t="shared" si="45"/>
        <v>0</v>
      </c>
      <c r="F188" s="357">
        <f>VLOOKUP($E188,'個別表（B表）'!$C$14:$CM$113,10,FALSE)</f>
        <v>0</v>
      </c>
      <c r="G188" s="357">
        <f>VLOOKUP($E188,'個別表（B表）'!$C$14:$CM$113,11,FALSE)</f>
        <v>0</v>
      </c>
      <c r="H188" s="530">
        <f>VLOOKUP($E188,'個別表（B表）'!$C$14:$CM$113,12,FALSE)</f>
        <v>0</v>
      </c>
      <c r="I188" s="388"/>
      <c r="J188" s="709" t="str">
        <f>IF($H188&gt;0,LEFT(VLOOKUP($E188,'個別表（B表）'!$C$14:$CM$113,14,FALSE),2),"")</f>
        <v/>
      </c>
      <c r="K188" s="705">
        <f>SUMIFS('個別表（B表）'!$I$14:$I$113,'個別表（B表）'!$C$14:$C$113,'総括表 (A表)'!$E188,'個別表（B表）'!$R$14:$R$113,"&gt;=1")</f>
        <v>0</v>
      </c>
      <c r="L188" s="627">
        <f>SUMIFS('個別表（B表）'!$AW$14:$AW$113,'個別表（B表）'!$C$14:$C$113,'総括表 (A表)'!$E188)</f>
        <v>0</v>
      </c>
      <c r="M188" s="385">
        <f>SUMIFS('個別表（B表）'!$AY$14:$AY$113,'個別表（B表）'!$C$14:$C$113,'総括表 (A表)'!$E188)</f>
        <v>0</v>
      </c>
      <c r="N188" s="386">
        <f>SUMIFS('個別表（B表）'!$I$14:$I$113,'個別表（B表）'!$C$14:$C$113,'総括表 (A表)'!$E188,'個別表（B表）'!$F$14:$F$113,"&gt;=1")</f>
        <v>0</v>
      </c>
      <c r="O188" s="386">
        <f>SUMIFS('個別表（B表）'!$BR$14:$BR$113,'個別表（B表）'!$C$14:$C$113,'総括表 (A表)'!$E188)</f>
        <v>0</v>
      </c>
      <c r="P188" s="721" t="str">
        <f t="shared" si="33"/>
        <v/>
      </c>
      <c r="Q188" s="716"/>
      <c r="R188" s="327"/>
      <c r="S188" s="705">
        <f>SUMIFS('個別表（B表）'!$I$14:$I$113,'個別表（B表）'!$C$14:$C$113,'総括表 (A表)'!E188)</f>
        <v>0</v>
      </c>
      <c r="T188" s="698">
        <f>SUMIFS('個別表（B表）'!$AW$14:$AW$113,'個別表（B表）'!$C$14:$C$113,'総括表 (A表)'!$E188)</f>
        <v>0</v>
      </c>
      <c r="U188" s="387">
        <f>SUMIFS('個別表（B表）'!$AY$14:$AY$113,'個別表（B表）'!$C$14:$C$113,'総括表 (A表)'!$E188)</f>
        <v>0</v>
      </c>
      <c r="V188" s="496">
        <f>SUMIFS('個別表（B表）'!$I$14:$I$113,'個別表（B表）'!$C$14:$C$113,'総括表 (A表)'!$E188,'個別表（B表）'!$F$14:$F$113,"&gt;=1")</f>
        <v>0</v>
      </c>
      <c r="W188" s="387">
        <f>SUMIFS('個別表（B表）'!$BR$14:$BR$113,'個別表（B表）'!$C$14:$C$113,'総括表 (A表)'!$E188)</f>
        <v>0</v>
      </c>
      <c r="X188" s="674" t="str">
        <f t="shared" si="35"/>
        <v/>
      </c>
      <c r="Y188" s="331"/>
      <c r="Z188" s="332"/>
      <c r="AA188" s="328">
        <f t="shared" si="37"/>
        <v>0</v>
      </c>
      <c r="AB188" s="329">
        <f t="shared" si="38"/>
        <v>0</v>
      </c>
      <c r="AC188" s="332"/>
      <c r="AD188" s="332"/>
      <c r="AE188" s="328">
        <f t="shared" si="39"/>
        <v>0</v>
      </c>
      <c r="AF188" s="746">
        <f t="shared" si="36"/>
        <v>0</v>
      </c>
      <c r="AG188" s="332"/>
      <c r="AH188" s="328">
        <f t="shared" si="40"/>
        <v>0</v>
      </c>
      <c r="AI188" s="329">
        <f t="shared" si="41"/>
        <v>0</v>
      </c>
      <c r="AJ188" s="332"/>
      <c r="AK188" s="330">
        <f t="shared" si="42"/>
        <v>0</v>
      </c>
      <c r="AL188" s="335"/>
      <c r="AM188" s="329">
        <f t="shared" si="43"/>
        <v>0</v>
      </c>
      <c r="AN188" s="436"/>
      <c r="AO188" s="337">
        <f t="shared" si="34"/>
        <v>0</v>
      </c>
      <c r="AP188" s="261"/>
    </row>
    <row r="189" spans="1:42">
      <c r="A189" s="342">
        <f>VLOOKUP($E189,'個別表（B表）'!$C$14:$CM$113,2,FALSE)</f>
        <v>0</v>
      </c>
      <c r="B189" s="342">
        <f>IF(D189&gt;0,SUM($D$12:D189),0)</f>
        <v>0</v>
      </c>
      <c r="C189" s="342">
        <f t="shared" si="44"/>
        <v>0</v>
      </c>
      <c r="D189" s="342">
        <f t="shared" si="32"/>
        <v>0</v>
      </c>
      <c r="E189" s="666">
        <f t="shared" si="45"/>
        <v>0</v>
      </c>
      <c r="F189" s="357">
        <f>VLOOKUP($E189,'個別表（B表）'!$C$14:$CM$113,10,FALSE)</f>
        <v>0</v>
      </c>
      <c r="G189" s="357">
        <f>VLOOKUP($E189,'個別表（B表）'!$C$14:$CM$113,11,FALSE)</f>
        <v>0</v>
      </c>
      <c r="H189" s="530">
        <f>VLOOKUP($E189,'個別表（B表）'!$C$14:$CM$113,12,FALSE)</f>
        <v>0</v>
      </c>
      <c r="I189" s="388"/>
      <c r="J189" s="709" t="str">
        <f>IF($H189&gt;0,LEFT(VLOOKUP($E189,'個別表（B表）'!$C$14:$CM$113,14,FALSE),2),"")</f>
        <v/>
      </c>
      <c r="K189" s="705">
        <f>SUMIFS('個別表（B表）'!$I$14:$I$113,'個別表（B表）'!$C$14:$C$113,'総括表 (A表)'!$E189,'個別表（B表）'!$R$14:$R$113,"&gt;=1")</f>
        <v>0</v>
      </c>
      <c r="L189" s="627">
        <f>SUMIFS('個別表（B表）'!$AW$14:$AW$113,'個別表（B表）'!$C$14:$C$113,'総括表 (A表)'!$E189)</f>
        <v>0</v>
      </c>
      <c r="M189" s="385">
        <f>SUMIFS('個別表（B表）'!$AY$14:$AY$113,'個別表（B表）'!$C$14:$C$113,'総括表 (A表)'!$E189)</f>
        <v>0</v>
      </c>
      <c r="N189" s="386">
        <f>SUMIFS('個別表（B表）'!$I$14:$I$113,'個別表（B表）'!$C$14:$C$113,'総括表 (A表)'!$E189,'個別表（B表）'!$F$14:$F$113,"&gt;=1")</f>
        <v>0</v>
      </c>
      <c r="O189" s="386">
        <f>SUMIFS('個別表（B表）'!$BR$14:$BR$113,'個別表（B表）'!$C$14:$C$113,'総括表 (A表)'!$E189)</f>
        <v>0</v>
      </c>
      <c r="P189" s="721" t="str">
        <f t="shared" si="33"/>
        <v/>
      </c>
      <c r="Q189" s="716"/>
      <c r="R189" s="327"/>
      <c r="S189" s="705">
        <f>SUMIFS('個別表（B表）'!$I$14:$I$113,'個別表（B表）'!$C$14:$C$113,'総括表 (A表)'!E189)</f>
        <v>0</v>
      </c>
      <c r="T189" s="698">
        <f>SUMIFS('個別表（B表）'!$AW$14:$AW$113,'個別表（B表）'!$C$14:$C$113,'総括表 (A表)'!$E189)</f>
        <v>0</v>
      </c>
      <c r="U189" s="387">
        <f>SUMIFS('個別表（B表）'!$AY$14:$AY$113,'個別表（B表）'!$C$14:$C$113,'総括表 (A表)'!$E189)</f>
        <v>0</v>
      </c>
      <c r="V189" s="496">
        <f>SUMIFS('個別表（B表）'!$I$14:$I$113,'個別表（B表）'!$C$14:$C$113,'総括表 (A表)'!$E189,'個別表（B表）'!$F$14:$F$113,"&gt;=1")</f>
        <v>0</v>
      </c>
      <c r="W189" s="387">
        <f>SUMIFS('個別表（B表）'!$BR$14:$BR$113,'個別表（B表）'!$C$14:$C$113,'総括表 (A表)'!$E189)</f>
        <v>0</v>
      </c>
      <c r="X189" s="674" t="str">
        <f t="shared" si="35"/>
        <v/>
      </c>
      <c r="Y189" s="331"/>
      <c r="Z189" s="332"/>
      <c r="AA189" s="328">
        <f t="shared" si="37"/>
        <v>0</v>
      </c>
      <c r="AB189" s="329">
        <f t="shared" si="38"/>
        <v>0</v>
      </c>
      <c r="AC189" s="332"/>
      <c r="AD189" s="332"/>
      <c r="AE189" s="328">
        <f t="shared" si="39"/>
        <v>0</v>
      </c>
      <c r="AF189" s="746">
        <f t="shared" si="36"/>
        <v>0</v>
      </c>
      <c r="AG189" s="332"/>
      <c r="AH189" s="328">
        <f t="shared" si="40"/>
        <v>0</v>
      </c>
      <c r="AI189" s="329">
        <f t="shared" si="41"/>
        <v>0</v>
      </c>
      <c r="AJ189" s="332"/>
      <c r="AK189" s="330">
        <f t="shared" si="42"/>
        <v>0</v>
      </c>
      <c r="AL189" s="335"/>
      <c r="AM189" s="329">
        <f t="shared" si="43"/>
        <v>0</v>
      </c>
      <c r="AN189" s="436"/>
      <c r="AO189" s="337">
        <f t="shared" si="34"/>
        <v>0</v>
      </c>
      <c r="AP189" s="261"/>
    </row>
    <row r="190" spans="1:42">
      <c r="A190" s="342">
        <f>VLOOKUP($E190,'個別表（B表）'!$C$14:$CM$113,2,FALSE)</f>
        <v>0</v>
      </c>
      <c r="B190" s="342">
        <f>IF(D190&gt;0,SUM($D$12:D190),0)</f>
        <v>0</v>
      </c>
      <c r="C190" s="342">
        <f t="shared" si="44"/>
        <v>0</v>
      </c>
      <c r="D190" s="342">
        <f t="shared" si="32"/>
        <v>0</v>
      </c>
      <c r="E190" s="666">
        <f t="shared" si="45"/>
        <v>0</v>
      </c>
      <c r="F190" s="357">
        <f>VLOOKUP($E190,'個別表（B表）'!$C$14:$CM$113,10,FALSE)</f>
        <v>0</v>
      </c>
      <c r="G190" s="357">
        <f>VLOOKUP($E190,'個別表（B表）'!$C$14:$CM$113,11,FALSE)</f>
        <v>0</v>
      </c>
      <c r="H190" s="530">
        <f>VLOOKUP($E190,'個別表（B表）'!$C$14:$CM$113,12,FALSE)</f>
        <v>0</v>
      </c>
      <c r="I190" s="388"/>
      <c r="J190" s="709" t="str">
        <f>IF($H190&gt;0,LEFT(VLOOKUP($E190,'個別表（B表）'!$C$14:$CM$113,14,FALSE),2),"")</f>
        <v/>
      </c>
      <c r="K190" s="705">
        <f>SUMIFS('個別表（B表）'!$I$14:$I$113,'個別表（B表）'!$C$14:$C$113,'総括表 (A表)'!$E190,'個別表（B表）'!$R$14:$R$113,"&gt;=1")</f>
        <v>0</v>
      </c>
      <c r="L190" s="627">
        <f>SUMIFS('個別表（B表）'!$AW$14:$AW$113,'個別表（B表）'!$C$14:$C$113,'総括表 (A表)'!$E190)</f>
        <v>0</v>
      </c>
      <c r="M190" s="385">
        <f>SUMIFS('個別表（B表）'!$AY$14:$AY$113,'個別表（B表）'!$C$14:$C$113,'総括表 (A表)'!$E190)</f>
        <v>0</v>
      </c>
      <c r="N190" s="386">
        <f>SUMIFS('個別表（B表）'!$I$14:$I$113,'個別表（B表）'!$C$14:$C$113,'総括表 (A表)'!$E190,'個別表（B表）'!$F$14:$F$113,"&gt;=1")</f>
        <v>0</v>
      </c>
      <c r="O190" s="386">
        <f>SUMIFS('個別表（B表）'!$BR$14:$BR$113,'個別表（B表）'!$C$14:$C$113,'総括表 (A表)'!$E190)</f>
        <v>0</v>
      </c>
      <c r="P190" s="721" t="str">
        <f t="shared" si="33"/>
        <v/>
      </c>
      <c r="Q190" s="716"/>
      <c r="R190" s="327"/>
      <c r="S190" s="705">
        <f>SUMIFS('個別表（B表）'!$I$14:$I$113,'個別表（B表）'!$C$14:$C$113,'総括表 (A表)'!E190)</f>
        <v>0</v>
      </c>
      <c r="T190" s="698">
        <f>SUMIFS('個別表（B表）'!$AW$14:$AW$113,'個別表（B表）'!$C$14:$C$113,'総括表 (A表)'!$E190)</f>
        <v>0</v>
      </c>
      <c r="U190" s="387">
        <f>SUMIFS('個別表（B表）'!$AY$14:$AY$113,'個別表（B表）'!$C$14:$C$113,'総括表 (A表)'!$E190)</f>
        <v>0</v>
      </c>
      <c r="V190" s="496">
        <f>SUMIFS('個別表（B表）'!$I$14:$I$113,'個別表（B表）'!$C$14:$C$113,'総括表 (A表)'!$E190,'個別表（B表）'!$F$14:$F$113,"&gt;=1")</f>
        <v>0</v>
      </c>
      <c r="W190" s="387">
        <f>SUMIFS('個別表（B表）'!$BR$14:$BR$113,'個別表（B表）'!$C$14:$C$113,'総括表 (A表)'!$E190)</f>
        <v>0</v>
      </c>
      <c r="X190" s="674" t="str">
        <f t="shared" si="35"/>
        <v/>
      </c>
      <c r="Y190" s="331"/>
      <c r="Z190" s="332"/>
      <c r="AA190" s="328">
        <f t="shared" si="37"/>
        <v>0</v>
      </c>
      <c r="AB190" s="329">
        <f t="shared" si="38"/>
        <v>0</v>
      </c>
      <c r="AC190" s="332"/>
      <c r="AD190" s="332"/>
      <c r="AE190" s="328">
        <f t="shared" si="39"/>
        <v>0</v>
      </c>
      <c r="AF190" s="746">
        <f t="shared" si="36"/>
        <v>0</v>
      </c>
      <c r="AG190" s="332"/>
      <c r="AH190" s="328">
        <f t="shared" si="40"/>
        <v>0</v>
      </c>
      <c r="AI190" s="329">
        <f t="shared" si="41"/>
        <v>0</v>
      </c>
      <c r="AJ190" s="332"/>
      <c r="AK190" s="330">
        <f t="shared" si="42"/>
        <v>0</v>
      </c>
      <c r="AL190" s="335"/>
      <c r="AM190" s="329">
        <f t="shared" si="43"/>
        <v>0</v>
      </c>
      <c r="AN190" s="436"/>
      <c r="AO190" s="337">
        <f t="shared" si="34"/>
        <v>0</v>
      </c>
      <c r="AP190" s="261"/>
    </row>
    <row r="191" spans="1:42">
      <c r="A191" s="342">
        <f>VLOOKUP($E191,'個別表（B表）'!$C$14:$CM$113,2,FALSE)</f>
        <v>0</v>
      </c>
      <c r="B191" s="342">
        <f>IF(D191&gt;0,SUM($D$12:D191),0)</f>
        <v>0</v>
      </c>
      <c r="C191" s="342">
        <f t="shared" si="44"/>
        <v>0</v>
      </c>
      <c r="D191" s="342">
        <f t="shared" si="32"/>
        <v>0</v>
      </c>
      <c r="E191" s="666">
        <f t="shared" si="45"/>
        <v>0</v>
      </c>
      <c r="F191" s="357">
        <f>VLOOKUP($E191,'個別表（B表）'!$C$14:$CM$113,10,FALSE)</f>
        <v>0</v>
      </c>
      <c r="G191" s="357">
        <f>VLOOKUP($E191,'個別表（B表）'!$C$14:$CM$113,11,FALSE)</f>
        <v>0</v>
      </c>
      <c r="H191" s="530">
        <f>VLOOKUP($E191,'個別表（B表）'!$C$14:$CM$113,12,FALSE)</f>
        <v>0</v>
      </c>
      <c r="I191" s="388"/>
      <c r="J191" s="709" t="str">
        <f>IF($H191&gt;0,LEFT(VLOOKUP($E191,'個別表（B表）'!$C$14:$CM$113,14,FALSE),2),"")</f>
        <v/>
      </c>
      <c r="K191" s="705">
        <f>SUMIFS('個別表（B表）'!$I$14:$I$113,'個別表（B表）'!$C$14:$C$113,'総括表 (A表)'!$E191,'個別表（B表）'!$R$14:$R$113,"&gt;=1")</f>
        <v>0</v>
      </c>
      <c r="L191" s="627">
        <f>SUMIFS('個別表（B表）'!$AW$14:$AW$113,'個別表（B表）'!$C$14:$C$113,'総括表 (A表)'!$E191)</f>
        <v>0</v>
      </c>
      <c r="M191" s="385">
        <f>SUMIFS('個別表（B表）'!$AY$14:$AY$113,'個別表（B表）'!$C$14:$C$113,'総括表 (A表)'!$E191)</f>
        <v>0</v>
      </c>
      <c r="N191" s="386">
        <f>SUMIFS('個別表（B表）'!$I$14:$I$113,'個別表（B表）'!$C$14:$C$113,'総括表 (A表)'!$E191,'個別表（B表）'!$F$14:$F$113,"&gt;=1")</f>
        <v>0</v>
      </c>
      <c r="O191" s="386">
        <f>SUMIFS('個別表（B表）'!$BR$14:$BR$113,'個別表（B表）'!$C$14:$C$113,'総括表 (A表)'!$E191)</f>
        <v>0</v>
      </c>
      <c r="P191" s="721" t="str">
        <f t="shared" si="33"/>
        <v/>
      </c>
      <c r="Q191" s="716"/>
      <c r="R191" s="327"/>
      <c r="S191" s="705">
        <f>SUMIFS('個別表（B表）'!$I$14:$I$113,'個別表（B表）'!$C$14:$C$113,'総括表 (A表)'!E191)</f>
        <v>0</v>
      </c>
      <c r="T191" s="698">
        <f>SUMIFS('個別表（B表）'!$AW$14:$AW$113,'個別表（B表）'!$C$14:$C$113,'総括表 (A表)'!$E191)</f>
        <v>0</v>
      </c>
      <c r="U191" s="387">
        <f>SUMIFS('個別表（B表）'!$AY$14:$AY$113,'個別表（B表）'!$C$14:$C$113,'総括表 (A表)'!$E191)</f>
        <v>0</v>
      </c>
      <c r="V191" s="496">
        <f>SUMIFS('個別表（B表）'!$I$14:$I$113,'個別表（B表）'!$C$14:$C$113,'総括表 (A表)'!$E191,'個別表（B表）'!$F$14:$F$113,"&gt;=1")</f>
        <v>0</v>
      </c>
      <c r="W191" s="387">
        <f>SUMIFS('個別表（B表）'!$BR$14:$BR$113,'個別表（B表）'!$C$14:$C$113,'総括表 (A表)'!$E191)</f>
        <v>0</v>
      </c>
      <c r="X191" s="674" t="str">
        <f t="shared" si="35"/>
        <v/>
      </c>
      <c r="Y191" s="331"/>
      <c r="Z191" s="332"/>
      <c r="AA191" s="328">
        <f t="shared" si="37"/>
        <v>0</v>
      </c>
      <c r="AB191" s="329">
        <f t="shared" si="38"/>
        <v>0</v>
      </c>
      <c r="AC191" s="332"/>
      <c r="AD191" s="332"/>
      <c r="AE191" s="328">
        <f t="shared" si="39"/>
        <v>0</v>
      </c>
      <c r="AF191" s="746">
        <f t="shared" si="36"/>
        <v>0</v>
      </c>
      <c r="AG191" s="332"/>
      <c r="AH191" s="328">
        <f t="shared" si="40"/>
        <v>0</v>
      </c>
      <c r="AI191" s="329">
        <f t="shared" si="41"/>
        <v>0</v>
      </c>
      <c r="AJ191" s="332"/>
      <c r="AK191" s="330">
        <f t="shared" si="42"/>
        <v>0</v>
      </c>
      <c r="AL191" s="335"/>
      <c r="AM191" s="329">
        <f t="shared" si="43"/>
        <v>0</v>
      </c>
      <c r="AN191" s="436"/>
      <c r="AO191" s="337">
        <f t="shared" si="34"/>
        <v>0</v>
      </c>
      <c r="AP191" s="261"/>
    </row>
    <row r="192" spans="1:42">
      <c r="A192" s="342">
        <f>VLOOKUP($E192,'個別表（B表）'!$C$14:$CM$113,2,FALSE)</f>
        <v>0</v>
      </c>
      <c r="B192" s="342">
        <f>IF(D192&gt;0,SUM($D$12:D192),0)</f>
        <v>0</v>
      </c>
      <c r="C192" s="342">
        <f t="shared" si="44"/>
        <v>0</v>
      </c>
      <c r="D192" s="342">
        <f t="shared" si="32"/>
        <v>0</v>
      </c>
      <c r="E192" s="666">
        <f t="shared" si="45"/>
        <v>0</v>
      </c>
      <c r="F192" s="357">
        <f>VLOOKUP($E192,'個別表（B表）'!$C$14:$CM$113,10,FALSE)</f>
        <v>0</v>
      </c>
      <c r="G192" s="357">
        <f>VLOOKUP($E192,'個別表（B表）'!$C$14:$CM$113,11,FALSE)</f>
        <v>0</v>
      </c>
      <c r="H192" s="530">
        <f>VLOOKUP($E192,'個別表（B表）'!$C$14:$CM$113,12,FALSE)</f>
        <v>0</v>
      </c>
      <c r="I192" s="388"/>
      <c r="J192" s="709" t="str">
        <f>IF($H192&gt;0,LEFT(VLOOKUP($E192,'個別表（B表）'!$C$14:$CM$113,14,FALSE),2),"")</f>
        <v/>
      </c>
      <c r="K192" s="705">
        <f>SUMIFS('個別表（B表）'!$I$14:$I$113,'個別表（B表）'!$C$14:$C$113,'総括表 (A表)'!$E192,'個別表（B表）'!$R$14:$R$113,"&gt;=1")</f>
        <v>0</v>
      </c>
      <c r="L192" s="627">
        <f>SUMIFS('個別表（B表）'!$AW$14:$AW$113,'個別表（B表）'!$C$14:$C$113,'総括表 (A表)'!$E192)</f>
        <v>0</v>
      </c>
      <c r="M192" s="385">
        <f>SUMIFS('個別表（B表）'!$AY$14:$AY$113,'個別表（B表）'!$C$14:$C$113,'総括表 (A表)'!$E192)</f>
        <v>0</v>
      </c>
      <c r="N192" s="386">
        <f>SUMIFS('個別表（B表）'!$I$14:$I$113,'個別表（B表）'!$C$14:$C$113,'総括表 (A表)'!$E192,'個別表（B表）'!$F$14:$F$113,"&gt;=1")</f>
        <v>0</v>
      </c>
      <c r="O192" s="386">
        <f>SUMIFS('個別表（B表）'!$BR$14:$BR$113,'個別表（B表）'!$C$14:$C$113,'総括表 (A表)'!$E192)</f>
        <v>0</v>
      </c>
      <c r="P192" s="721" t="str">
        <f t="shared" si="33"/>
        <v/>
      </c>
      <c r="Q192" s="716"/>
      <c r="R192" s="327"/>
      <c r="S192" s="705">
        <f>SUMIFS('個別表（B表）'!$I$14:$I$113,'個別表（B表）'!$C$14:$C$113,'総括表 (A表)'!E192)</f>
        <v>0</v>
      </c>
      <c r="T192" s="698">
        <f>SUMIFS('個別表（B表）'!$AW$14:$AW$113,'個別表（B表）'!$C$14:$C$113,'総括表 (A表)'!$E192)</f>
        <v>0</v>
      </c>
      <c r="U192" s="387">
        <f>SUMIFS('個別表（B表）'!$AY$14:$AY$113,'個別表（B表）'!$C$14:$C$113,'総括表 (A表)'!$E192)</f>
        <v>0</v>
      </c>
      <c r="V192" s="496">
        <f>SUMIFS('個別表（B表）'!$I$14:$I$113,'個別表（B表）'!$C$14:$C$113,'総括表 (A表)'!$E192,'個別表（B表）'!$F$14:$F$113,"&gt;=1")</f>
        <v>0</v>
      </c>
      <c r="W192" s="387">
        <f>SUMIFS('個別表（B表）'!$BR$14:$BR$113,'個別表（B表）'!$C$14:$C$113,'総括表 (A表)'!$E192)</f>
        <v>0</v>
      </c>
      <c r="X192" s="674" t="str">
        <f t="shared" si="35"/>
        <v/>
      </c>
      <c r="Y192" s="331"/>
      <c r="Z192" s="332"/>
      <c r="AA192" s="328">
        <f t="shared" si="37"/>
        <v>0</v>
      </c>
      <c r="AB192" s="329">
        <f t="shared" si="38"/>
        <v>0</v>
      </c>
      <c r="AC192" s="332"/>
      <c r="AD192" s="332"/>
      <c r="AE192" s="328">
        <f t="shared" si="39"/>
        <v>0</v>
      </c>
      <c r="AF192" s="746">
        <f t="shared" si="36"/>
        <v>0</v>
      </c>
      <c r="AG192" s="332"/>
      <c r="AH192" s="328">
        <f t="shared" si="40"/>
        <v>0</v>
      </c>
      <c r="AI192" s="329">
        <f t="shared" si="41"/>
        <v>0</v>
      </c>
      <c r="AJ192" s="332"/>
      <c r="AK192" s="330">
        <f t="shared" si="42"/>
        <v>0</v>
      </c>
      <c r="AL192" s="335"/>
      <c r="AM192" s="329">
        <f t="shared" si="43"/>
        <v>0</v>
      </c>
      <c r="AN192" s="436"/>
      <c r="AO192" s="337">
        <f t="shared" si="34"/>
        <v>0</v>
      </c>
      <c r="AP192" s="261"/>
    </row>
    <row r="193" spans="1:42">
      <c r="A193" s="342">
        <f>VLOOKUP($E193,'個別表（B表）'!$C$14:$CM$113,2,FALSE)</f>
        <v>0</v>
      </c>
      <c r="B193" s="342">
        <f>IF(D193&gt;0,SUM($D$12:D193),0)</f>
        <v>0</v>
      </c>
      <c r="C193" s="342">
        <f t="shared" si="44"/>
        <v>0</v>
      </c>
      <c r="D193" s="342">
        <f t="shared" si="32"/>
        <v>0</v>
      </c>
      <c r="E193" s="666">
        <f t="shared" si="45"/>
        <v>0</v>
      </c>
      <c r="F193" s="357">
        <f>VLOOKUP($E193,'個別表（B表）'!$C$14:$CM$113,10,FALSE)</f>
        <v>0</v>
      </c>
      <c r="G193" s="357">
        <f>VLOOKUP($E193,'個別表（B表）'!$C$14:$CM$113,11,FALSE)</f>
        <v>0</v>
      </c>
      <c r="H193" s="530">
        <f>VLOOKUP($E193,'個別表（B表）'!$C$14:$CM$113,12,FALSE)</f>
        <v>0</v>
      </c>
      <c r="I193" s="388"/>
      <c r="J193" s="709" t="str">
        <f>IF($H193&gt;0,LEFT(VLOOKUP($E193,'個別表（B表）'!$C$14:$CM$113,14,FALSE),2),"")</f>
        <v/>
      </c>
      <c r="K193" s="705">
        <f>SUMIFS('個別表（B表）'!$I$14:$I$113,'個別表（B表）'!$C$14:$C$113,'総括表 (A表)'!$E193,'個別表（B表）'!$R$14:$R$113,"&gt;=1")</f>
        <v>0</v>
      </c>
      <c r="L193" s="627">
        <f>SUMIFS('個別表（B表）'!$AW$14:$AW$113,'個別表（B表）'!$C$14:$C$113,'総括表 (A表)'!$E193)</f>
        <v>0</v>
      </c>
      <c r="M193" s="385">
        <f>SUMIFS('個別表（B表）'!$AY$14:$AY$113,'個別表（B表）'!$C$14:$C$113,'総括表 (A表)'!$E193)</f>
        <v>0</v>
      </c>
      <c r="N193" s="386">
        <f>SUMIFS('個別表（B表）'!$I$14:$I$113,'個別表（B表）'!$C$14:$C$113,'総括表 (A表)'!$E193,'個別表（B表）'!$F$14:$F$113,"&gt;=1")</f>
        <v>0</v>
      </c>
      <c r="O193" s="386">
        <f>SUMIFS('個別表（B表）'!$BR$14:$BR$113,'個別表（B表）'!$C$14:$C$113,'総括表 (A表)'!$E193)</f>
        <v>0</v>
      </c>
      <c r="P193" s="721" t="str">
        <f t="shared" si="33"/>
        <v/>
      </c>
      <c r="Q193" s="716"/>
      <c r="R193" s="327"/>
      <c r="S193" s="705">
        <f>SUMIFS('個別表（B表）'!$I$14:$I$113,'個別表（B表）'!$C$14:$C$113,'総括表 (A表)'!E193)</f>
        <v>0</v>
      </c>
      <c r="T193" s="698">
        <f>SUMIFS('個別表（B表）'!$AW$14:$AW$113,'個別表（B表）'!$C$14:$C$113,'総括表 (A表)'!$E193)</f>
        <v>0</v>
      </c>
      <c r="U193" s="387">
        <f>SUMIFS('個別表（B表）'!$AY$14:$AY$113,'個別表（B表）'!$C$14:$C$113,'総括表 (A表)'!$E193)</f>
        <v>0</v>
      </c>
      <c r="V193" s="496">
        <f>SUMIFS('個別表（B表）'!$I$14:$I$113,'個別表（B表）'!$C$14:$C$113,'総括表 (A表)'!$E193,'個別表（B表）'!$F$14:$F$113,"&gt;=1")</f>
        <v>0</v>
      </c>
      <c r="W193" s="387">
        <f>SUMIFS('個別表（B表）'!$BR$14:$BR$113,'個別表（B表）'!$C$14:$C$113,'総括表 (A表)'!$E193)</f>
        <v>0</v>
      </c>
      <c r="X193" s="674" t="str">
        <f t="shared" si="35"/>
        <v/>
      </c>
      <c r="Y193" s="331"/>
      <c r="Z193" s="332"/>
      <c r="AA193" s="328">
        <f t="shared" si="37"/>
        <v>0</v>
      </c>
      <c r="AB193" s="329">
        <f t="shared" si="38"/>
        <v>0</v>
      </c>
      <c r="AC193" s="332"/>
      <c r="AD193" s="332"/>
      <c r="AE193" s="328">
        <f t="shared" si="39"/>
        <v>0</v>
      </c>
      <c r="AF193" s="746">
        <f t="shared" si="36"/>
        <v>0</v>
      </c>
      <c r="AG193" s="332"/>
      <c r="AH193" s="328">
        <f t="shared" si="40"/>
        <v>0</v>
      </c>
      <c r="AI193" s="329">
        <f t="shared" si="41"/>
        <v>0</v>
      </c>
      <c r="AJ193" s="332"/>
      <c r="AK193" s="330">
        <f t="shared" si="42"/>
        <v>0</v>
      </c>
      <c r="AL193" s="335"/>
      <c r="AM193" s="329">
        <f t="shared" si="43"/>
        <v>0</v>
      </c>
      <c r="AN193" s="436"/>
      <c r="AO193" s="337">
        <f t="shared" si="34"/>
        <v>0</v>
      </c>
      <c r="AP193" s="261"/>
    </row>
    <row r="194" spans="1:42">
      <c r="A194" s="342">
        <f>VLOOKUP($E194,'個別表（B表）'!$C$14:$CM$113,2,FALSE)</f>
        <v>0</v>
      </c>
      <c r="B194" s="342">
        <f>IF(D194&gt;0,SUM($D$12:D194),0)</f>
        <v>0</v>
      </c>
      <c r="C194" s="342">
        <f t="shared" si="44"/>
        <v>0</v>
      </c>
      <c r="D194" s="342">
        <f t="shared" si="32"/>
        <v>0</v>
      </c>
      <c r="E194" s="666">
        <f t="shared" si="45"/>
        <v>0</v>
      </c>
      <c r="F194" s="357">
        <f>VLOOKUP($E194,'個別表（B表）'!$C$14:$CM$113,10,FALSE)</f>
        <v>0</v>
      </c>
      <c r="G194" s="357">
        <f>VLOOKUP($E194,'個別表（B表）'!$C$14:$CM$113,11,FALSE)</f>
        <v>0</v>
      </c>
      <c r="H194" s="530">
        <f>VLOOKUP($E194,'個別表（B表）'!$C$14:$CM$113,12,FALSE)</f>
        <v>0</v>
      </c>
      <c r="I194" s="388"/>
      <c r="J194" s="709" t="str">
        <f>IF($H194&gt;0,LEFT(VLOOKUP($E194,'個別表（B表）'!$C$14:$CM$113,14,FALSE),2),"")</f>
        <v/>
      </c>
      <c r="K194" s="705">
        <f>SUMIFS('個別表（B表）'!$I$14:$I$113,'個別表（B表）'!$C$14:$C$113,'総括表 (A表)'!$E194,'個別表（B表）'!$R$14:$R$113,"&gt;=1")</f>
        <v>0</v>
      </c>
      <c r="L194" s="627">
        <f>SUMIFS('個別表（B表）'!$AW$14:$AW$113,'個別表（B表）'!$C$14:$C$113,'総括表 (A表)'!$E194)</f>
        <v>0</v>
      </c>
      <c r="M194" s="385">
        <f>SUMIFS('個別表（B表）'!$AY$14:$AY$113,'個別表（B表）'!$C$14:$C$113,'総括表 (A表)'!$E194)</f>
        <v>0</v>
      </c>
      <c r="N194" s="386">
        <f>SUMIFS('個別表（B表）'!$I$14:$I$113,'個別表（B表）'!$C$14:$C$113,'総括表 (A表)'!$E194,'個別表（B表）'!$F$14:$F$113,"&gt;=1")</f>
        <v>0</v>
      </c>
      <c r="O194" s="386">
        <f>SUMIFS('個別表（B表）'!$BR$14:$BR$113,'個別表（B表）'!$C$14:$C$113,'総括表 (A表)'!$E194)</f>
        <v>0</v>
      </c>
      <c r="P194" s="721" t="str">
        <f t="shared" si="33"/>
        <v/>
      </c>
      <c r="Q194" s="716"/>
      <c r="R194" s="327"/>
      <c r="S194" s="705">
        <f>SUMIFS('個別表（B表）'!$I$14:$I$113,'個別表（B表）'!$C$14:$C$113,'総括表 (A表)'!E194)</f>
        <v>0</v>
      </c>
      <c r="T194" s="698">
        <f>SUMIFS('個別表（B表）'!$AW$14:$AW$113,'個別表（B表）'!$C$14:$C$113,'総括表 (A表)'!$E194)</f>
        <v>0</v>
      </c>
      <c r="U194" s="387">
        <f>SUMIFS('個別表（B表）'!$AY$14:$AY$113,'個別表（B表）'!$C$14:$C$113,'総括表 (A表)'!$E194)</f>
        <v>0</v>
      </c>
      <c r="V194" s="496">
        <f>SUMIFS('個別表（B表）'!$I$14:$I$113,'個別表（B表）'!$C$14:$C$113,'総括表 (A表)'!$E194,'個別表（B表）'!$F$14:$F$113,"&gt;=1")</f>
        <v>0</v>
      </c>
      <c r="W194" s="387">
        <f>SUMIFS('個別表（B表）'!$BR$14:$BR$113,'個別表（B表）'!$C$14:$C$113,'総括表 (A表)'!$E194)</f>
        <v>0</v>
      </c>
      <c r="X194" s="674" t="str">
        <f t="shared" si="35"/>
        <v/>
      </c>
      <c r="Y194" s="331"/>
      <c r="Z194" s="332"/>
      <c r="AA194" s="328">
        <f t="shared" si="37"/>
        <v>0</v>
      </c>
      <c r="AB194" s="329">
        <f t="shared" si="38"/>
        <v>0</v>
      </c>
      <c r="AC194" s="332"/>
      <c r="AD194" s="332"/>
      <c r="AE194" s="328">
        <f t="shared" si="39"/>
        <v>0</v>
      </c>
      <c r="AF194" s="746">
        <f t="shared" si="36"/>
        <v>0</v>
      </c>
      <c r="AG194" s="332"/>
      <c r="AH194" s="328">
        <f t="shared" si="40"/>
        <v>0</v>
      </c>
      <c r="AI194" s="329">
        <f t="shared" si="41"/>
        <v>0</v>
      </c>
      <c r="AJ194" s="332"/>
      <c r="AK194" s="330">
        <f t="shared" si="42"/>
        <v>0</v>
      </c>
      <c r="AL194" s="335"/>
      <c r="AM194" s="329">
        <f t="shared" si="43"/>
        <v>0</v>
      </c>
      <c r="AN194" s="436"/>
      <c r="AO194" s="337">
        <f t="shared" si="34"/>
        <v>0</v>
      </c>
      <c r="AP194" s="261"/>
    </row>
    <row r="195" spans="1:42">
      <c r="A195" s="342">
        <f>VLOOKUP($E195,'個別表（B表）'!$C$14:$CM$113,2,FALSE)</f>
        <v>0</v>
      </c>
      <c r="B195" s="342">
        <f>IF(D195&gt;0,SUM($D$12:D195),0)</f>
        <v>0</v>
      </c>
      <c r="C195" s="342">
        <f t="shared" si="44"/>
        <v>0</v>
      </c>
      <c r="D195" s="342">
        <f t="shared" si="32"/>
        <v>0</v>
      </c>
      <c r="E195" s="666">
        <f t="shared" si="45"/>
        <v>0</v>
      </c>
      <c r="F195" s="357">
        <f>VLOOKUP($E195,'個別表（B表）'!$C$14:$CM$113,10,FALSE)</f>
        <v>0</v>
      </c>
      <c r="G195" s="357">
        <f>VLOOKUP($E195,'個別表（B表）'!$C$14:$CM$113,11,FALSE)</f>
        <v>0</v>
      </c>
      <c r="H195" s="530">
        <f>VLOOKUP($E195,'個別表（B表）'!$C$14:$CM$113,12,FALSE)</f>
        <v>0</v>
      </c>
      <c r="I195" s="388"/>
      <c r="J195" s="709" t="str">
        <f>IF($H195&gt;0,LEFT(VLOOKUP($E195,'個別表（B表）'!$C$14:$CM$113,14,FALSE),2),"")</f>
        <v/>
      </c>
      <c r="K195" s="705">
        <f>SUMIFS('個別表（B表）'!$I$14:$I$113,'個別表（B表）'!$C$14:$C$113,'総括表 (A表)'!$E195,'個別表（B表）'!$R$14:$R$113,"&gt;=1")</f>
        <v>0</v>
      </c>
      <c r="L195" s="627">
        <f>SUMIFS('個別表（B表）'!$AW$14:$AW$113,'個別表（B表）'!$C$14:$C$113,'総括表 (A表)'!$E195)</f>
        <v>0</v>
      </c>
      <c r="M195" s="385">
        <f>SUMIFS('個別表（B表）'!$AY$14:$AY$113,'個別表（B表）'!$C$14:$C$113,'総括表 (A表)'!$E195)</f>
        <v>0</v>
      </c>
      <c r="N195" s="386">
        <f>SUMIFS('個別表（B表）'!$I$14:$I$113,'個別表（B表）'!$C$14:$C$113,'総括表 (A表)'!$E195,'個別表（B表）'!$F$14:$F$113,"&gt;=1")</f>
        <v>0</v>
      </c>
      <c r="O195" s="386">
        <f>SUMIFS('個別表（B表）'!$BR$14:$BR$113,'個別表（B表）'!$C$14:$C$113,'総括表 (A表)'!$E195)</f>
        <v>0</v>
      </c>
      <c r="P195" s="721" t="str">
        <f t="shared" si="33"/>
        <v/>
      </c>
      <c r="Q195" s="716"/>
      <c r="R195" s="327"/>
      <c r="S195" s="705">
        <f>SUMIFS('個別表（B表）'!$I$14:$I$113,'個別表（B表）'!$C$14:$C$113,'総括表 (A表)'!E195)</f>
        <v>0</v>
      </c>
      <c r="T195" s="698">
        <f>SUMIFS('個別表（B表）'!$AW$14:$AW$113,'個別表（B表）'!$C$14:$C$113,'総括表 (A表)'!$E195)</f>
        <v>0</v>
      </c>
      <c r="U195" s="387">
        <f>SUMIFS('個別表（B表）'!$AY$14:$AY$113,'個別表（B表）'!$C$14:$C$113,'総括表 (A表)'!$E195)</f>
        <v>0</v>
      </c>
      <c r="V195" s="496">
        <f>SUMIFS('個別表（B表）'!$I$14:$I$113,'個別表（B表）'!$C$14:$C$113,'総括表 (A表)'!$E195,'個別表（B表）'!$F$14:$F$113,"&gt;=1")</f>
        <v>0</v>
      </c>
      <c r="W195" s="387">
        <f>SUMIFS('個別表（B表）'!$BR$14:$BR$113,'個別表（B表）'!$C$14:$C$113,'総括表 (A表)'!$E195)</f>
        <v>0</v>
      </c>
      <c r="X195" s="674" t="str">
        <f t="shared" si="35"/>
        <v/>
      </c>
      <c r="Y195" s="331"/>
      <c r="Z195" s="332"/>
      <c r="AA195" s="328">
        <f t="shared" si="37"/>
        <v>0</v>
      </c>
      <c r="AB195" s="329">
        <f t="shared" si="38"/>
        <v>0</v>
      </c>
      <c r="AC195" s="332"/>
      <c r="AD195" s="332"/>
      <c r="AE195" s="328">
        <f t="shared" si="39"/>
        <v>0</v>
      </c>
      <c r="AF195" s="746">
        <f t="shared" si="36"/>
        <v>0</v>
      </c>
      <c r="AG195" s="332"/>
      <c r="AH195" s="328">
        <f t="shared" si="40"/>
        <v>0</v>
      </c>
      <c r="AI195" s="329">
        <f t="shared" si="41"/>
        <v>0</v>
      </c>
      <c r="AJ195" s="332"/>
      <c r="AK195" s="330">
        <f t="shared" si="42"/>
        <v>0</v>
      </c>
      <c r="AL195" s="335"/>
      <c r="AM195" s="329">
        <f t="shared" si="43"/>
        <v>0</v>
      </c>
      <c r="AN195" s="436"/>
      <c r="AO195" s="337">
        <f t="shared" si="34"/>
        <v>0</v>
      </c>
      <c r="AP195" s="261"/>
    </row>
    <row r="196" spans="1:42">
      <c r="A196" s="342">
        <f>VLOOKUP($E196,'個別表（B表）'!$C$14:$CM$113,2,FALSE)</f>
        <v>0</v>
      </c>
      <c r="B196" s="342">
        <f>IF(D196&gt;0,SUM($D$12:D196),0)</f>
        <v>0</v>
      </c>
      <c r="C196" s="342">
        <f t="shared" si="44"/>
        <v>0</v>
      </c>
      <c r="D196" s="342">
        <f t="shared" si="32"/>
        <v>0</v>
      </c>
      <c r="E196" s="666">
        <f t="shared" si="45"/>
        <v>0</v>
      </c>
      <c r="F196" s="357">
        <f>VLOOKUP($E196,'個別表（B表）'!$C$14:$CM$113,10,FALSE)</f>
        <v>0</v>
      </c>
      <c r="G196" s="357">
        <f>VLOOKUP($E196,'個別表（B表）'!$C$14:$CM$113,11,FALSE)</f>
        <v>0</v>
      </c>
      <c r="H196" s="530">
        <f>VLOOKUP($E196,'個別表（B表）'!$C$14:$CM$113,12,FALSE)</f>
        <v>0</v>
      </c>
      <c r="I196" s="388"/>
      <c r="J196" s="709" t="str">
        <f>IF($H196&gt;0,LEFT(VLOOKUP($E196,'個別表（B表）'!$C$14:$CM$113,14,FALSE),2),"")</f>
        <v/>
      </c>
      <c r="K196" s="705">
        <f>SUMIFS('個別表（B表）'!$I$14:$I$113,'個別表（B表）'!$C$14:$C$113,'総括表 (A表)'!$E196,'個別表（B表）'!$R$14:$R$113,"&gt;=1")</f>
        <v>0</v>
      </c>
      <c r="L196" s="627">
        <f>SUMIFS('個別表（B表）'!$AW$14:$AW$113,'個別表（B表）'!$C$14:$C$113,'総括表 (A表)'!$E196)</f>
        <v>0</v>
      </c>
      <c r="M196" s="385">
        <f>SUMIFS('個別表（B表）'!$AY$14:$AY$113,'個別表（B表）'!$C$14:$C$113,'総括表 (A表)'!$E196)</f>
        <v>0</v>
      </c>
      <c r="N196" s="386">
        <f>SUMIFS('個別表（B表）'!$I$14:$I$113,'個別表（B表）'!$C$14:$C$113,'総括表 (A表)'!$E196,'個別表（B表）'!$F$14:$F$113,"&gt;=1")</f>
        <v>0</v>
      </c>
      <c r="O196" s="386">
        <f>SUMIFS('個別表（B表）'!$BR$14:$BR$113,'個別表（B表）'!$C$14:$C$113,'総括表 (A表)'!$E196)</f>
        <v>0</v>
      </c>
      <c r="P196" s="721" t="str">
        <f t="shared" si="33"/>
        <v/>
      </c>
      <c r="Q196" s="716"/>
      <c r="R196" s="327"/>
      <c r="S196" s="705">
        <f>SUMIFS('個別表（B表）'!$I$14:$I$113,'個別表（B表）'!$C$14:$C$113,'総括表 (A表)'!E196)</f>
        <v>0</v>
      </c>
      <c r="T196" s="698">
        <f>SUMIFS('個別表（B表）'!$AW$14:$AW$113,'個別表（B表）'!$C$14:$C$113,'総括表 (A表)'!$E196)</f>
        <v>0</v>
      </c>
      <c r="U196" s="387">
        <f>SUMIFS('個別表（B表）'!$AY$14:$AY$113,'個別表（B表）'!$C$14:$C$113,'総括表 (A表)'!$E196)</f>
        <v>0</v>
      </c>
      <c r="V196" s="496">
        <f>SUMIFS('個別表（B表）'!$I$14:$I$113,'個別表（B表）'!$C$14:$C$113,'総括表 (A表)'!$E196,'個別表（B表）'!$F$14:$F$113,"&gt;=1")</f>
        <v>0</v>
      </c>
      <c r="W196" s="387">
        <f>SUMIFS('個別表（B表）'!$BR$14:$BR$113,'個別表（B表）'!$C$14:$C$113,'総括表 (A表)'!$E196)</f>
        <v>0</v>
      </c>
      <c r="X196" s="674" t="str">
        <f t="shared" si="35"/>
        <v/>
      </c>
      <c r="Y196" s="331"/>
      <c r="Z196" s="332"/>
      <c r="AA196" s="328">
        <f t="shared" si="37"/>
        <v>0</v>
      </c>
      <c r="AB196" s="329">
        <f t="shared" si="38"/>
        <v>0</v>
      </c>
      <c r="AC196" s="332"/>
      <c r="AD196" s="332"/>
      <c r="AE196" s="328">
        <f t="shared" si="39"/>
        <v>0</v>
      </c>
      <c r="AF196" s="746">
        <f t="shared" si="36"/>
        <v>0</v>
      </c>
      <c r="AG196" s="332"/>
      <c r="AH196" s="328">
        <f t="shared" si="40"/>
        <v>0</v>
      </c>
      <c r="AI196" s="329">
        <f t="shared" si="41"/>
        <v>0</v>
      </c>
      <c r="AJ196" s="332"/>
      <c r="AK196" s="330">
        <f t="shared" si="42"/>
        <v>0</v>
      </c>
      <c r="AL196" s="335"/>
      <c r="AM196" s="329">
        <f t="shared" si="43"/>
        <v>0</v>
      </c>
      <c r="AN196" s="436"/>
      <c r="AO196" s="337">
        <f t="shared" si="34"/>
        <v>0</v>
      </c>
      <c r="AP196" s="261"/>
    </row>
    <row r="197" spans="1:42">
      <c r="A197" s="342">
        <f>VLOOKUP($E197,'個別表（B表）'!$C$14:$CM$113,2,FALSE)</f>
        <v>0</v>
      </c>
      <c r="B197" s="342">
        <f>IF(D197&gt;0,SUM($D$12:D197),0)</f>
        <v>0</v>
      </c>
      <c r="C197" s="342">
        <f t="shared" si="44"/>
        <v>0</v>
      </c>
      <c r="D197" s="342">
        <f t="shared" si="32"/>
        <v>0</v>
      </c>
      <c r="E197" s="666">
        <f t="shared" si="45"/>
        <v>0</v>
      </c>
      <c r="F197" s="357">
        <f>VLOOKUP($E197,'個別表（B表）'!$C$14:$CM$113,10,FALSE)</f>
        <v>0</v>
      </c>
      <c r="G197" s="357">
        <f>VLOOKUP($E197,'個別表（B表）'!$C$14:$CM$113,11,FALSE)</f>
        <v>0</v>
      </c>
      <c r="H197" s="530">
        <f>VLOOKUP($E197,'個別表（B表）'!$C$14:$CM$113,12,FALSE)</f>
        <v>0</v>
      </c>
      <c r="I197" s="388"/>
      <c r="J197" s="709" t="str">
        <f>IF($H197&gt;0,LEFT(VLOOKUP($E197,'個別表（B表）'!$C$14:$CM$113,14,FALSE),2),"")</f>
        <v/>
      </c>
      <c r="K197" s="705">
        <f>SUMIFS('個別表（B表）'!$I$14:$I$113,'個別表（B表）'!$C$14:$C$113,'総括表 (A表)'!$E197,'個別表（B表）'!$R$14:$R$113,"&gt;=1")</f>
        <v>0</v>
      </c>
      <c r="L197" s="627">
        <f>SUMIFS('個別表（B表）'!$AW$14:$AW$113,'個別表（B表）'!$C$14:$C$113,'総括表 (A表)'!$E197)</f>
        <v>0</v>
      </c>
      <c r="M197" s="385">
        <f>SUMIFS('個別表（B表）'!$AY$14:$AY$113,'個別表（B表）'!$C$14:$C$113,'総括表 (A表)'!$E197)</f>
        <v>0</v>
      </c>
      <c r="N197" s="386">
        <f>SUMIFS('個別表（B表）'!$I$14:$I$113,'個別表（B表）'!$C$14:$C$113,'総括表 (A表)'!$E197,'個別表（B表）'!$F$14:$F$113,"&gt;=1")</f>
        <v>0</v>
      </c>
      <c r="O197" s="386">
        <f>SUMIFS('個別表（B表）'!$BR$14:$BR$113,'個別表（B表）'!$C$14:$C$113,'総括表 (A表)'!$E197)</f>
        <v>0</v>
      </c>
      <c r="P197" s="721" t="str">
        <f t="shared" si="33"/>
        <v/>
      </c>
      <c r="Q197" s="716"/>
      <c r="R197" s="327"/>
      <c r="S197" s="705">
        <f>SUMIFS('個別表（B表）'!$I$14:$I$113,'個別表（B表）'!$C$14:$C$113,'総括表 (A表)'!E197)</f>
        <v>0</v>
      </c>
      <c r="T197" s="698">
        <f>SUMIFS('個別表（B表）'!$AW$14:$AW$113,'個別表（B表）'!$C$14:$C$113,'総括表 (A表)'!$E197)</f>
        <v>0</v>
      </c>
      <c r="U197" s="387">
        <f>SUMIFS('個別表（B表）'!$AY$14:$AY$113,'個別表（B表）'!$C$14:$C$113,'総括表 (A表)'!$E197)</f>
        <v>0</v>
      </c>
      <c r="V197" s="496">
        <f>SUMIFS('個別表（B表）'!$I$14:$I$113,'個別表（B表）'!$C$14:$C$113,'総括表 (A表)'!$E197,'個別表（B表）'!$F$14:$F$113,"&gt;=1")</f>
        <v>0</v>
      </c>
      <c r="W197" s="387">
        <f>SUMIFS('個別表（B表）'!$BR$14:$BR$113,'個別表（B表）'!$C$14:$C$113,'総括表 (A表)'!$E197)</f>
        <v>0</v>
      </c>
      <c r="X197" s="674" t="str">
        <f t="shared" si="35"/>
        <v/>
      </c>
      <c r="Y197" s="331"/>
      <c r="Z197" s="332"/>
      <c r="AA197" s="328">
        <f t="shared" si="37"/>
        <v>0</v>
      </c>
      <c r="AB197" s="329">
        <f t="shared" si="38"/>
        <v>0</v>
      </c>
      <c r="AC197" s="332"/>
      <c r="AD197" s="332"/>
      <c r="AE197" s="328">
        <f t="shared" si="39"/>
        <v>0</v>
      </c>
      <c r="AF197" s="746">
        <f t="shared" si="36"/>
        <v>0</v>
      </c>
      <c r="AG197" s="332"/>
      <c r="AH197" s="328">
        <f t="shared" si="40"/>
        <v>0</v>
      </c>
      <c r="AI197" s="329">
        <f t="shared" si="41"/>
        <v>0</v>
      </c>
      <c r="AJ197" s="332"/>
      <c r="AK197" s="330">
        <f t="shared" si="42"/>
        <v>0</v>
      </c>
      <c r="AL197" s="335"/>
      <c r="AM197" s="329">
        <f t="shared" si="43"/>
        <v>0</v>
      </c>
      <c r="AN197" s="436"/>
      <c r="AO197" s="337">
        <f t="shared" si="34"/>
        <v>0</v>
      </c>
      <c r="AP197" s="261"/>
    </row>
    <row r="198" spans="1:42">
      <c r="A198" s="342">
        <f>VLOOKUP($E198,'個別表（B表）'!$C$14:$CM$113,2,FALSE)</f>
        <v>0</v>
      </c>
      <c r="B198" s="342">
        <f>IF(D198&gt;0,SUM($D$12:D198),0)</f>
        <v>0</v>
      </c>
      <c r="C198" s="342">
        <f t="shared" si="44"/>
        <v>0</v>
      </c>
      <c r="D198" s="342">
        <f t="shared" si="32"/>
        <v>0</v>
      </c>
      <c r="E198" s="666">
        <f t="shared" si="45"/>
        <v>0</v>
      </c>
      <c r="F198" s="357">
        <f>VLOOKUP($E198,'個別表（B表）'!$C$14:$CM$113,10,FALSE)</f>
        <v>0</v>
      </c>
      <c r="G198" s="357">
        <f>VLOOKUP($E198,'個別表（B表）'!$C$14:$CM$113,11,FALSE)</f>
        <v>0</v>
      </c>
      <c r="H198" s="530">
        <f>VLOOKUP($E198,'個別表（B表）'!$C$14:$CM$113,12,FALSE)</f>
        <v>0</v>
      </c>
      <c r="I198" s="388"/>
      <c r="J198" s="709" t="str">
        <f>IF($H198&gt;0,LEFT(VLOOKUP($E198,'個別表（B表）'!$C$14:$CM$113,14,FALSE),2),"")</f>
        <v/>
      </c>
      <c r="K198" s="705">
        <f>SUMIFS('個別表（B表）'!$I$14:$I$113,'個別表（B表）'!$C$14:$C$113,'総括表 (A表)'!$E198,'個別表（B表）'!$R$14:$R$113,"&gt;=1")</f>
        <v>0</v>
      </c>
      <c r="L198" s="627">
        <f>SUMIFS('個別表（B表）'!$AW$14:$AW$113,'個別表（B表）'!$C$14:$C$113,'総括表 (A表)'!$E198)</f>
        <v>0</v>
      </c>
      <c r="M198" s="385">
        <f>SUMIFS('個別表（B表）'!$AY$14:$AY$113,'個別表（B表）'!$C$14:$C$113,'総括表 (A表)'!$E198)</f>
        <v>0</v>
      </c>
      <c r="N198" s="386">
        <f>SUMIFS('個別表（B表）'!$I$14:$I$113,'個別表（B表）'!$C$14:$C$113,'総括表 (A表)'!$E198,'個別表（B表）'!$F$14:$F$113,"&gt;=1")</f>
        <v>0</v>
      </c>
      <c r="O198" s="386">
        <f>SUMIFS('個別表（B表）'!$BR$14:$BR$113,'個別表（B表）'!$C$14:$C$113,'総括表 (A表)'!$E198)</f>
        <v>0</v>
      </c>
      <c r="P198" s="721" t="str">
        <f t="shared" si="33"/>
        <v/>
      </c>
      <c r="Q198" s="716"/>
      <c r="R198" s="327"/>
      <c r="S198" s="705">
        <f>SUMIFS('個別表（B表）'!$I$14:$I$113,'個別表（B表）'!$C$14:$C$113,'総括表 (A表)'!E198)</f>
        <v>0</v>
      </c>
      <c r="T198" s="698">
        <f>SUMIFS('個別表（B表）'!$AW$14:$AW$113,'個別表（B表）'!$C$14:$C$113,'総括表 (A表)'!$E198)</f>
        <v>0</v>
      </c>
      <c r="U198" s="387">
        <f>SUMIFS('個別表（B表）'!$AY$14:$AY$113,'個別表（B表）'!$C$14:$C$113,'総括表 (A表)'!$E198)</f>
        <v>0</v>
      </c>
      <c r="V198" s="496">
        <f>SUMIFS('個別表（B表）'!$I$14:$I$113,'個別表（B表）'!$C$14:$C$113,'総括表 (A表)'!$E198,'個別表（B表）'!$F$14:$F$113,"&gt;=1")</f>
        <v>0</v>
      </c>
      <c r="W198" s="387">
        <f>SUMIFS('個別表（B表）'!$BR$14:$BR$113,'個別表（B表）'!$C$14:$C$113,'総括表 (A表)'!$E198)</f>
        <v>0</v>
      </c>
      <c r="X198" s="674" t="str">
        <f t="shared" si="35"/>
        <v/>
      </c>
      <c r="Y198" s="331"/>
      <c r="Z198" s="332"/>
      <c r="AA198" s="328">
        <f t="shared" si="37"/>
        <v>0</v>
      </c>
      <c r="AB198" s="329">
        <f t="shared" si="38"/>
        <v>0</v>
      </c>
      <c r="AC198" s="332"/>
      <c r="AD198" s="332"/>
      <c r="AE198" s="328">
        <f t="shared" si="39"/>
        <v>0</v>
      </c>
      <c r="AF198" s="746">
        <f t="shared" si="36"/>
        <v>0</v>
      </c>
      <c r="AG198" s="332"/>
      <c r="AH198" s="328">
        <f t="shared" si="40"/>
        <v>0</v>
      </c>
      <c r="AI198" s="329">
        <f t="shared" si="41"/>
        <v>0</v>
      </c>
      <c r="AJ198" s="332"/>
      <c r="AK198" s="330">
        <f t="shared" si="42"/>
        <v>0</v>
      </c>
      <c r="AL198" s="335"/>
      <c r="AM198" s="329">
        <f t="shared" si="43"/>
        <v>0</v>
      </c>
      <c r="AN198" s="436"/>
      <c r="AO198" s="337">
        <f t="shared" si="34"/>
        <v>0</v>
      </c>
      <c r="AP198" s="261"/>
    </row>
    <row r="199" spans="1:42">
      <c r="A199" s="342">
        <f>VLOOKUP($E199,'個別表（B表）'!$C$14:$CM$113,2,FALSE)</f>
        <v>0</v>
      </c>
      <c r="B199" s="342">
        <f>IF(D199&gt;0,SUM($D$12:D199),0)</f>
        <v>0</v>
      </c>
      <c r="C199" s="342">
        <f t="shared" si="44"/>
        <v>0</v>
      </c>
      <c r="D199" s="342">
        <f t="shared" si="32"/>
        <v>0</v>
      </c>
      <c r="E199" s="666">
        <f t="shared" si="45"/>
        <v>0</v>
      </c>
      <c r="F199" s="357">
        <f>VLOOKUP($E199,'個別表（B表）'!$C$14:$CM$113,10,FALSE)</f>
        <v>0</v>
      </c>
      <c r="G199" s="357">
        <f>VLOOKUP($E199,'個別表（B表）'!$C$14:$CM$113,11,FALSE)</f>
        <v>0</v>
      </c>
      <c r="H199" s="530">
        <f>VLOOKUP($E199,'個別表（B表）'!$C$14:$CM$113,12,FALSE)</f>
        <v>0</v>
      </c>
      <c r="I199" s="388"/>
      <c r="J199" s="709" t="str">
        <f>IF($H199&gt;0,LEFT(VLOOKUP($E199,'個別表（B表）'!$C$14:$CM$113,14,FALSE),2),"")</f>
        <v/>
      </c>
      <c r="K199" s="705">
        <f>SUMIFS('個別表（B表）'!$I$14:$I$113,'個別表（B表）'!$C$14:$C$113,'総括表 (A表)'!$E199,'個別表（B表）'!$R$14:$R$113,"&gt;=1")</f>
        <v>0</v>
      </c>
      <c r="L199" s="627">
        <f>SUMIFS('個別表（B表）'!$AW$14:$AW$113,'個別表（B表）'!$C$14:$C$113,'総括表 (A表)'!$E199)</f>
        <v>0</v>
      </c>
      <c r="M199" s="385">
        <f>SUMIFS('個別表（B表）'!$AY$14:$AY$113,'個別表（B表）'!$C$14:$C$113,'総括表 (A表)'!$E199)</f>
        <v>0</v>
      </c>
      <c r="N199" s="386">
        <f>SUMIFS('個別表（B表）'!$I$14:$I$113,'個別表（B表）'!$C$14:$C$113,'総括表 (A表)'!$E199,'個別表（B表）'!$F$14:$F$113,"&gt;=1")</f>
        <v>0</v>
      </c>
      <c r="O199" s="386">
        <f>SUMIFS('個別表（B表）'!$BR$14:$BR$113,'個別表（B表）'!$C$14:$C$113,'総括表 (A表)'!$E199)</f>
        <v>0</v>
      </c>
      <c r="P199" s="721" t="str">
        <f t="shared" si="33"/>
        <v/>
      </c>
      <c r="Q199" s="716"/>
      <c r="R199" s="327"/>
      <c r="S199" s="705">
        <f>SUMIFS('個別表（B表）'!$I$14:$I$113,'個別表（B表）'!$C$14:$C$113,'総括表 (A表)'!E199)</f>
        <v>0</v>
      </c>
      <c r="T199" s="698">
        <f>SUMIFS('個別表（B表）'!$AW$14:$AW$113,'個別表（B表）'!$C$14:$C$113,'総括表 (A表)'!$E199)</f>
        <v>0</v>
      </c>
      <c r="U199" s="387">
        <f>SUMIFS('個別表（B表）'!$AY$14:$AY$113,'個別表（B表）'!$C$14:$C$113,'総括表 (A表)'!$E199)</f>
        <v>0</v>
      </c>
      <c r="V199" s="496">
        <f>SUMIFS('個別表（B表）'!$I$14:$I$113,'個別表（B表）'!$C$14:$C$113,'総括表 (A表)'!$E199,'個別表（B表）'!$F$14:$F$113,"&gt;=1")</f>
        <v>0</v>
      </c>
      <c r="W199" s="387">
        <f>SUMIFS('個別表（B表）'!$BR$14:$BR$113,'個別表（B表）'!$C$14:$C$113,'総括表 (A表)'!$E199)</f>
        <v>0</v>
      </c>
      <c r="X199" s="674" t="str">
        <f t="shared" si="35"/>
        <v/>
      </c>
      <c r="Y199" s="331"/>
      <c r="Z199" s="332"/>
      <c r="AA199" s="328">
        <f t="shared" si="37"/>
        <v>0</v>
      </c>
      <c r="AB199" s="329">
        <f t="shared" si="38"/>
        <v>0</v>
      </c>
      <c r="AC199" s="332"/>
      <c r="AD199" s="332"/>
      <c r="AE199" s="328">
        <f t="shared" si="39"/>
        <v>0</v>
      </c>
      <c r="AF199" s="746">
        <f t="shared" si="36"/>
        <v>0</v>
      </c>
      <c r="AG199" s="332"/>
      <c r="AH199" s="328">
        <f t="shared" si="40"/>
        <v>0</v>
      </c>
      <c r="AI199" s="329">
        <f t="shared" si="41"/>
        <v>0</v>
      </c>
      <c r="AJ199" s="332"/>
      <c r="AK199" s="330">
        <f t="shared" si="42"/>
        <v>0</v>
      </c>
      <c r="AL199" s="335"/>
      <c r="AM199" s="329">
        <f t="shared" si="43"/>
        <v>0</v>
      </c>
      <c r="AN199" s="436"/>
      <c r="AO199" s="337">
        <f t="shared" si="34"/>
        <v>0</v>
      </c>
      <c r="AP199" s="261"/>
    </row>
    <row r="200" spans="1:42">
      <c r="A200" s="342">
        <f>VLOOKUP($E200,'個別表（B表）'!$C$14:$CM$113,2,FALSE)</f>
        <v>0</v>
      </c>
      <c r="B200" s="342">
        <f>IF(D200&gt;0,SUM($D$12:D200),0)</f>
        <v>0</v>
      </c>
      <c r="C200" s="342">
        <f t="shared" si="44"/>
        <v>0</v>
      </c>
      <c r="D200" s="342">
        <f t="shared" si="32"/>
        <v>0</v>
      </c>
      <c r="E200" s="666">
        <f t="shared" si="45"/>
        <v>0</v>
      </c>
      <c r="F200" s="357">
        <f>VLOOKUP($E200,'個別表（B表）'!$C$14:$CM$113,10,FALSE)</f>
        <v>0</v>
      </c>
      <c r="G200" s="357">
        <f>VLOOKUP($E200,'個別表（B表）'!$C$14:$CM$113,11,FALSE)</f>
        <v>0</v>
      </c>
      <c r="H200" s="530">
        <f>VLOOKUP($E200,'個別表（B表）'!$C$14:$CM$113,12,FALSE)</f>
        <v>0</v>
      </c>
      <c r="I200" s="388"/>
      <c r="J200" s="709" t="str">
        <f>IF($H200&gt;0,LEFT(VLOOKUP($E200,'個別表（B表）'!$C$14:$CM$113,14,FALSE),2),"")</f>
        <v/>
      </c>
      <c r="K200" s="705">
        <f>SUMIFS('個別表（B表）'!$I$14:$I$113,'個別表（B表）'!$C$14:$C$113,'総括表 (A表)'!$E200,'個別表（B表）'!$R$14:$R$113,"&gt;=1")</f>
        <v>0</v>
      </c>
      <c r="L200" s="627">
        <f>SUMIFS('個別表（B表）'!$AW$14:$AW$113,'個別表（B表）'!$C$14:$C$113,'総括表 (A表)'!$E200)</f>
        <v>0</v>
      </c>
      <c r="M200" s="385">
        <f>SUMIFS('個別表（B表）'!$AY$14:$AY$113,'個別表（B表）'!$C$14:$C$113,'総括表 (A表)'!$E200)</f>
        <v>0</v>
      </c>
      <c r="N200" s="386">
        <f>SUMIFS('個別表（B表）'!$I$14:$I$113,'個別表（B表）'!$C$14:$C$113,'総括表 (A表)'!$E200,'個別表（B表）'!$F$14:$F$113,"&gt;=1")</f>
        <v>0</v>
      </c>
      <c r="O200" s="386">
        <f>SUMIFS('個別表（B表）'!$BR$14:$BR$113,'個別表（B表）'!$C$14:$C$113,'総括表 (A表)'!$E200)</f>
        <v>0</v>
      </c>
      <c r="P200" s="721" t="str">
        <f t="shared" si="33"/>
        <v/>
      </c>
      <c r="Q200" s="716"/>
      <c r="R200" s="327"/>
      <c r="S200" s="705">
        <f>SUMIFS('個別表（B表）'!$I$14:$I$113,'個別表（B表）'!$C$14:$C$113,'総括表 (A表)'!E200)</f>
        <v>0</v>
      </c>
      <c r="T200" s="698">
        <f>SUMIFS('個別表（B表）'!$AW$14:$AW$113,'個別表（B表）'!$C$14:$C$113,'総括表 (A表)'!$E200)</f>
        <v>0</v>
      </c>
      <c r="U200" s="387">
        <f>SUMIFS('個別表（B表）'!$AY$14:$AY$113,'個別表（B表）'!$C$14:$C$113,'総括表 (A表)'!$E200)</f>
        <v>0</v>
      </c>
      <c r="V200" s="496">
        <f>SUMIFS('個別表（B表）'!$I$14:$I$113,'個別表（B表）'!$C$14:$C$113,'総括表 (A表)'!$E200,'個別表（B表）'!$F$14:$F$113,"&gt;=1")</f>
        <v>0</v>
      </c>
      <c r="W200" s="387">
        <f>SUMIFS('個別表（B表）'!$BR$14:$BR$113,'個別表（B表）'!$C$14:$C$113,'総括表 (A表)'!$E200)</f>
        <v>0</v>
      </c>
      <c r="X200" s="674" t="str">
        <f t="shared" si="35"/>
        <v/>
      </c>
      <c r="Y200" s="331"/>
      <c r="Z200" s="332"/>
      <c r="AA200" s="328">
        <f t="shared" si="37"/>
        <v>0</v>
      </c>
      <c r="AB200" s="329">
        <f t="shared" si="38"/>
        <v>0</v>
      </c>
      <c r="AC200" s="332"/>
      <c r="AD200" s="332"/>
      <c r="AE200" s="328">
        <f t="shared" si="39"/>
        <v>0</v>
      </c>
      <c r="AF200" s="746">
        <f t="shared" si="36"/>
        <v>0</v>
      </c>
      <c r="AG200" s="332"/>
      <c r="AH200" s="328">
        <f t="shared" si="40"/>
        <v>0</v>
      </c>
      <c r="AI200" s="329">
        <f t="shared" si="41"/>
        <v>0</v>
      </c>
      <c r="AJ200" s="332"/>
      <c r="AK200" s="330">
        <f t="shared" si="42"/>
        <v>0</v>
      </c>
      <c r="AL200" s="335"/>
      <c r="AM200" s="329">
        <f t="shared" si="43"/>
        <v>0</v>
      </c>
      <c r="AN200" s="436"/>
      <c r="AO200" s="337">
        <f t="shared" si="34"/>
        <v>0</v>
      </c>
      <c r="AP200" s="261"/>
    </row>
    <row r="201" spans="1:42">
      <c r="A201" s="342">
        <f>VLOOKUP($E201,'個別表（B表）'!$C$14:$CM$113,2,FALSE)</f>
        <v>0</v>
      </c>
      <c r="B201" s="342">
        <f>IF(D201&gt;0,SUM($D$12:D201),0)</f>
        <v>0</v>
      </c>
      <c r="C201" s="342">
        <f t="shared" si="44"/>
        <v>0</v>
      </c>
      <c r="D201" s="342">
        <f t="shared" si="32"/>
        <v>0</v>
      </c>
      <c r="E201" s="666">
        <f t="shared" si="45"/>
        <v>0</v>
      </c>
      <c r="F201" s="357">
        <f>VLOOKUP($E201,'個別表（B表）'!$C$14:$CM$113,10,FALSE)</f>
        <v>0</v>
      </c>
      <c r="G201" s="357">
        <f>VLOOKUP($E201,'個別表（B表）'!$C$14:$CM$113,11,FALSE)</f>
        <v>0</v>
      </c>
      <c r="H201" s="530">
        <f>VLOOKUP($E201,'個別表（B表）'!$C$14:$CM$113,12,FALSE)</f>
        <v>0</v>
      </c>
      <c r="I201" s="388"/>
      <c r="J201" s="709" t="str">
        <f>IF($H201&gt;0,LEFT(VLOOKUP($E201,'個別表（B表）'!$C$14:$CM$113,14,FALSE),2),"")</f>
        <v/>
      </c>
      <c r="K201" s="705">
        <f>SUMIFS('個別表（B表）'!$I$14:$I$113,'個別表（B表）'!$C$14:$C$113,'総括表 (A表)'!$E201,'個別表（B表）'!$R$14:$R$113,"&gt;=1")</f>
        <v>0</v>
      </c>
      <c r="L201" s="627">
        <f>SUMIFS('個別表（B表）'!$AW$14:$AW$113,'個別表（B表）'!$C$14:$C$113,'総括表 (A表)'!$E201)</f>
        <v>0</v>
      </c>
      <c r="M201" s="385">
        <f>SUMIFS('個別表（B表）'!$AY$14:$AY$113,'個別表（B表）'!$C$14:$C$113,'総括表 (A表)'!$E201)</f>
        <v>0</v>
      </c>
      <c r="N201" s="386">
        <f>SUMIFS('個別表（B表）'!$I$14:$I$113,'個別表（B表）'!$C$14:$C$113,'総括表 (A表)'!$E201,'個別表（B表）'!$F$14:$F$113,"&gt;=1")</f>
        <v>0</v>
      </c>
      <c r="O201" s="386">
        <f>SUMIFS('個別表（B表）'!$BR$14:$BR$113,'個別表（B表）'!$C$14:$C$113,'総括表 (A表)'!$E201)</f>
        <v>0</v>
      </c>
      <c r="P201" s="721" t="str">
        <f t="shared" si="33"/>
        <v/>
      </c>
      <c r="Q201" s="716"/>
      <c r="R201" s="327"/>
      <c r="S201" s="705">
        <f>SUMIFS('個別表（B表）'!$I$14:$I$113,'個別表（B表）'!$C$14:$C$113,'総括表 (A表)'!E201)</f>
        <v>0</v>
      </c>
      <c r="T201" s="698">
        <f>SUMIFS('個別表（B表）'!$AW$14:$AW$113,'個別表（B表）'!$C$14:$C$113,'総括表 (A表)'!$E201)</f>
        <v>0</v>
      </c>
      <c r="U201" s="387">
        <f>SUMIFS('個別表（B表）'!$AY$14:$AY$113,'個別表（B表）'!$C$14:$C$113,'総括表 (A表)'!$E201)</f>
        <v>0</v>
      </c>
      <c r="V201" s="496">
        <f>SUMIFS('個別表（B表）'!$I$14:$I$113,'個別表（B表）'!$C$14:$C$113,'総括表 (A表)'!$E201,'個別表（B表）'!$F$14:$F$113,"&gt;=1")</f>
        <v>0</v>
      </c>
      <c r="W201" s="387">
        <f>SUMIFS('個別表（B表）'!$BR$14:$BR$113,'個別表（B表）'!$C$14:$C$113,'総括表 (A表)'!$E201)</f>
        <v>0</v>
      </c>
      <c r="X201" s="674" t="str">
        <f t="shared" si="35"/>
        <v/>
      </c>
      <c r="Y201" s="331"/>
      <c r="Z201" s="332"/>
      <c r="AA201" s="328">
        <f t="shared" si="37"/>
        <v>0</v>
      </c>
      <c r="AB201" s="329">
        <f t="shared" si="38"/>
        <v>0</v>
      </c>
      <c r="AC201" s="332"/>
      <c r="AD201" s="332"/>
      <c r="AE201" s="328">
        <f t="shared" si="39"/>
        <v>0</v>
      </c>
      <c r="AF201" s="746">
        <f t="shared" si="36"/>
        <v>0</v>
      </c>
      <c r="AG201" s="332"/>
      <c r="AH201" s="328">
        <f t="shared" si="40"/>
        <v>0</v>
      </c>
      <c r="AI201" s="329">
        <f t="shared" si="41"/>
        <v>0</v>
      </c>
      <c r="AJ201" s="332"/>
      <c r="AK201" s="330">
        <f t="shared" si="42"/>
        <v>0</v>
      </c>
      <c r="AL201" s="335"/>
      <c r="AM201" s="329">
        <f t="shared" si="43"/>
        <v>0</v>
      </c>
      <c r="AN201" s="436"/>
      <c r="AO201" s="337">
        <f t="shared" si="34"/>
        <v>0</v>
      </c>
      <c r="AP201" s="261"/>
    </row>
    <row r="202" spans="1:42">
      <c r="A202" s="342">
        <f>VLOOKUP($E202,'個別表（B表）'!$C$14:$CM$113,2,FALSE)</f>
        <v>0</v>
      </c>
      <c r="B202" s="342">
        <f>IF(D202&gt;0,SUM($D$12:D202),0)</f>
        <v>0</v>
      </c>
      <c r="C202" s="342">
        <f t="shared" si="44"/>
        <v>0</v>
      </c>
      <c r="D202" s="342">
        <f t="shared" si="32"/>
        <v>0</v>
      </c>
      <c r="E202" s="666">
        <f t="shared" si="45"/>
        <v>0</v>
      </c>
      <c r="F202" s="357">
        <f>VLOOKUP($E202,'個別表（B表）'!$C$14:$CM$113,10,FALSE)</f>
        <v>0</v>
      </c>
      <c r="G202" s="357">
        <f>VLOOKUP($E202,'個別表（B表）'!$C$14:$CM$113,11,FALSE)</f>
        <v>0</v>
      </c>
      <c r="H202" s="530">
        <f>VLOOKUP($E202,'個別表（B表）'!$C$14:$CM$113,12,FALSE)</f>
        <v>0</v>
      </c>
      <c r="I202" s="388"/>
      <c r="J202" s="709" t="str">
        <f>IF($H202&gt;0,LEFT(VLOOKUP($E202,'個別表（B表）'!$C$14:$CM$113,14,FALSE),2),"")</f>
        <v/>
      </c>
      <c r="K202" s="705">
        <f>SUMIFS('個別表（B表）'!$I$14:$I$113,'個別表（B表）'!$C$14:$C$113,'総括表 (A表)'!$E202,'個別表（B表）'!$R$14:$R$113,"&gt;=1")</f>
        <v>0</v>
      </c>
      <c r="L202" s="627">
        <f>SUMIFS('個別表（B表）'!$AW$14:$AW$113,'個別表（B表）'!$C$14:$C$113,'総括表 (A表)'!$E202)</f>
        <v>0</v>
      </c>
      <c r="M202" s="385">
        <f>SUMIFS('個別表（B表）'!$AY$14:$AY$113,'個別表（B表）'!$C$14:$C$113,'総括表 (A表)'!$E202)</f>
        <v>0</v>
      </c>
      <c r="N202" s="386">
        <f>SUMIFS('個別表（B表）'!$I$14:$I$113,'個別表（B表）'!$C$14:$C$113,'総括表 (A表)'!$E202,'個別表（B表）'!$F$14:$F$113,"&gt;=1")</f>
        <v>0</v>
      </c>
      <c r="O202" s="386">
        <f>SUMIFS('個別表（B表）'!$BR$14:$BR$113,'個別表（B表）'!$C$14:$C$113,'総括表 (A表)'!$E202)</f>
        <v>0</v>
      </c>
      <c r="P202" s="721" t="str">
        <f t="shared" si="33"/>
        <v/>
      </c>
      <c r="Q202" s="716"/>
      <c r="R202" s="327"/>
      <c r="S202" s="705">
        <f>SUMIFS('個別表（B表）'!$I$14:$I$113,'個別表（B表）'!$C$14:$C$113,'総括表 (A表)'!E202)</f>
        <v>0</v>
      </c>
      <c r="T202" s="698">
        <f>SUMIFS('個別表（B表）'!$AW$14:$AW$113,'個別表（B表）'!$C$14:$C$113,'総括表 (A表)'!$E202)</f>
        <v>0</v>
      </c>
      <c r="U202" s="387">
        <f>SUMIFS('個別表（B表）'!$AY$14:$AY$113,'個別表（B表）'!$C$14:$C$113,'総括表 (A表)'!$E202)</f>
        <v>0</v>
      </c>
      <c r="V202" s="496">
        <f>SUMIFS('個別表（B表）'!$I$14:$I$113,'個別表（B表）'!$C$14:$C$113,'総括表 (A表)'!$E202,'個別表（B表）'!$F$14:$F$113,"&gt;=1")</f>
        <v>0</v>
      </c>
      <c r="W202" s="387">
        <f>SUMIFS('個別表（B表）'!$BR$14:$BR$113,'個別表（B表）'!$C$14:$C$113,'総括表 (A表)'!$E202)</f>
        <v>0</v>
      </c>
      <c r="X202" s="674" t="str">
        <f t="shared" si="35"/>
        <v/>
      </c>
      <c r="Y202" s="331"/>
      <c r="Z202" s="332"/>
      <c r="AA202" s="328">
        <f t="shared" si="37"/>
        <v>0</v>
      </c>
      <c r="AB202" s="329">
        <f t="shared" si="38"/>
        <v>0</v>
      </c>
      <c r="AC202" s="332"/>
      <c r="AD202" s="332"/>
      <c r="AE202" s="328">
        <f t="shared" si="39"/>
        <v>0</v>
      </c>
      <c r="AF202" s="746">
        <f t="shared" si="36"/>
        <v>0</v>
      </c>
      <c r="AG202" s="332"/>
      <c r="AH202" s="328">
        <f t="shared" si="40"/>
        <v>0</v>
      </c>
      <c r="AI202" s="329">
        <f t="shared" si="41"/>
        <v>0</v>
      </c>
      <c r="AJ202" s="332"/>
      <c r="AK202" s="330">
        <f t="shared" si="42"/>
        <v>0</v>
      </c>
      <c r="AL202" s="335"/>
      <c r="AM202" s="329">
        <f t="shared" si="43"/>
        <v>0</v>
      </c>
      <c r="AN202" s="436"/>
      <c r="AO202" s="337">
        <f t="shared" si="34"/>
        <v>0</v>
      </c>
      <c r="AP202" s="261"/>
    </row>
    <row r="203" spans="1:42">
      <c r="A203" s="342">
        <f>VLOOKUP($E203,'個別表（B表）'!$C$14:$CM$113,2,FALSE)</f>
        <v>0</v>
      </c>
      <c r="B203" s="342">
        <f>IF(D203&gt;0,SUM($D$12:D203),0)</f>
        <v>0</v>
      </c>
      <c r="C203" s="342">
        <f t="shared" si="44"/>
        <v>0</v>
      </c>
      <c r="D203" s="342">
        <f t="shared" si="32"/>
        <v>0</v>
      </c>
      <c r="E203" s="666">
        <f t="shared" si="45"/>
        <v>0</v>
      </c>
      <c r="F203" s="357">
        <f>VLOOKUP($E203,'個別表（B表）'!$C$14:$CM$113,10,FALSE)</f>
        <v>0</v>
      </c>
      <c r="G203" s="357">
        <f>VLOOKUP($E203,'個別表（B表）'!$C$14:$CM$113,11,FALSE)</f>
        <v>0</v>
      </c>
      <c r="H203" s="530">
        <f>VLOOKUP($E203,'個別表（B表）'!$C$14:$CM$113,12,FALSE)</f>
        <v>0</v>
      </c>
      <c r="I203" s="388"/>
      <c r="J203" s="709" t="str">
        <f>IF($H203&gt;0,LEFT(VLOOKUP($E203,'個別表（B表）'!$C$14:$CM$113,14,FALSE),2),"")</f>
        <v/>
      </c>
      <c r="K203" s="705">
        <f>SUMIFS('個別表（B表）'!$I$14:$I$113,'個別表（B表）'!$C$14:$C$113,'総括表 (A表)'!$E203,'個別表（B表）'!$R$14:$R$113,"&gt;=1")</f>
        <v>0</v>
      </c>
      <c r="L203" s="627">
        <f>SUMIFS('個別表（B表）'!$AW$14:$AW$113,'個別表（B表）'!$C$14:$C$113,'総括表 (A表)'!$E203)</f>
        <v>0</v>
      </c>
      <c r="M203" s="385">
        <f>SUMIFS('個別表（B表）'!$AY$14:$AY$113,'個別表（B表）'!$C$14:$C$113,'総括表 (A表)'!$E203)</f>
        <v>0</v>
      </c>
      <c r="N203" s="386">
        <f>SUMIFS('個別表（B表）'!$I$14:$I$113,'個別表（B表）'!$C$14:$C$113,'総括表 (A表)'!$E203,'個別表（B表）'!$F$14:$F$113,"&gt;=1")</f>
        <v>0</v>
      </c>
      <c r="O203" s="386">
        <f>SUMIFS('個別表（B表）'!$BR$14:$BR$113,'個別表（B表）'!$C$14:$C$113,'総括表 (A表)'!$E203)</f>
        <v>0</v>
      </c>
      <c r="P203" s="721" t="str">
        <f t="shared" si="33"/>
        <v/>
      </c>
      <c r="Q203" s="716"/>
      <c r="R203" s="327"/>
      <c r="S203" s="705">
        <f>SUMIFS('個別表（B表）'!$I$14:$I$113,'個別表（B表）'!$C$14:$C$113,'総括表 (A表)'!E203)</f>
        <v>0</v>
      </c>
      <c r="T203" s="698">
        <f>SUMIFS('個別表（B表）'!$AW$14:$AW$113,'個別表（B表）'!$C$14:$C$113,'総括表 (A表)'!$E203)</f>
        <v>0</v>
      </c>
      <c r="U203" s="387">
        <f>SUMIFS('個別表（B表）'!$AY$14:$AY$113,'個別表（B表）'!$C$14:$C$113,'総括表 (A表)'!$E203)</f>
        <v>0</v>
      </c>
      <c r="V203" s="496">
        <f>SUMIFS('個別表（B表）'!$I$14:$I$113,'個別表（B表）'!$C$14:$C$113,'総括表 (A表)'!$E203,'個別表（B表）'!$F$14:$F$113,"&gt;=1")</f>
        <v>0</v>
      </c>
      <c r="W203" s="387">
        <f>SUMIFS('個別表（B表）'!$BR$14:$BR$113,'個別表（B表）'!$C$14:$C$113,'総括表 (A表)'!$E203)</f>
        <v>0</v>
      </c>
      <c r="X203" s="674" t="str">
        <f t="shared" si="35"/>
        <v/>
      </c>
      <c r="Y203" s="331"/>
      <c r="Z203" s="332"/>
      <c r="AA203" s="328">
        <f t="shared" si="37"/>
        <v>0</v>
      </c>
      <c r="AB203" s="329">
        <f t="shared" si="38"/>
        <v>0</v>
      </c>
      <c r="AC203" s="332"/>
      <c r="AD203" s="332"/>
      <c r="AE203" s="328">
        <f t="shared" si="39"/>
        <v>0</v>
      </c>
      <c r="AF203" s="746">
        <f t="shared" si="36"/>
        <v>0</v>
      </c>
      <c r="AG203" s="332"/>
      <c r="AH203" s="328">
        <f t="shared" si="40"/>
        <v>0</v>
      </c>
      <c r="AI203" s="329">
        <f t="shared" si="41"/>
        <v>0</v>
      </c>
      <c r="AJ203" s="332"/>
      <c r="AK203" s="330">
        <f t="shared" si="42"/>
        <v>0</v>
      </c>
      <c r="AL203" s="335"/>
      <c r="AM203" s="329">
        <f t="shared" si="43"/>
        <v>0</v>
      </c>
      <c r="AN203" s="436"/>
      <c r="AO203" s="337">
        <f t="shared" si="34"/>
        <v>0</v>
      </c>
      <c r="AP203" s="261"/>
    </row>
    <row r="204" spans="1:42">
      <c r="A204" s="342">
        <f>VLOOKUP($E204,'個別表（B表）'!$C$14:$CM$113,2,FALSE)</f>
        <v>0</v>
      </c>
      <c r="B204" s="342">
        <f>IF(D204&gt;0,SUM($D$12:D204),0)</f>
        <v>0</v>
      </c>
      <c r="C204" s="342">
        <f t="shared" si="44"/>
        <v>0</v>
      </c>
      <c r="D204" s="342">
        <f t="shared" ref="D204:D267" si="46">IF(AND(C204=1,SUMIF($A$12:$A$541,A204,$R$12:$R$541)&gt;0),1,0)</f>
        <v>0</v>
      </c>
      <c r="E204" s="666">
        <f t="shared" si="45"/>
        <v>0</v>
      </c>
      <c r="F204" s="357">
        <f>VLOOKUP($E204,'個別表（B表）'!$C$14:$CM$113,10,FALSE)</f>
        <v>0</v>
      </c>
      <c r="G204" s="357">
        <f>VLOOKUP($E204,'個別表（B表）'!$C$14:$CM$113,11,FALSE)</f>
        <v>0</v>
      </c>
      <c r="H204" s="530">
        <f>VLOOKUP($E204,'個別表（B表）'!$C$14:$CM$113,12,FALSE)</f>
        <v>0</v>
      </c>
      <c r="I204" s="388"/>
      <c r="J204" s="709" t="str">
        <f>IF($H204&gt;0,LEFT(VLOOKUP($E204,'個別表（B表）'!$C$14:$CM$113,14,FALSE),2),"")</f>
        <v/>
      </c>
      <c r="K204" s="705">
        <f>SUMIFS('個別表（B表）'!$I$14:$I$113,'個別表（B表）'!$C$14:$C$113,'総括表 (A表)'!$E204,'個別表（B表）'!$R$14:$R$113,"&gt;=1")</f>
        <v>0</v>
      </c>
      <c r="L204" s="627">
        <f>SUMIFS('個別表（B表）'!$AW$14:$AW$113,'個別表（B表）'!$C$14:$C$113,'総括表 (A表)'!$E204)</f>
        <v>0</v>
      </c>
      <c r="M204" s="385">
        <f>SUMIFS('個別表（B表）'!$AY$14:$AY$113,'個別表（B表）'!$C$14:$C$113,'総括表 (A表)'!$E204)</f>
        <v>0</v>
      </c>
      <c r="N204" s="386">
        <f>SUMIFS('個別表（B表）'!$I$14:$I$113,'個別表（B表）'!$C$14:$C$113,'総括表 (A表)'!$E204,'個別表（B表）'!$F$14:$F$113,"&gt;=1")</f>
        <v>0</v>
      </c>
      <c r="O204" s="386">
        <f>SUMIFS('個別表（B表）'!$BR$14:$BR$113,'個別表（B表）'!$C$14:$C$113,'総括表 (A表)'!$E204)</f>
        <v>0</v>
      </c>
      <c r="P204" s="721" t="str">
        <f t="shared" ref="P204:P267" si="47">IF(O204&gt;0,IFERROR(ROUNDDOWN(O204*1/15,-3),0),"")</f>
        <v/>
      </c>
      <c r="Q204" s="716"/>
      <c r="R204" s="327"/>
      <c r="S204" s="705">
        <f>SUMIFS('個別表（B表）'!$I$14:$I$113,'個別表（B表）'!$C$14:$C$113,'総括表 (A表)'!E204)</f>
        <v>0</v>
      </c>
      <c r="T204" s="698">
        <f>SUMIFS('個別表（B表）'!$AW$14:$AW$113,'個別表（B表）'!$C$14:$C$113,'総括表 (A表)'!$E204)</f>
        <v>0</v>
      </c>
      <c r="U204" s="387">
        <f>SUMIFS('個別表（B表）'!$AY$14:$AY$113,'個別表（B表）'!$C$14:$C$113,'総括表 (A表)'!$E204)</f>
        <v>0</v>
      </c>
      <c r="V204" s="496">
        <f>SUMIFS('個別表（B表）'!$I$14:$I$113,'個別表（B表）'!$C$14:$C$113,'総括表 (A表)'!$E204,'個別表（B表）'!$F$14:$F$113,"&gt;=1")</f>
        <v>0</v>
      </c>
      <c r="W204" s="387">
        <f>SUMIFS('個別表（B表）'!$BR$14:$BR$113,'個別表（B表）'!$C$14:$C$113,'総括表 (A表)'!$E204)</f>
        <v>0</v>
      </c>
      <c r="X204" s="674" t="str">
        <f t="shared" si="35"/>
        <v/>
      </c>
      <c r="Y204" s="331"/>
      <c r="Z204" s="332"/>
      <c r="AA204" s="328">
        <f t="shared" si="37"/>
        <v>0</v>
      </c>
      <c r="AB204" s="329">
        <f t="shared" si="38"/>
        <v>0</v>
      </c>
      <c r="AC204" s="332"/>
      <c r="AD204" s="332"/>
      <c r="AE204" s="328">
        <f t="shared" si="39"/>
        <v>0</v>
      </c>
      <c r="AF204" s="746">
        <f t="shared" si="36"/>
        <v>0</v>
      </c>
      <c r="AG204" s="332"/>
      <c r="AH204" s="328">
        <f t="shared" si="40"/>
        <v>0</v>
      </c>
      <c r="AI204" s="329">
        <f t="shared" si="41"/>
        <v>0</v>
      </c>
      <c r="AJ204" s="332"/>
      <c r="AK204" s="330">
        <f t="shared" si="42"/>
        <v>0</v>
      </c>
      <c r="AL204" s="335"/>
      <c r="AM204" s="329">
        <f t="shared" si="43"/>
        <v>0</v>
      </c>
      <c r="AN204" s="436"/>
      <c r="AO204" s="337">
        <f t="shared" ref="AO204:AO267" si="48">SUM(AB204,AI204,AM204:AN204)</f>
        <v>0</v>
      </c>
      <c r="AP204" s="261"/>
    </row>
    <row r="205" spans="1:42">
      <c r="A205" s="342">
        <f>VLOOKUP($E205,'個別表（B表）'!$C$14:$CM$113,2,FALSE)</f>
        <v>0</v>
      </c>
      <c r="B205" s="342">
        <f>IF(D205&gt;0,SUM($D$12:D205),0)</f>
        <v>0</v>
      </c>
      <c r="C205" s="342">
        <f t="shared" si="44"/>
        <v>0</v>
      </c>
      <c r="D205" s="342">
        <f t="shared" si="46"/>
        <v>0</v>
      </c>
      <c r="E205" s="666">
        <f t="shared" si="45"/>
        <v>0</v>
      </c>
      <c r="F205" s="357">
        <f>VLOOKUP($E205,'個別表（B表）'!$C$14:$CM$113,10,FALSE)</f>
        <v>0</v>
      </c>
      <c r="G205" s="357">
        <f>VLOOKUP($E205,'個別表（B表）'!$C$14:$CM$113,11,FALSE)</f>
        <v>0</v>
      </c>
      <c r="H205" s="530">
        <f>VLOOKUP($E205,'個別表（B表）'!$C$14:$CM$113,12,FALSE)</f>
        <v>0</v>
      </c>
      <c r="I205" s="388"/>
      <c r="J205" s="709" t="str">
        <f>IF($H205&gt;0,LEFT(VLOOKUP($E205,'個別表（B表）'!$C$14:$CM$113,14,FALSE),2),"")</f>
        <v/>
      </c>
      <c r="K205" s="705">
        <f>SUMIFS('個別表（B表）'!$I$14:$I$113,'個別表（B表）'!$C$14:$C$113,'総括表 (A表)'!$E205,'個別表（B表）'!$R$14:$R$113,"&gt;=1")</f>
        <v>0</v>
      </c>
      <c r="L205" s="627">
        <f>SUMIFS('個別表（B表）'!$AW$14:$AW$113,'個別表（B表）'!$C$14:$C$113,'総括表 (A表)'!$E205)</f>
        <v>0</v>
      </c>
      <c r="M205" s="385">
        <f>SUMIFS('個別表（B表）'!$AY$14:$AY$113,'個別表（B表）'!$C$14:$C$113,'総括表 (A表)'!$E205)</f>
        <v>0</v>
      </c>
      <c r="N205" s="386">
        <f>SUMIFS('個別表（B表）'!$I$14:$I$113,'個別表（B表）'!$C$14:$C$113,'総括表 (A表)'!$E205,'個別表（B表）'!$F$14:$F$113,"&gt;=1")</f>
        <v>0</v>
      </c>
      <c r="O205" s="386">
        <f>SUMIFS('個別表（B表）'!$BR$14:$BR$113,'個別表（B表）'!$C$14:$C$113,'総括表 (A表)'!$E205)</f>
        <v>0</v>
      </c>
      <c r="P205" s="721" t="str">
        <f t="shared" si="47"/>
        <v/>
      </c>
      <c r="Q205" s="716"/>
      <c r="R205" s="327"/>
      <c r="S205" s="705">
        <f>SUMIFS('個別表（B表）'!$I$14:$I$113,'個別表（B表）'!$C$14:$C$113,'総括表 (A表)'!E205)</f>
        <v>0</v>
      </c>
      <c r="T205" s="698">
        <f>SUMIFS('個別表（B表）'!$AW$14:$AW$113,'個別表（B表）'!$C$14:$C$113,'総括表 (A表)'!$E205)</f>
        <v>0</v>
      </c>
      <c r="U205" s="387">
        <f>SUMIFS('個別表（B表）'!$AY$14:$AY$113,'個別表（B表）'!$C$14:$C$113,'総括表 (A表)'!$E205)</f>
        <v>0</v>
      </c>
      <c r="V205" s="496">
        <f>SUMIFS('個別表（B表）'!$I$14:$I$113,'個別表（B表）'!$C$14:$C$113,'総括表 (A表)'!$E205,'個別表（B表）'!$F$14:$F$113,"&gt;=1")</f>
        <v>0</v>
      </c>
      <c r="W205" s="387">
        <f>SUMIFS('個別表（B表）'!$BR$14:$BR$113,'個別表（B表）'!$C$14:$C$113,'総括表 (A表)'!$E205)</f>
        <v>0</v>
      </c>
      <c r="X205" s="674" t="str">
        <f t="shared" ref="X205:X268" si="49">IF(W205&gt;0,IFERROR(ROUNDDOWN(W205*1/15,-3),0),"")</f>
        <v/>
      </c>
      <c r="Y205" s="331"/>
      <c r="Z205" s="332"/>
      <c r="AA205" s="328">
        <f t="shared" si="37"/>
        <v>0</v>
      </c>
      <c r="AB205" s="329">
        <f t="shared" si="38"/>
        <v>0</v>
      </c>
      <c r="AC205" s="332"/>
      <c r="AD205" s="332"/>
      <c r="AE205" s="328">
        <f t="shared" si="39"/>
        <v>0</v>
      </c>
      <c r="AF205" s="746">
        <f t="shared" ref="AF205:AF268" si="50">Y205</f>
        <v>0</v>
      </c>
      <c r="AG205" s="332"/>
      <c r="AH205" s="328">
        <f t="shared" si="40"/>
        <v>0</v>
      </c>
      <c r="AI205" s="329">
        <f t="shared" si="41"/>
        <v>0</v>
      </c>
      <c r="AJ205" s="332"/>
      <c r="AK205" s="330">
        <f t="shared" si="42"/>
        <v>0</v>
      </c>
      <c r="AL205" s="335"/>
      <c r="AM205" s="329">
        <f t="shared" si="43"/>
        <v>0</v>
      </c>
      <c r="AN205" s="436"/>
      <c r="AO205" s="337">
        <f t="shared" si="48"/>
        <v>0</v>
      </c>
      <c r="AP205" s="261"/>
    </row>
    <row r="206" spans="1:42">
      <c r="A206" s="342">
        <f>VLOOKUP($E206,'個別表（B表）'!$C$14:$CM$113,2,FALSE)</f>
        <v>0</v>
      </c>
      <c r="B206" s="342">
        <f>IF(D206&gt;0,SUM($D$12:D206),0)</f>
        <v>0</v>
      </c>
      <c r="C206" s="342">
        <f t="shared" si="44"/>
        <v>0</v>
      </c>
      <c r="D206" s="342">
        <f t="shared" si="46"/>
        <v>0</v>
      </c>
      <c r="E206" s="666">
        <f t="shared" si="45"/>
        <v>0</v>
      </c>
      <c r="F206" s="357">
        <f>VLOOKUP($E206,'個別表（B表）'!$C$14:$CM$113,10,FALSE)</f>
        <v>0</v>
      </c>
      <c r="G206" s="357">
        <f>VLOOKUP($E206,'個別表（B表）'!$C$14:$CM$113,11,FALSE)</f>
        <v>0</v>
      </c>
      <c r="H206" s="530">
        <f>VLOOKUP($E206,'個別表（B表）'!$C$14:$CM$113,12,FALSE)</f>
        <v>0</v>
      </c>
      <c r="I206" s="388"/>
      <c r="J206" s="709" t="str">
        <f>IF($H206&gt;0,LEFT(VLOOKUP($E206,'個別表（B表）'!$C$14:$CM$113,14,FALSE),2),"")</f>
        <v/>
      </c>
      <c r="K206" s="705">
        <f>SUMIFS('個別表（B表）'!$I$14:$I$113,'個別表（B表）'!$C$14:$C$113,'総括表 (A表)'!$E206,'個別表（B表）'!$R$14:$R$113,"&gt;=1")</f>
        <v>0</v>
      </c>
      <c r="L206" s="627">
        <f>SUMIFS('個別表（B表）'!$AW$14:$AW$113,'個別表（B表）'!$C$14:$C$113,'総括表 (A表)'!$E206)</f>
        <v>0</v>
      </c>
      <c r="M206" s="385">
        <f>SUMIFS('個別表（B表）'!$AY$14:$AY$113,'個別表（B表）'!$C$14:$C$113,'総括表 (A表)'!$E206)</f>
        <v>0</v>
      </c>
      <c r="N206" s="386">
        <f>SUMIFS('個別表（B表）'!$I$14:$I$113,'個別表（B表）'!$C$14:$C$113,'総括表 (A表)'!$E206,'個別表（B表）'!$F$14:$F$113,"&gt;=1")</f>
        <v>0</v>
      </c>
      <c r="O206" s="386">
        <f>SUMIFS('個別表（B表）'!$BR$14:$BR$113,'個別表（B表）'!$C$14:$C$113,'総括表 (A表)'!$E206)</f>
        <v>0</v>
      </c>
      <c r="P206" s="721" t="str">
        <f t="shared" si="47"/>
        <v/>
      </c>
      <c r="Q206" s="716"/>
      <c r="R206" s="327"/>
      <c r="S206" s="705">
        <f>SUMIFS('個別表（B表）'!$I$14:$I$113,'個別表（B表）'!$C$14:$C$113,'総括表 (A表)'!E206)</f>
        <v>0</v>
      </c>
      <c r="T206" s="698">
        <f>SUMIFS('個別表（B表）'!$AW$14:$AW$113,'個別表（B表）'!$C$14:$C$113,'総括表 (A表)'!$E206)</f>
        <v>0</v>
      </c>
      <c r="U206" s="387">
        <f>SUMIFS('個別表（B表）'!$AY$14:$AY$113,'個別表（B表）'!$C$14:$C$113,'総括表 (A表)'!$E206)</f>
        <v>0</v>
      </c>
      <c r="V206" s="496">
        <f>SUMIFS('個別表（B表）'!$I$14:$I$113,'個別表（B表）'!$C$14:$C$113,'総括表 (A表)'!$E206,'個別表（B表）'!$F$14:$F$113,"&gt;=1")</f>
        <v>0</v>
      </c>
      <c r="W206" s="387">
        <f>SUMIFS('個別表（B表）'!$BR$14:$BR$113,'個別表（B表）'!$C$14:$C$113,'総括表 (A表)'!$E206)</f>
        <v>0</v>
      </c>
      <c r="X206" s="674" t="str">
        <f t="shared" si="49"/>
        <v/>
      </c>
      <c r="Y206" s="331"/>
      <c r="Z206" s="332"/>
      <c r="AA206" s="328">
        <f t="shared" ref="AA206:AA269" si="51">IF(Z206&gt;0,Z206/Y206,0)</f>
        <v>0</v>
      </c>
      <c r="AB206" s="329">
        <f t="shared" ref="AB206:AB269" si="52">IF(AA206&gt;=0.8,1,0)</f>
        <v>0</v>
      </c>
      <c r="AC206" s="332"/>
      <c r="AD206" s="332"/>
      <c r="AE206" s="328">
        <f t="shared" ref="AE206:AE269" si="53">IF(AD206&gt;0,AD206/AC206,0)</f>
        <v>0</v>
      </c>
      <c r="AF206" s="746">
        <f t="shared" si="50"/>
        <v>0</v>
      </c>
      <c r="AG206" s="332"/>
      <c r="AH206" s="328">
        <f t="shared" ref="AH206:AH269" si="54">IF(AG206&gt;0,AG206/AF206,0)</f>
        <v>0</v>
      </c>
      <c r="AI206" s="329">
        <f t="shared" ref="AI206:AI269" si="55">IF(AND(AC206&gt;0,AH206&gt;0),IF(ROUND(AH206-AE206,99)&gt;=0.1,1,),)</f>
        <v>0</v>
      </c>
      <c r="AJ206" s="332"/>
      <c r="AK206" s="330">
        <f t="shared" ref="AK206:AK269" si="56">ROUND(AG206-AJ206,99)</f>
        <v>0</v>
      </c>
      <c r="AL206" s="335"/>
      <c r="AM206" s="329">
        <f t="shared" ref="AM206:AM269" si="57">IF(AI206=1,IF(AK206&gt;0,IF(AL206/AK206&gt;=0.3,1,),),)</f>
        <v>0</v>
      </c>
      <c r="AN206" s="436"/>
      <c r="AO206" s="337">
        <f t="shared" si="48"/>
        <v>0</v>
      </c>
      <c r="AP206" s="261"/>
    </row>
    <row r="207" spans="1:42">
      <c r="A207" s="342">
        <f>VLOOKUP($E207,'個別表（B表）'!$C$14:$CM$113,2,FALSE)</f>
        <v>0</v>
      </c>
      <c r="B207" s="342">
        <f>IF(D207&gt;0,SUM($D$12:D207),0)</f>
        <v>0</v>
      </c>
      <c r="C207" s="342">
        <f t="shared" si="44"/>
        <v>0</v>
      </c>
      <c r="D207" s="342">
        <f t="shared" si="46"/>
        <v>0</v>
      </c>
      <c r="E207" s="666">
        <f t="shared" si="45"/>
        <v>0</v>
      </c>
      <c r="F207" s="357">
        <f>VLOOKUP($E207,'個別表（B表）'!$C$14:$CM$113,10,FALSE)</f>
        <v>0</v>
      </c>
      <c r="G207" s="357">
        <f>VLOOKUP($E207,'個別表（B表）'!$C$14:$CM$113,11,FALSE)</f>
        <v>0</v>
      </c>
      <c r="H207" s="530">
        <f>VLOOKUP($E207,'個別表（B表）'!$C$14:$CM$113,12,FALSE)</f>
        <v>0</v>
      </c>
      <c r="I207" s="388"/>
      <c r="J207" s="709" t="str">
        <f>IF($H207&gt;0,LEFT(VLOOKUP($E207,'個別表（B表）'!$C$14:$CM$113,14,FALSE),2),"")</f>
        <v/>
      </c>
      <c r="K207" s="705">
        <f>SUMIFS('個別表（B表）'!$I$14:$I$113,'個別表（B表）'!$C$14:$C$113,'総括表 (A表)'!$E207,'個別表（B表）'!$R$14:$R$113,"&gt;=1")</f>
        <v>0</v>
      </c>
      <c r="L207" s="627">
        <f>SUMIFS('個別表（B表）'!$AW$14:$AW$113,'個別表（B表）'!$C$14:$C$113,'総括表 (A表)'!$E207)</f>
        <v>0</v>
      </c>
      <c r="M207" s="385">
        <f>SUMIFS('個別表（B表）'!$AY$14:$AY$113,'個別表（B表）'!$C$14:$C$113,'総括表 (A表)'!$E207)</f>
        <v>0</v>
      </c>
      <c r="N207" s="386">
        <f>SUMIFS('個別表（B表）'!$I$14:$I$113,'個別表（B表）'!$C$14:$C$113,'総括表 (A表)'!$E207,'個別表（B表）'!$F$14:$F$113,"&gt;=1")</f>
        <v>0</v>
      </c>
      <c r="O207" s="386">
        <f>SUMIFS('個別表（B表）'!$BR$14:$BR$113,'個別表（B表）'!$C$14:$C$113,'総括表 (A表)'!$E207)</f>
        <v>0</v>
      </c>
      <c r="P207" s="721" t="str">
        <f t="shared" si="47"/>
        <v/>
      </c>
      <c r="Q207" s="716"/>
      <c r="R207" s="327"/>
      <c r="S207" s="705">
        <f>SUMIFS('個別表（B表）'!$I$14:$I$113,'個別表（B表）'!$C$14:$C$113,'総括表 (A表)'!E207)</f>
        <v>0</v>
      </c>
      <c r="T207" s="698">
        <f>SUMIFS('個別表（B表）'!$AW$14:$AW$113,'個別表（B表）'!$C$14:$C$113,'総括表 (A表)'!$E207)</f>
        <v>0</v>
      </c>
      <c r="U207" s="387">
        <f>SUMIFS('個別表（B表）'!$AY$14:$AY$113,'個別表（B表）'!$C$14:$C$113,'総括表 (A表)'!$E207)</f>
        <v>0</v>
      </c>
      <c r="V207" s="496">
        <f>SUMIFS('個別表（B表）'!$I$14:$I$113,'個別表（B表）'!$C$14:$C$113,'総括表 (A表)'!$E207,'個別表（B表）'!$F$14:$F$113,"&gt;=1")</f>
        <v>0</v>
      </c>
      <c r="W207" s="387">
        <f>SUMIFS('個別表（B表）'!$BR$14:$BR$113,'個別表（B表）'!$C$14:$C$113,'総括表 (A表)'!$E207)</f>
        <v>0</v>
      </c>
      <c r="X207" s="674" t="str">
        <f t="shared" si="49"/>
        <v/>
      </c>
      <c r="Y207" s="331"/>
      <c r="Z207" s="332"/>
      <c r="AA207" s="328">
        <f t="shared" si="51"/>
        <v>0</v>
      </c>
      <c r="AB207" s="329">
        <f t="shared" si="52"/>
        <v>0</v>
      </c>
      <c r="AC207" s="332"/>
      <c r="AD207" s="332"/>
      <c r="AE207" s="328">
        <f t="shared" si="53"/>
        <v>0</v>
      </c>
      <c r="AF207" s="746">
        <f t="shared" si="50"/>
        <v>0</v>
      </c>
      <c r="AG207" s="332"/>
      <c r="AH207" s="328">
        <f t="shared" si="54"/>
        <v>0</v>
      </c>
      <c r="AI207" s="329">
        <f t="shared" si="55"/>
        <v>0</v>
      </c>
      <c r="AJ207" s="332"/>
      <c r="AK207" s="330">
        <f t="shared" si="56"/>
        <v>0</v>
      </c>
      <c r="AL207" s="335"/>
      <c r="AM207" s="329">
        <f t="shared" si="57"/>
        <v>0</v>
      </c>
      <c r="AN207" s="436"/>
      <c r="AO207" s="337">
        <f t="shared" si="48"/>
        <v>0</v>
      </c>
      <c r="AP207" s="261"/>
    </row>
    <row r="208" spans="1:42">
      <c r="A208" s="342">
        <f>VLOOKUP($E208,'個別表（B表）'!$C$14:$CM$113,2,FALSE)</f>
        <v>0</v>
      </c>
      <c r="B208" s="342">
        <f>IF(D208&gt;0,SUM($D$12:D208),0)</f>
        <v>0</v>
      </c>
      <c r="C208" s="342">
        <f t="shared" si="44"/>
        <v>0</v>
      </c>
      <c r="D208" s="342">
        <f t="shared" si="46"/>
        <v>0</v>
      </c>
      <c r="E208" s="666">
        <f t="shared" si="45"/>
        <v>0</v>
      </c>
      <c r="F208" s="357">
        <f>VLOOKUP($E208,'個別表（B表）'!$C$14:$CM$113,10,FALSE)</f>
        <v>0</v>
      </c>
      <c r="G208" s="357">
        <f>VLOOKUP($E208,'個別表（B表）'!$C$14:$CM$113,11,FALSE)</f>
        <v>0</v>
      </c>
      <c r="H208" s="530">
        <f>VLOOKUP($E208,'個別表（B表）'!$C$14:$CM$113,12,FALSE)</f>
        <v>0</v>
      </c>
      <c r="I208" s="388"/>
      <c r="J208" s="709" t="str">
        <f>IF($H208&gt;0,LEFT(VLOOKUP($E208,'個別表（B表）'!$C$14:$CM$113,14,FALSE),2),"")</f>
        <v/>
      </c>
      <c r="K208" s="705">
        <f>SUMIFS('個別表（B表）'!$I$14:$I$113,'個別表（B表）'!$C$14:$C$113,'総括表 (A表)'!$E208,'個別表（B表）'!$R$14:$R$113,"&gt;=1")</f>
        <v>0</v>
      </c>
      <c r="L208" s="627">
        <f>SUMIFS('個別表（B表）'!$AW$14:$AW$113,'個別表（B表）'!$C$14:$C$113,'総括表 (A表)'!$E208)</f>
        <v>0</v>
      </c>
      <c r="M208" s="385">
        <f>SUMIFS('個別表（B表）'!$AY$14:$AY$113,'個別表（B表）'!$C$14:$C$113,'総括表 (A表)'!$E208)</f>
        <v>0</v>
      </c>
      <c r="N208" s="386">
        <f>SUMIFS('個別表（B表）'!$I$14:$I$113,'個別表（B表）'!$C$14:$C$113,'総括表 (A表)'!$E208,'個別表（B表）'!$F$14:$F$113,"&gt;=1")</f>
        <v>0</v>
      </c>
      <c r="O208" s="386">
        <f>SUMIFS('個別表（B表）'!$BR$14:$BR$113,'個別表（B表）'!$C$14:$C$113,'総括表 (A表)'!$E208)</f>
        <v>0</v>
      </c>
      <c r="P208" s="721" t="str">
        <f t="shared" si="47"/>
        <v/>
      </c>
      <c r="Q208" s="716"/>
      <c r="R208" s="327"/>
      <c r="S208" s="705">
        <f>SUMIFS('個別表（B表）'!$I$14:$I$113,'個別表（B表）'!$C$14:$C$113,'総括表 (A表)'!E208)</f>
        <v>0</v>
      </c>
      <c r="T208" s="698">
        <f>SUMIFS('個別表（B表）'!$AW$14:$AW$113,'個別表（B表）'!$C$14:$C$113,'総括表 (A表)'!$E208)</f>
        <v>0</v>
      </c>
      <c r="U208" s="387">
        <f>SUMIFS('個別表（B表）'!$AY$14:$AY$113,'個別表（B表）'!$C$14:$C$113,'総括表 (A表)'!$E208)</f>
        <v>0</v>
      </c>
      <c r="V208" s="496">
        <f>SUMIFS('個別表（B表）'!$I$14:$I$113,'個別表（B表）'!$C$14:$C$113,'総括表 (A表)'!$E208,'個別表（B表）'!$F$14:$F$113,"&gt;=1")</f>
        <v>0</v>
      </c>
      <c r="W208" s="387">
        <f>SUMIFS('個別表（B表）'!$BR$14:$BR$113,'個別表（B表）'!$C$14:$C$113,'総括表 (A表)'!$E208)</f>
        <v>0</v>
      </c>
      <c r="X208" s="674" t="str">
        <f t="shared" si="49"/>
        <v/>
      </c>
      <c r="Y208" s="331"/>
      <c r="Z208" s="332"/>
      <c r="AA208" s="328">
        <f t="shared" si="51"/>
        <v>0</v>
      </c>
      <c r="AB208" s="329">
        <f t="shared" si="52"/>
        <v>0</v>
      </c>
      <c r="AC208" s="332"/>
      <c r="AD208" s="332"/>
      <c r="AE208" s="328">
        <f t="shared" si="53"/>
        <v>0</v>
      </c>
      <c r="AF208" s="746">
        <f t="shared" si="50"/>
        <v>0</v>
      </c>
      <c r="AG208" s="332"/>
      <c r="AH208" s="328">
        <f t="shared" si="54"/>
        <v>0</v>
      </c>
      <c r="AI208" s="329">
        <f t="shared" si="55"/>
        <v>0</v>
      </c>
      <c r="AJ208" s="332"/>
      <c r="AK208" s="330">
        <f t="shared" si="56"/>
        <v>0</v>
      </c>
      <c r="AL208" s="335"/>
      <c r="AM208" s="329">
        <f t="shared" si="57"/>
        <v>0</v>
      </c>
      <c r="AN208" s="436"/>
      <c r="AO208" s="337">
        <f t="shared" si="48"/>
        <v>0</v>
      </c>
      <c r="AP208" s="261"/>
    </row>
    <row r="209" spans="1:42">
      <c r="A209" s="342">
        <f>VLOOKUP($E209,'個別表（B表）'!$C$14:$CM$113,2,FALSE)</f>
        <v>0</v>
      </c>
      <c r="B209" s="342">
        <f>IF(D209&gt;0,SUM($D$12:D209),0)</f>
        <v>0</v>
      </c>
      <c r="C209" s="342">
        <f t="shared" si="44"/>
        <v>0</v>
      </c>
      <c r="D209" s="342">
        <f t="shared" si="46"/>
        <v>0</v>
      </c>
      <c r="E209" s="666">
        <f t="shared" si="45"/>
        <v>0</v>
      </c>
      <c r="F209" s="357">
        <f>VLOOKUP($E209,'個別表（B表）'!$C$14:$CM$113,10,FALSE)</f>
        <v>0</v>
      </c>
      <c r="G209" s="357">
        <f>VLOOKUP($E209,'個別表（B表）'!$C$14:$CM$113,11,FALSE)</f>
        <v>0</v>
      </c>
      <c r="H209" s="530">
        <f>VLOOKUP($E209,'個別表（B表）'!$C$14:$CM$113,12,FALSE)</f>
        <v>0</v>
      </c>
      <c r="I209" s="388"/>
      <c r="J209" s="709" t="str">
        <f>IF($H209&gt;0,LEFT(VLOOKUP($E209,'個別表（B表）'!$C$14:$CM$113,14,FALSE),2),"")</f>
        <v/>
      </c>
      <c r="K209" s="705">
        <f>SUMIFS('個別表（B表）'!$I$14:$I$113,'個別表（B表）'!$C$14:$C$113,'総括表 (A表)'!$E209,'個別表（B表）'!$R$14:$R$113,"&gt;=1")</f>
        <v>0</v>
      </c>
      <c r="L209" s="627">
        <f>SUMIFS('個別表（B表）'!$AW$14:$AW$113,'個別表（B表）'!$C$14:$C$113,'総括表 (A表)'!$E209)</f>
        <v>0</v>
      </c>
      <c r="M209" s="385">
        <f>SUMIFS('個別表（B表）'!$AY$14:$AY$113,'個別表（B表）'!$C$14:$C$113,'総括表 (A表)'!$E209)</f>
        <v>0</v>
      </c>
      <c r="N209" s="386">
        <f>SUMIFS('個別表（B表）'!$I$14:$I$113,'個別表（B表）'!$C$14:$C$113,'総括表 (A表)'!$E209,'個別表（B表）'!$F$14:$F$113,"&gt;=1")</f>
        <v>0</v>
      </c>
      <c r="O209" s="386">
        <f>SUMIFS('個別表（B表）'!$BR$14:$BR$113,'個別表（B表）'!$C$14:$C$113,'総括表 (A表)'!$E209)</f>
        <v>0</v>
      </c>
      <c r="P209" s="721" t="str">
        <f t="shared" si="47"/>
        <v/>
      </c>
      <c r="Q209" s="716"/>
      <c r="R209" s="327"/>
      <c r="S209" s="705">
        <f>SUMIFS('個別表（B表）'!$I$14:$I$113,'個別表（B表）'!$C$14:$C$113,'総括表 (A表)'!E209)</f>
        <v>0</v>
      </c>
      <c r="T209" s="698">
        <f>SUMIFS('個別表（B表）'!$AW$14:$AW$113,'個別表（B表）'!$C$14:$C$113,'総括表 (A表)'!$E209)</f>
        <v>0</v>
      </c>
      <c r="U209" s="387">
        <f>SUMIFS('個別表（B表）'!$AY$14:$AY$113,'個別表（B表）'!$C$14:$C$113,'総括表 (A表)'!$E209)</f>
        <v>0</v>
      </c>
      <c r="V209" s="496">
        <f>SUMIFS('個別表（B表）'!$I$14:$I$113,'個別表（B表）'!$C$14:$C$113,'総括表 (A表)'!$E209,'個別表（B表）'!$F$14:$F$113,"&gt;=1")</f>
        <v>0</v>
      </c>
      <c r="W209" s="387">
        <f>SUMIFS('個別表（B表）'!$BR$14:$BR$113,'個別表（B表）'!$C$14:$C$113,'総括表 (A表)'!$E209)</f>
        <v>0</v>
      </c>
      <c r="X209" s="674" t="str">
        <f t="shared" si="49"/>
        <v/>
      </c>
      <c r="Y209" s="331"/>
      <c r="Z209" s="332"/>
      <c r="AA209" s="328">
        <f t="shared" si="51"/>
        <v>0</v>
      </c>
      <c r="AB209" s="329">
        <f t="shared" si="52"/>
        <v>0</v>
      </c>
      <c r="AC209" s="332"/>
      <c r="AD209" s="332"/>
      <c r="AE209" s="328">
        <f t="shared" si="53"/>
        <v>0</v>
      </c>
      <c r="AF209" s="746">
        <f t="shared" si="50"/>
        <v>0</v>
      </c>
      <c r="AG209" s="332"/>
      <c r="AH209" s="328">
        <f t="shared" si="54"/>
        <v>0</v>
      </c>
      <c r="AI209" s="329">
        <f t="shared" si="55"/>
        <v>0</v>
      </c>
      <c r="AJ209" s="332"/>
      <c r="AK209" s="330">
        <f t="shared" si="56"/>
        <v>0</v>
      </c>
      <c r="AL209" s="335"/>
      <c r="AM209" s="329">
        <f t="shared" si="57"/>
        <v>0</v>
      </c>
      <c r="AN209" s="436"/>
      <c r="AO209" s="337">
        <f t="shared" si="48"/>
        <v>0</v>
      </c>
      <c r="AP209" s="261"/>
    </row>
    <row r="210" spans="1:42">
      <c r="A210" s="342">
        <f>VLOOKUP($E210,'個別表（B表）'!$C$14:$CM$113,2,FALSE)</f>
        <v>0</v>
      </c>
      <c r="B210" s="342">
        <f>IF(D210&gt;0,SUM($D$12:D210),0)</f>
        <v>0</v>
      </c>
      <c r="C210" s="342">
        <f t="shared" si="44"/>
        <v>0</v>
      </c>
      <c r="D210" s="342">
        <f t="shared" si="46"/>
        <v>0</v>
      </c>
      <c r="E210" s="666">
        <f t="shared" si="45"/>
        <v>0</v>
      </c>
      <c r="F210" s="357">
        <f>VLOOKUP($E210,'個別表（B表）'!$C$14:$CM$113,10,FALSE)</f>
        <v>0</v>
      </c>
      <c r="G210" s="357">
        <f>VLOOKUP($E210,'個別表（B表）'!$C$14:$CM$113,11,FALSE)</f>
        <v>0</v>
      </c>
      <c r="H210" s="530">
        <f>VLOOKUP($E210,'個別表（B表）'!$C$14:$CM$113,12,FALSE)</f>
        <v>0</v>
      </c>
      <c r="I210" s="388"/>
      <c r="J210" s="709" t="str">
        <f>IF($H210&gt;0,LEFT(VLOOKUP($E210,'個別表（B表）'!$C$14:$CM$113,14,FALSE),2),"")</f>
        <v/>
      </c>
      <c r="K210" s="705">
        <f>SUMIFS('個別表（B表）'!$I$14:$I$113,'個別表（B表）'!$C$14:$C$113,'総括表 (A表)'!$E210,'個別表（B表）'!$R$14:$R$113,"&gt;=1")</f>
        <v>0</v>
      </c>
      <c r="L210" s="627">
        <f>SUMIFS('個別表（B表）'!$AW$14:$AW$113,'個別表（B表）'!$C$14:$C$113,'総括表 (A表)'!$E210)</f>
        <v>0</v>
      </c>
      <c r="M210" s="385">
        <f>SUMIFS('個別表（B表）'!$AY$14:$AY$113,'個別表（B表）'!$C$14:$C$113,'総括表 (A表)'!$E210)</f>
        <v>0</v>
      </c>
      <c r="N210" s="386">
        <f>SUMIFS('個別表（B表）'!$I$14:$I$113,'個別表（B表）'!$C$14:$C$113,'総括表 (A表)'!$E210,'個別表（B表）'!$F$14:$F$113,"&gt;=1")</f>
        <v>0</v>
      </c>
      <c r="O210" s="386">
        <f>SUMIFS('個別表（B表）'!$BR$14:$BR$113,'個別表（B表）'!$C$14:$C$113,'総括表 (A表)'!$E210)</f>
        <v>0</v>
      </c>
      <c r="P210" s="721" t="str">
        <f t="shared" si="47"/>
        <v/>
      </c>
      <c r="Q210" s="716"/>
      <c r="R210" s="327"/>
      <c r="S210" s="705">
        <f>SUMIFS('個別表（B表）'!$I$14:$I$113,'個別表（B表）'!$C$14:$C$113,'総括表 (A表)'!E210)</f>
        <v>0</v>
      </c>
      <c r="T210" s="698">
        <f>SUMIFS('個別表（B表）'!$AW$14:$AW$113,'個別表（B表）'!$C$14:$C$113,'総括表 (A表)'!$E210)</f>
        <v>0</v>
      </c>
      <c r="U210" s="387">
        <f>SUMIFS('個別表（B表）'!$AY$14:$AY$113,'個別表（B表）'!$C$14:$C$113,'総括表 (A表)'!$E210)</f>
        <v>0</v>
      </c>
      <c r="V210" s="496">
        <f>SUMIFS('個別表（B表）'!$I$14:$I$113,'個別表（B表）'!$C$14:$C$113,'総括表 (A表)'!$E210,'個別表（B表）'!$F$14:$F$113,"&gt;=1")</f>
        <v>0</v>
      </c>
      <c r="W210" s="387">
        <f>SUMIFS('個別表（B表）'!$BR$14:$BR$113,'個別表（B表）'!$C$14:$C$113,'総括表 (A表)'!$E210)</f>
        <v>0</v>
      </c>
      <c r="X210" s="674" t="str">
        <f t="shared" si="49"/>
        <v/>
      </c>
      <c r="Y210" s="331"/>
      <c r="Z210" s="332"/>
      <c r="AA210" s="328">
        <f t="shared" si="51"/>
        <v>0</v>
      </c>
      <c r="AB210" s="329">
        <f t="shared" si="52"/>
        <v>0</v>
      </c>
      <c r="AC210" s="332"/>
      <c r="AD210" s="332"/>
      <c r="AE210" s="328">
        <f t="shared" si="53"/>
        <v>0</v>
      </c>
      <c r="AF210" s="746">
        <f t="shared" si="50"/>
        <v>0</v>
      </c>
      <c r="AG210" s="332"/>
      <c r="AH210" s="328">
        <f t="shared" si="54"/>
        <v>0</v>
      </c>
      <c r="AI210" s="329">
        <f t="shared" si="55"/>
        <v>0</v>
      </c>
      <c r="AJ210" s="332"/>
      <c r="AK210" s="330">
        <f t="shared" si="56"/>
        <v>0</v>
      </c>
      <c r="AL210" s="335"/>
      <c r="AM210" s="329">
        <f t="shared" si="57"/>
        <v>0</v>
      </c>
      <c r="AN210" s="436"/>
      <c r="AO210" s="337">
        <f t="shared" si="48"/>
        <v>0</v>
      </c>
      <c r="AP210" s="261"/>
    </row>
    <row r="211" spans="1:42">
      <c r="A211" s="342">
        <f>VLOOKUP($E211,'個別表（B表）'!$C$14:$CM$113,2,FALSE)</f>
        <v>0</v>
      </c>
      <c r="B211" s="342">
        <f>IF(D211&gt;0,SUM($D$12:D211),0)</f>
        <v>0</v>
      </c>
      <c r="C211" s="342">
        <f t="shared" si="44"/>
        <v>0</v>
      </c>
      <c r="D211" s="342">
        <f t="shared" si="46"/>
        <v>0</v>
      </c>
      <c r="E211" s="666">
        <f t="shared" si="45"/>
        <v>0</v>
      </c>
      <c r="F211" s="357">
        <f>VLOOKUP($E211,'個別表（B表）'!$C$14:$CM$113,10,FALSE)</f>
        <v>0</v>
      </c>
      <c r="G211" s="357">
        <f>VLOOKUP($E211,'個別表（B表）'!$C$14:$CM$113,11,FALSE)</f>
        <v>0</v>
      </c>
      <c r="H211" s="530">
        <f>VLOOKUP($E211,'個別表（B表）'!$C$14:$CM$113,12,FALSE)</f>
        <v>0</v>
      </c>
      <c r="I211" s="388"/>
      <c r="J211" s="709" t="str">
        <f>IF($H211&gt;0,LEFT(VLOOKUP($E211,'個別表（B表）'!$C$14:$CM$113,14,FALSE),2),"")</f>
        <v/>
      </c>
      <c r="K211" s="705">
        <f>SUMIFS('個別表（B表）'!$I$14:$I$113,'個別表（B表）'!$C$14:$C$113,'総括表 (A表)'!$E211,'個別表（B表）'!$R$14:$R$113,"&gt;=1")</f>
        <v>0</v>
      </c>
      <c r="L211" s="627">
        <f>SUMIFS('個別表（B表）'!$AW$14:$AW$113,'個別表（B表）'!$C$14:$C$113,'総括表 (A表)'!$E211)</f>
        <v>0</v>
      </c>
      <c r="M211" s="385">
        <f>SUMIFS('個別表（B表）'!$AY$14:$AY$113,'個別表（B表）'!$C$14:$C$113,'総括表 (A表)'!$E211)</f>
        <v>0</v>
      </c>
      <c r="N211" s="386">
        <f>SUMIFS('個別表（B表）'!$I$14:$I$113,'個別表（B表）'!$C$14:$C$113,'総括表 (A表)'!$E211,'個別表（B表）'!$F$14:$F$113,"&gt;=1")</f>
        <v>0</v>
      </c>
      <c r="O211" s="386">
        <f>SUMIFS('個別表（B表）'!$BR$14:$BR$113,'個別表（B表）'!$C$14:$C$113,'総括表 (A表)'!$E211)</f>
        <v>0</v>
      </c>
      <c r="P211" s="721" t="str">
        <f t="shared" si="47"/>
        <v/>
      </c>
      <c r="Q211" s="716"/>
      <c r="R211" s="327"/>
      <c r="S211" s="705">
        <f>SUMIFS('個別表（B表）'!$I$14:$I$113,'個別表（B表）'!$C$14:$C$113,'総括表 (A表)'!E211)</f>
        <v>0</v>
      </c>
      <c r="T211" s="698">
        <f>SUMIFS('個別表（B表）'!$AW$14:$AW$113,'個別表（B表）'!$C$14:$C$113,'総括表 (A表)'!$E211)</f>
        <v>0</v>
      </c>
      <c r="U211" s="387">
        <f>SUMIFS('個別表（B表）'!$AY$14:$AY$113,'個別表（B表）'!$C$14:$C$113,'総括表 (A表)'!$E211)</f>
        <v>0</v>
      </c>
      <c r="V211" s="496">
        <f>SUMIFS('個別表（B表）'!$I$14:$I$113,'個別表（B表）'!$C$14:$C$113,'総括表 (A表)'!$E211,'個別表（B表）'!$F$14:$F$113,"&gt;=1")</f>
        <v>0</v>
      </c>
      <c r="W211" s="387">
        <f>SUMIFS('個別表（B表）'!$BR$14:$BR$113,'個別表（B表）'!$C$14:$C$113,'総括表 (A表)'!$E211)</f>
        <v>0</v>
      </c>
      <c r="X211" s="674" t="str">
        <f t="shared" si="49"/>
        <v/>
      </c>
      <c r="Y211" s="331"/>
      <c r="Z211" s="332"/>
      <c r="AA211" s="328">
        <f t="shared" si="51"/>
        <v>0</v>
      </c>
      <c r="AB211" s="329">
        <f t="shared" si="52"/>
        <v>0</v>
      </c>
      <c r="AC211" s="332"/>
      <c r="AD211" s="332"/>
      <c r="AE211" s="328">
        <f t="shared" si="53"/>
        <v>0</v>
      </c>
      <c r="AF211" s="746">
        <f t="shared" si="50"/>
        <v>0</v>
      </c>
      <c r="AG211" s="332"/>
      <c r="AH211" s="328">
        <f t="shared" si="54"/>
        <v>0</v>
      </c>
      <c r="AI211" s="329">
        <f t="shared" si="55"/>
        <v>0</v>
      </c>
      <c r="AJ211" s="332"/>
      <c r="AK211" s="330">
        <f t="shared" si="56"/>
        <v>0</v>
      </c>
      <c r="AL211" s="335"/>
      <c r="AM211" s="329">
        <f t="shared" si="57"/>
        <v>0</v>
      </c>
      <c r="AN211" s="436"/>
      <c r="AO211" s="337">
        <f t="shared" si="48"/>
        <v>0</v>
      </c>
      <c r="AP211" s="261"/>
    </row>
    <row r="212" spans="1:42">
      <c r="A212" s="342">
        <f>VLOOKUP($E212,'個別表（B表）'!$C$14:$CM$113,2,FALSE)</f>
        <v>0</v>
      </c>
      <c r="B212" s="342">
        <f>IF(D212&gt;0,SUM($D$12:D212),0)</f>
        <v>0</v>
      </c>
      <c r="C212" s="342">
        <f t="shared" si="44"/>
        <v>0</v>
      </c>
      <c r="D212" s="342">
        <f t="shared" si="46"/>
        <v>0</v>
      </c>
      <c r="E212" s="666">
        <f t="shared" si="45"/>
        <v>0</v>
      </c>
      <c r="F212" s="357">
        <f>VLOOKUP($E212,'個別表（B表）'!$C$14:$CM$113,10,FALSE)</f>
        <v>0</v>
      </c>
      <c r="G212" s="357">
        <f>VLOOKUP($E212,'個別表（B表）'!$C$14:$CM$113,11,FALSE)</f>
        <v>0</v>
      </c>
      <c r="H212" s="530">
        <f>VLOOKUP($E212,'個別表（B表）'!$C$14:$CM$113,12,FALSE)</f>
        <v>0</v>
      </c>
      <c r="I212" s="388"/>
      <c r="J212" s="709" t="str">
        <f>IF($H212&gt;0,LEFT(VLOOKUP($E212,'個別表（B表）'!$C$14:$CM$113,14,FALSE),2),"")</f>
        <v/>
      </c>
      <c r="K212" s="705">
        <f>SUMIFS('個別表（B表）'!$I$14:$I$113,'個別表（B表）'!$C$14:$C$113,'総括表 (A表)'!$E212,'個別表（B表）'!$R$14:$R$113,"&gt;=1")</f>
        <v>0</v>
      </c>
      <c r="L212" s="627">
        <f>SUMIFS('個別表（B表）'!$AW$14:$AW$113,'個別表（B表）'!$C$14:$C$113,'総括表 (A表)'!$E212)</f>
        <v>0</v>
      </c>
      <c r="M212" s="385">
        <f>SUMIFS('個別表（B表）'!$AY$14:$AY$113,'個別表（B表）'!$C$14:$C$113,'総括表 (A表)'!$E212)</f>
        <v>0</v>
      </c>
      <c r="N212" s="386">
        <f>SUMIFS('個別表（B表）'!$I$14:$I$113,'個別表（B表）'!$C$14:$C$113,'総括表 (A表)'!$E212,'個別表（B表）'!$F$14:$F$113,"&gt;=1")</f>
        <v>0</v>
      </c>
      <c r="O212" s="386">
        <f>SUMIFS('個別表（B表）'!$BR$14:$BR$113,'個別表（B表）'!$C$14:$C$113,'総括表 (A表)'!$E212)</f>
        <v>0</v>
      </c>
      <c r="P212" s="721" t="str">
        <f t="shared" si="47"/>
        <v/>
      </c>
      <c r="Q212" s="716"/>
      <c r="R212" s="327"/>
      <c r="S212" s="705">
        <f>SUMIFS('個別表（B表）'!$I$14:$I$113,'個別表（B表）'!$C$14:$C$113,'総括表 (A表)'!E212)</f>
        <v>0</v>
      </c>
      <c r="T212" s="698">
        <f>SUMIFS('個別表（B表）'!$AW$14:$AW$113,'個別表（B表）'!$C$14:$C$113,'総括表 (A表)'!$E212)</f>
        <v>0</v>
      </c>
      <c r="U212" s="387">
        <f>SUMIFS('個別表（B表）'!$AY$14:$AY$113,'個別表（B表）'!$C$14:$C$113,'総括表 (A表)'!$E212)</f>
        <v>0</v>
      </c>
      <c r="V212" s="496">
        <f>SUMIFS('個別表（B表）'!$I$14:$I$113,'個別表（B表）'!$C$14:$C$113,'総括表 (A表)'!$E212,'個別表（B表）'!$F$14:$F$113,"&gt;=1")</f>
        <v>0</v>
      </c>
      <c r="W212" s="387">
        <f>SUMIFS('個別表（B表）'!$BR$14:$BR$113,'個別表（B表）'!$C$14:$C$113,'総括表 (A表)'!$E212)</f>
        <v>0</v>
      </c>
      <c r="X212" s="674" t="str">
        <f t="shared" si="49"/>
        <v/>
      </c>
      <c r="Y212" s="331"/>
      <c r="Z212" s="332"/>
      <c r="AA212" s="328">
        <f t="shared" si="51"/>
        <v>0</v>
      </c>
      <c r="AB212" s="329">
        <f t="shared" si="52"/>
        <v>0</v>
      </c>
      <c r="AC212" s="332"/>
      <c r="AD212" s="332"/>
      <c r="AE212" s="328">
        <f t="shared" si="53"/>
        <v>0</v>
      </c>
      <c r="AF212" s="746">
        <f t="shared" si="50"/>
        <v>0</v>
      </c>
      <c r="AG212" s="332"/>
      <c r="AH212" s="328">
        <f t="shared" si="54"/>
        <v>0</v>
      </c>
      <c r="AI212" s="329">
        <f t="shared" si="55"/>
        <v>0</v>
      </c>
      <c r="AJ212" s="332"/>
      <c r="AK212" s="330">
        <f t="shared" si="56"/>
        <v>0</v>
      </c>
      <c r="AL212" s="335"/>
      <c r="AM212" s="329">
        <f t="shared" si="57"/>
        <v>0</v>
      </c>
      <c r="AN212" s="436"/>
      <c r="AO212" s="337">
        <f t="shared" si="48"/>
        <v>0</v>
      </c>
      <c r="AP212" s="261"/>
    </row>
    <row r="213" spans="1:42">
      <c r="A213" s="342">
        <f>VLOOKUP($E213,'個別表（B表）'!$C$14:$CM$113,2,FALSE)</f>
        <v>0</v>
      </c>
      <c r="B213" s="342">
        <f>IF(D213&gt;0,SUM($D$12:D213),0)</f>
        <v>0</v>
      </c>
      <c r="C213" s="342">
        <f t="shared" si="44"/>
        <v>0</v>
      </c>
      <c r="D213" s="342">
        <f t="shared" si="46"/>
        <v>0</v>
      </c>
      <c r="E213" s="666">
        <f t="shared" si="45"/>
        <v>0</v>
      </c>
      <c r="F213" s="357">
        <f>VLOOKUP($E213,'個別表（B表）'!$C$14:$CM$113,10,FALSE)</f>
        <v>0</v>
      </c>
      <c r="G213" s="357">
        <f>VLOOKUP($E213,'個別表（B表）'!$C$14:$CM$113,11,FALSE)</f>
        <v>0</v>
      </c>
      <c r="H213" s="530">
        <f>VLOOKUP($E213,'個別表（B表）'!$C$14:$CM$113,12,FALSE)</f>
        <v>0</v>
      </c>
      <c r="I213" s="388"/>
      <c r="J213" s="709" t="str">
        <f>IF($H213&gt;0,LEFT(VLOOKUP($E213,'個別表（B表）'!$C$14:$CM$113,14,FALSE),2),"")</f>
        <v/>
      </c>
      <c r="K213" s="705">
        <f>SUMIFS('個別表（B表）'!$I$14:$I$113,'個別表（B表）'!$C$14:$C$113,'総括表 (A表)'!$E213,'個別表（B表）'!$R$14:$R$113,"&gt;=1")</f>
        <v>0</v>
      </c>
      <c r="L213" s="627">
        <f>SUMIFS('個別表（B表）'!$AW$14:$AW$113,'個別表（B表）'!$C$14:$C$113,'総括表 (A表)'!$E213)</f>
        <v>0</v>
      </c>
      <c r="M213" s="385">
        <f>SUMIFS('個別表（B表）'!$AY$14:$AY$113,'個別表（B表）'!$C$14:$C$113,'総括表 (A表)'!$E213)</f>
        <v>0</v>
      </c>
      <c r="N213" s="386">
        <f>SUMIFS('個別表（B表）'!$I$14:$I$113,'個別表（B表）'!$C$14:$C$113,'総括表 (A表)'!$E213,'個別表（B表）'!$F$14:$F$113,"&gt;=1")</f>
        <v>0</v>
      </c>
      <c r="O213" s="386">
        <f>SUMIFS('個別表（B表）'!$BR$14:$BR$113,'個別表（B表）'!$C$14:$C$113,'総括表 (A表)'!$E213)</f>
        <v>0</v>
      </c>
      <c r="P213" s="721" t="str">
        <f t="shared" si="47"/>
        <v/>
      </c>
      <c r="Q213" s="716"/>
      <c r="R213" s="327"/>
      <c r="S213" s="705">
        <f>SUMIFS('個別表（B表）'!$I$14:$I$113,'個別表（B表）'!$C$14:$C$113,'総括表 (A表)'!E213)</f>
        <v>0</v>
      </c>
      <c r="T213" s="698">
        <f>SUMIFS('個別表（B表）'!$AW$14:$AW$113,'個別表（B表）'!$C$14:$C$113,'総括表 (A表)'!$E213)</f>
        <v>0</v>
      </c>
      <c r="U213" s="387">
        <f>SUMIFS('個別表（B表）'!$AY$14:$AY$113,'個別表（B表）'!$C$14:$C$113,'総括表 (A表)'!$E213)</f>
        <v>0</v>
      </c>
      <c r="V213" s="496">
        <f>SUMIFS('個別表（B表）'!$I$14:$I$113,'個別表（B表）'!$C$14:$C$113,'総括表 (A表)'!$E213,'個別表（B表）'!$F$14:$F$113,"&gt;=1")</f>
        <v>0</v>
      </c>
      <c r="W213" s="387">
        <f>SUMIFS('個別表（B表）'!$BR$14:$BR$113,'個別表（B表）'!$C$14:$C$113,'総括表 (A表)'!$E213)</f>
        <v>0</v>
      </c>
      <c r="X213" s="674" t="str">
        <f t="shared" si="49"/>
        <v/>
      </c>
      <c r="Y213" s="331"/>
      <c r="Z213" s="332"/>
      <c r="AA213" s="328">
        <f t="shared" si="51"/>
        <v>0</v>
      </c>
      <c r="AB213" s="329">
        <f t="shared" si="52"/>
        <v>0</v>
      </c>
      <c r="AC213" s="332"/>
      <c r="AD213" s="332"/>
      <c r="AE213" s="328">
        <f t="shared" si="53"/>
        <v>0</v>
      </c>
      <c r="AF213" s="746">
        <f t="shared" si="50"/>
        <v>0</v>
      </c>
      <c r="AG213" s="332"/>
      <c r="AH213" s="328">
        <f t="shared" si="54"/>
        <v>0</v>
      </c>
      <c r="AI213" s="329">
        <f t="shared" si="55"/>
        <v>0</v>
      </c>
      <c r="AJ213" s="332"/>
      <c r="AK213" s="330">
        <f t="shared" si="56"/>
        <v>0</v>
      </c>
      <c r="AL213" s="335"/>
      <c r="AM213" s="329">
        <f t="shared" si="57"/>
        <v>0</v>
      </c>
      <c r="AN213" s="436"/>
      <c r="AO213" s="337">
        <f t="shared" si="48"/>
        <v>0</v>
      </c>
      <c r="AP213" s="261"/>
    </row>
    <row r="214" spans="1:42">
      <c r="A214" s="342">
        <f>VLOOKUP($E214,'個別表（B表）'!$C$14:$CM$113,2,FALSE)</f>
        <v>0</v>
      </c>
      <c r="B214" s="342">
        <f>IF(D214&gt;0,SUM($D$12:D214),0)</f>
        <v>0</v>
      </c>
      <c r="C214" s="342">
        <f t="shared" si="44"/>
        <v>0</v>
      </c>
      <c r="D214" s="342">
        <f t="shared" si="46"/>
        <v>0</v>
      </c>
      <c r="E214" s="666">
        <f t="shared" si="45"/>
        <v>0</v>
      </c>
      <c r="F214" s="357">
        <f>VLOOKUP($E214,'個別表（B表）'!$C$14:$CM$113,10,FALSE)</f>
        <v>0</v>
      </c>
      <c r="G214" s="357">
        <f>VLOOKUP($E214,'個別表（B表）'!$C$14:$CM$113,11,FALSE)</f>
        <v>0</v>
      </c>
      <c r="H214" s="530">
        <f>VLOOKUP($E214,'個別表（B表）'!$C$14:$CM$113,12,FALSE)</f>
        <v>0</v>
      </c>
      <c r="I214" s="388"/>
      <c r="J214" s="709" t="str">
        <f>IF($H214&gt;0,LEFT(VLOOKUP($E214,'個別表（B表）'!$C$14:$CM$113,14,FALSE),2),"")</f>
        <v/>
      </c>
      <c r="K214" s="705">
        <f>SUMIFS('個別表（B表）'!$I$14:$I$113,'個別表（B表）'!$C$14:$C$113,'総括表 (A表)'!$E214,'個別表（B表）'!$R$14:$R$113,"&gt;=1")</f>
        <v>0</v>
      </c>
      <c r="L214" s="627">
        <f>SUMIFS('個別表（B表）'!$AW$14:$AW$113,'個別表（B表）'!$C$14:$C$113,'総括表 (A表)'!$E214)</f>
        <v>0</v>
      </c>
      <c r="M214" s="385">
        <f>SUMIFS('個別表（B表）'!$AY$14:$AY$113,'個別表（B表）'!$C$14:$C$113,'総括表 (A表)'!$E214)</f>
        <v>0</v>
      </c>
      <c r="N214" s="386">
        <f>SUMIFS('個別表（B表）'!$I$14:$I$113,'個別表（B表）'!$C$14:$C$113,'総括表 (A表)'!$E214,'個別表（B表）'!$F$14:$F$113,"&gt;=1")</f>
        <v>0</v>
      </c>
      <c r="O214" s="386">
        <f>SUMIFS('個別表（B表）'!$BR$14:$BR$113,'個別表（B表）'!$C$14:$C$113,'総括表 (A表)'!$E214)</f>
        <v>0</v>
      </c>
      <c r="P214" s="721" t="str">
        <f t="shared" si="47"/>
        <v/>
      </c>
      <c r="Q214" s="716"/>
      <c r="R214" s="327"/>
      <c r="S214" s="705">
        <f>SUMIFS('個別表（B表）'!$I$14:$I$113,'個別表（B表）'!$C$14:$C$113,'総括表 (A表)'!E214)</f>
        <v>0</v>
      </c>
      <c r="T214" s="698">
        <f>SUMIFS('個別表（B表）'!$AW$14:$AW$113,'個別表（B表）'!$C$14:$C$113,'総括表 (A表)'!$E214)</f>
        <v>0</v>
      </c>
      <c r="U214" s="387">
        <f>SUMIFS('個別表（B表）'!$AY$14:$AY$113,'個別表（B表）'!$C$14:$C$113,'総括表 (A表)'!$E214)</f>
        <v>0</v>
      </c>
      <c r="V214" s="496">
        <f>SUMIFS('個別表（B表）'!$I$14:$I$113,'個別表（B表）'!$C$14:$C$113,'総括表 (A表)'!$E214,'個別表（B表）'!$F$14:$F$113,"&gt;=1")</f>
        <v>0</v>
      </c>
      <c r="W214" s="387">
        <f>SUMIFS('個別表（B表）'!$BR$14:$BR$113,'個別表（B表）'!$C$14:$C$113,'総括表 (A表)'!$E214)</f>
        <v>0</v>
      </c>
      <c r="X214" s="674" t="str">
        <f t="shared" si="49"/>
        <v/>
      </c>
      <c r="Y214" s="331"/>
      <c r="Z214" s="332"/>
      <c r="AA214" s="328">
        <f t="shared" si="51"/>
        <v>0</v>
      </c>
      <c r="AB214" s="329">
        <f t="shared" si="52"/>
        <v>0</v>
      </c>
      <c r="AC214" s="332"/>
      <c r="AD214" s="332"/>
      <c r="AE214" s="328">
        <f t="shared" si="53"/>
        <v>0</v>
      </c>
      <c r="AF214" s="746">
        <f t="shared" si="50"/>
        <v>0</v>
      </c>
      <c r="AG214" s="332"/>
      <c r="AH214" s="328">
        <f t="shared" si="54"/>
        <v>0</v>
      </c>
      <c r="AI214" s="329">
        <f t="shared" si="55"/>
        <v>0</v>
      </c>
      <c r="AJ214" s="332"/>
      <c r="AK214" s="330">
        <f t="shared" si="56"/>
        <v>0</v>
      </c>
      <c r="AL214" s="335"/>
      <c r="AM214" s="329">
        <f t="shared" si="57"/>
        <v>0</v>
      </c>
      <c r="AN214" s="436"/>
      <c r="AO214" s="337">
        <f t="shared" si="48"/>
        <v>0</v>
      </c>
      <c r="AP214" s="261"/>
    </row>
    <row r="215" spans="1:42">
      <c r="A215" s="342">
        <f>VLOOKUP($E215,'個別表（B表）'!$C$14:$CM$113,2,FALSE)</f>
        <v>0</v>
      </c>
      <c r="B215" s="342">
        <f>IF(D215&gt;0,SUM($D$12:D215),0)</f>
        <v>0</v>
      </c>
      <c r="C215" s="342">
        <f t="shared" si="44"/>
        <v>0</v>
      </c>
      <c r="D215" s="342">
        <f t="shared" si="46"/>
        <v>0</v>
      </c>
      <c r="E215" s="666">
        <f t="shared" si="45"/>
        <v>0</v>
      </c>
      <c r="F215" s="357">
        <f>VLOOKUP($E215,'個別表（B表）'!$C$14:$CM$113,10,FALSE)</f>
        <v>0</v>
      </c>
      <c r="G215" s="357">
        <f>VLOOKUP($E215,'個別表（B表）'!$C$14:$CM$113,11,FALSE)</f>
        <v>0</v>
      </c>
      <c r="H215" s="530">
        <f>VLOOKUP($E215,'個別表（B表）'!$C$14:$CM$113,12,FALSE)</f>
        <v>0</v>
      </c>
      <c r="I215" s="388"/>
      <c r="J215" s="709" t="str">
        <f>IF($H215&gt;0,LEFT(VLOOKUP($E215,'個別表（B表）'!$C$14:$CM$113,14,FALSE),2),"")</f>
        <v/>
      </c>
      <c r="K215" s="705">
        <f>SUMIFS('個別表（B表）'!$I$14:$I$113,'個別表（B表）'!$C$14:$C$113,'総括表 (A表)'!$E215,'個別表（B表）'!$R$14:$R$113,"&gt;=1")</f>
        <v>0</v>
      </c>
      <c r="L215" s="627">
        <f>SUMIFS('個別表（B表）'!$AW$14:$AW$113,'個別表（B表）'!$C$14:$C$113,'総括表 (A表)'!$E215)</f>
        <v>0</v>
      </c>
      <c r="M215" s="385">
        <f>SUMIFS('個別表（B表）'!$AY$14:$AY$113,'個別表（B表）'!$C$14:$C$113,'総括表 (A表)'!$E215)</f>
        <v>0</v>
      </c>
      <c r="N215" s="386">
        <f>SUMIFS('個別表（B表）'!$I$14:$I$113,'個別表（B表）'!$C$14:$C$113,'総括表 (A表)'!$E215,'個別表（B表）'!$F$14:$F$113,"&gt;=1")</f>
        <v>0</v>
      </c>
      <c r="O215" s="386">
        <f>SUMIFS('個別表（B表）'!$BR$14:$BR$113,'個別表（B表）'!$C$14:$C$113,'総括表 (A表)'!$E215)</f>
        <v>0</v>
      </c>
      <c r="P215" s="721" t="str">
        <f t="shared" si="47"/>
        <v/>
      </c>
      <c r="Q215" s="716"/>
      <c r="R215" s="327"/>
      <c r="S215" s="705">
        <f>SUMIFS('個別表（B表）'!$I$14:$I$113,'個別表（B表）'!$C$14:$C$113,'総括表 (A表)'!E215)</f>
        <v>0</v>
      </c>
      <c r="T215" s="698">
        <f>SUMIFS('個別表（B表）'!$AW$14:$AW$113,'個別表（B表）'!$C$14:$C$113,'総括表 (A表)'!$E215)</f>
        <v>0</v>
      </c>
      <c r="U215" s="387">
        <f>SUMIFS('個別表（B表）'!$AY$14:$AY$113,'個別表（B表）'!$C$14:$C$113,'総括表 (A表)'!$E215)</f>
        <v>0</v>
      </c>
      <c r="V215" s="496">
        <f>SUMIFS('個別表（B表）'!$I$14:$I$113,'個別表（B表）'!$C$14:$C$113,'総括表 (A表)'!$E215,'個別表（B表）'!$F$14:$F$113,"&gt;=1")</f>
        <v>0</v>
      </c>
      <c r="W215" s="387">
        <f>SUMIFS('個別表（B表）'!$BR$14:$BR$113,'個別表（B表）'!$C$14:$C$113,'総括表 (A表)'!$E215)</f>
        <v>0</v>
      </c>
      <c r="X215" s="674" t="str">
        <f t="shared" si="49"/>
        <v/>
      </c>
      <c r="Y215" s="331"/>
      <c r="Z215" s="332"/>
      <c r="AA215" s="328">
        <f t="shared" si="51"/>
        <v>0</v>
      </c>
      <c r="AB215" s="329">
        <f t="shared" si="52"/>
        <v>0</v>
      </c>
      <c r="AC215" s="332"/>
      <c r="AD215" s="332"/>
      <c r="AE215" s="328">
        <f t="shared" si="53"/>
        <v>0</v>
      </c>
      <c r="AF215" s="746">
        <f t="shared" si="50"/>
        <v>0</v>
      </c>
      <c r="AG215" s="332"/>
      <c r="AH215" s="328">
        <f t="shared" si="54"/>
        <v>0</v>
      </c>
      <c r="AI215" s="329">
        <f t="shared" si="55"/>
        <v>0</v>
      </c>
      <c r="AJ215" s="332"/>
      <c r="AK215" s="330">
        <f t="shared" si="56"/>
        <v>0</v>
      </c>
      <c r="AL215" s="335"/>
      <c r="AM215" s="329">
        <f t="shared" si="57"/>
        <v>0</v>
      </c>
      <c r="AN215" s="436"/>
      <c r="AO215" s="337">
        <f t="shared" si="48"/>
        <v>0</v>
      </c>
      <c r="AP215" s="261"/>
    </row>
    <row r="216" spans="1:42">
      <c r="A216" s="342">
        <f>VLOOKUP($E216,'個別表（B表）'!$C$14:$CM$113,2,FALSE)</f>
        <v>0</v>
      </c>
      <c r="B216" s="342">
        <f>IF(D216&gt;0,SUM($D$12:D216),0)</f>
        <v>0</v>
      </c>
      <c r="C216" s="342">
        <f t="shared" si="44"/>
        <v>0</v>
      </c>
      <c r="D216" s="342">
        <f t="shared" si="46"/>
        <v>0</v>
      </c>
      <c r="E216" s="666">
        <f t="shared" si="45"/>
        <v>0</v>
      </c>
      <c r="F216" s="357">
        <f>VLOOKUP($E216,'個別表（B表）'!$C$14:$CM$113,10,FALSE)</f>
        <v>0</v>
      </c>
      <c r="G216" s="357">
        <f>VLOOKUP($E216,'個別表（B表）'!$C$14:$CM$113,11,FALSE)</f>
        <v>0</v>
      </c>
      <c r="H216" s="530">
        <f>VLOOKUP($E216,'個別表（B表）'!$C$14:$CM$113,12,FALSE)</f>
        <v>0</v>
      </c>
      <c r="I216" s="388"/>
      <c r="J216" s="709" t="str">
        <f>IF($H216&gt;0,LEFT(VLOOKUP($E216,'個別表（B表）'!$C$14:$CM$113,14,FALSE),2),"")</f>
        <v/>
      </c>
      <c r="K216" s="705">
        <f>SUMIFS('個別表（B表）'!$I$14:$I$113,'個別表（B表）'!$C$14:$C$113,'総括表 (A表)'!$E216,'個別表（B表）'!$R$14:$R$113,"&gt;=1")</f>
        <v>0</v>
      </c>
      <c r="L216" s="627">
        <f>SUMIFS('個別表（B表）'!$AW$14:$AW$113,'個別表（B表）'!$C$14:$C$113,'総括表 (A表)'!$E216)</f>
        <v>0</v>
      </c>
      <c r="M216" s="385">
        <f>SUMIFS('個別表（B表）'!$AY$14:$AY$113,'個別表（B表）'!$C$14:$C$113,'総括表 (A表)'!$E216)</f>
        <v>0</v>
      </c>
      <c r="N216" s="386">
        <f>SUMIFS('個別表（B表）'!$I$14:$I$113,'個別表（B表）'!$C$14:$C$113,'総括表 (A表)'!$E216,'個別表（B表）'!$F$14:$F$113,"&gt;=1")</f>
        <v>0</v>
      </c>
      <c r="O216" s="386">
        <f>SUMIFS('個別表（B表）'!$BR$14:$BR$113,'個別表（B表）'!$C$14:$C$113,'総括表 (A表)'!$E216)</f>
        <v>0</v>
      </c>
      <c r="P216" s="721" t="str">
        <f t="shared" si="47"/>
        <v/>
      </c>
      <c r="Q216" s="716"/>
      <c r="R216" s="327"/>
      <c r="S216" s="705">
        <f>SUMIFS('個別表（B表）'!$I$14:$I$113,'個別表（B表）'!$C$14:$C$113,'総括表 (A表)'!E216)</f>
        <v>0</v>
      </c>
      <c r="T216" s="698">
        <f>SUMIFS('個別表（B表）'!$AW$14:$AW$113,'個別表（B表）'!$C$14:$C$113,'総括表 (A表)'!$E216)</f>
        <v>0</v>
      </c>
      <c r="U216" s="387">
        <f>SUMIFS('個別表（B表）'!$AY$14:$AY$113,'個別表（B表）'!$C$14:$C$113,'総括表 (A表)'!$E216)</f>
        <v>0</v>
      </c>
      <c r="V216" s="496">
        <f>SUMIFS('個別表（B表）'!$I$14:$I$113,'個別表（B表）'!$C$14:$C$113,'総括表 (A表)'!$E216,'個別表（B表）'!$F$14:$F$113,"&gt;=1")</f>
        <v>0</v>
      </c>
      <c r="W216" s="387">
        <f>SUMIFS('個別表（B表）'!$BR$14:$BR$113,'個別表（B表）'!$C$14:$C$113,'総括表 (A表)'!$E216)</f>
        <v>0</v>
      </c>
      <c r="X216" s="674" t="str">
        <f t="shared" si="49"/>
        <v/>
      </c>
      <c r="Y216" s="331"/>
      <c r="Z216" s="332"/>
      <c r="AA216" s="328">
        <f t="shared" si="51"/>
        <v>0</v>
      </c>
      <c r="AB216" s="329">
        <f t="shared" si="52"/>
        <v>0</v>
      </c>
      <c r="AC216" s="332"/>
      <c r="AD216" s="332"/>
      <c r="AE216" s="328">
        <f t="shared" si="53"/>
        <v>0</v>
      </c>
      <c r="AF216" s="746">
        <f t="shared" si="50"/>
        <v>0</v>
      </c>
      <c r="AG216" s="332"/>
      <c r="AH216" s="328">
        <f t="shared" si="54"/>
        <v>0</v>
      </c>
      <c r="AI216" s="329">
        <f t="shared" si="55"/>
        <v>0</v>
      </c>
      <c r="AJ216" s="332"/>
      <c r="AK216" s="330">
        <f t="shared" si="56"/>
        <v>0</v>
      </c>
      <c r="AL216" s="335"/>
      <c r="AM216" s="329">
        <f t="shared" si="57"/>
        <v>0</v>
      </c>
      <c r="AN216" s="436"/>
      <c r="AO216" s="337">
        <f t="shared" si="48"/>
        <v>0</v>
      </c>
      <c r="AP216" s="261"/>
    </row>
    <row r="217" spans="1:42">
      <c r="A217" s="342">
        <f>VLOOKUP($E217,'個別表（B表）'!$C$14:$CM$113,2,FALSE)</f>
        <v>0</v>
      </c>
      <c r="B217" s="342">
        <f>IF(D217&gt;0,SUM($D$12:D217),0)</f>
        <v>0</v>
      </c>
      <c r="C217" s="342">
        <f t="shared" si="44"/>
        <v>0</v>
      </c>
      <c r="D217" s="342">
        <f t="shared" si="46"/>
        <v>0</v>
      </c>
      <c r="E217" s="666">
        <f t="shared" si="45"/>
        <v>0</v>
      </c>
      <c r="F217" s="357">
        <f>VLOOKUP($E217,'個別表（B表）'!$C$14:$CM$113,10,FALSE)</f>
        <v>0</v>
      </c>
      <c r="G217" s="357">
        <f>VLOOKUP($E217,'個別表（B表）'!$C$14:$CM$113,11,FALSE)</f>
        <v>0</v>
      </c>
      <c r="H217" s="530">
        <f>VLOOKUP($E217,'個別表（B表）'!$C$14:$CM$113,12,FALSE)</f>
        <v>0</v>
      </c>
      <c r="I217" s="388"/>
      <c r="J217" s="709" t="str">
        <f>IF($H217&gt;0,LEFT(VLOOKUP($E217,'個別表（B表）'!$C$14:$CM$113,14,FALSE),2),"")</f>
        <v/>
      </c>
      <c r="K217" s="705">
        <f>SUMIFS('個別表（B表）'!$I$14:$I$113,'個別表（B表）'!$C$14:$C$113,'総括表 (A表)'!$E217,'個別表（B表）'!$R$14:$R$113,"&gt;=1")</f>
        <v>0</v>
      </c>
      <c r="L217" s="627">
        <f>SUMIFS('個別表（B表）'!$AW$14:$AW$113,'個別表（B表）'!$C$14:$C$113,'総括表 (A表)'!$E217)</f>
        <v>0</v>
      </c>
      <c r="M217" s="385">
        <f>SUMIFS('個別表（B表）'!$AY$14:$AY$113,'個別表（B表）'!$C$14:$C$113,'総括表 (A表)'!$E217)</f>
        <v>0</v>
      </c>
      <c r="N217" s="386">
        <f>SUMIFS('個別表（B表）'!$I$14:$I$113,'個別表（B表）'!$C$14:$C$113,'総括表 (A表)'!$E217,'個別表（B表）'!$F$14:$F$113,"&gt;=1")</f>
        <v>0</v>
      </c>
      <c r="O217" s="386">
        <f>SUMIFS('個別表（B表）'!$BR$14:$BR$113,'個別表（B表）'!$C$14:$C$113,'総括表 (A表)'!$E217)</f>
        <v>0</v>
      </c>
      <c r="P217" s="721" t="str">
        <f t="shared" si="47"/>
        <v/>
      </c>
      <c r="Q217" s="716"/>
      <c r="R217" s="327"/>
      <c r="S217" s="705">
        <f>SUMIFS('個別表（B表）'!$I$14:$I$113,'個別表（B表）'!$C$14:$C$113,'総括表 (A表)'!E217)</f>
        <v>0</v>
      </c>
      <c r="T217" s="698">
        <f>SUMIFS('個別表（B表）'!$AW$14:$AW$113,'個別表（B表）'!$C$14:$C$113,'総括表 (A表)'!$E217)</f>
        <v>0</v>
      </c>
      <c r="U217" s="387">
        <f>SUMIFS('個別表（B表）'!$AY$14:$AY$113,'個別表（B表）'!$C$14:$C$113,'総括表 (A表)'!$E217)</f>
        <v>0</v>
      </c>
      <c r="V217" s="496">
        <f>SUMIFS('個別表（B表）'!$I$14:$I$113,'個別表（B表）'!$C$14:$C$113,'総括表 (A表)'!$E217,'個別表（B表）'!$F$14:$F$113,"&gt;=1")</f>
        <v>0</v>
      </c>
      <c r="W217" s="387">
        <f>SUMIFS('個別表（B表）'!$BR$14:$BR$113,'個別表（B表）'!$C$14:$C$113,'総括表 (A表)'!$E217)</f>
        <v>0</v>
      </c>
      <c r="X217" s="674" t="str">
        <f t="shared" si="49"/>
        <v/>
      </c>
      <c r="Y217" s="331"/>
      <c r="Z217" s="332"/>
      <c r="AA217" s="328">
        <f t="shared" si="51"/>
        <v>0</v>
      </c>
      <c r="AB217" s="329">
        <f t="shared" si="52"/>
        <v>0</v>
      </c>
      <c r="AC217" s="332"/>
      <c r="AD217" s="332"/>
      <c r="AE217" s="328">
        <f t="shared" si="53"/>
        <v>0</v>
      </c>
      <c r="AF217" s="746">
        <f t="shared" si="50"/>
        <v>0</v>
      </c>
      <c r="AG217" s="332"/>
      <c r="AH217" s="328">
        <f t="shared" si="54"/>
        <v>0</v>
      </c>
      <c r="AI217" s="329">
        <f t="shared" si="55"/>
        <v>0</v>
      </c>
      <c r="AJ217" s="332"/>
      <c r="AK217" s="330">
        <f t="shared" si="56"/>
        <v>0</v>
      </c>
      <c r="AL217" s="335"/>
      <c r="AM217" s="329">
        <f t="shared" si="57"/>
        <v>0</v>
      </c>
      <c r="AN217" s="436"/>
      <c r="AO217" s="337">
        <f t="shared" si="48"/>
        <v>0</v>
      </c>
      <c r="AP217" s="261"/>
    </row>
    <row r="218" spans="1:42">
      <c r="A218" s="342">
        <f>VLOOKUP($E218,'個別表（B表）'!$C$14:$CM$113,2,FALSE)</f>
        <v>0</v>
      </c>
      <c r="B218" s="342">
        <f>IF(D218&gt;0,SUM($D$12:D218),0)</f>
        <v>0</v>
      </c>
      <c r="C218" s="342">
        <f t="shared" si="44"/>
        <v>0</v>
      </c>
      <c r="D218" s="342">
        <f t="shared" si="46"/>
        <v>0</v>
      </c>
      <c r="E218" s="666">
        <f t="shared" si="45"/>
        <v>0</v>
      </c>
      <c r="F218" s="357">
        <f>VLOOKUP($E218,'個別表（B表）'!$C$14:$CM$113,10,FALSE)</f>
        <v>0</v>
      </c>
      <c r="G218" s="357">
        <f>VLOOKUP($E218,'個別表（B表）'!$C$14:$CM$113,11,FALSE)</f>
        <v>0</v>
      </c>
      <c r="H218" s="530">
        <f>VLOOKUP($E218,'個別表（B表）'!$C$14:$CM$113,12,FALSE)</f>
        <v>0</v>
      </c>
      <c r="I218" s="388"/>
      <c r="J218" s="709" t="str">
        <f>IF($H218&gt;0,LEFT(VLOOKUP($E218,'個別表（B表）'!$C$14:$CM$113,14,FALSE),2),"")</f>
        <v/>
      </c>
      <c r="K218" s="705">
        <f>SUMIFS('個別表（B表）'!$I$14:$I$113,'個別表（B表）'!$C$14:$C$113,'総括表 (A表)'!$E218,'個別表（B表）'!$R$14:$R$113,"&gt;=1")</f>
        <v>0</v>
      </c>
      <c r="L218" s="627">
        <f>SUMIFS('個別表（B表）'!$AW$14:$AW$113,'個別表（B表）'!$C$14:$C$113,'総括表 (A表)'!$E218)</f>
        <v>0</v>
      </c>
      <c r="M218" s="385">
        <f>SUMIFS('個別表（B表）'!$AY$14:$AY$113,'個別表（B表）'!$C$14:$C$113,'総括表 (A表)'!$E218)</f>
        <v>0</v>
      </c>
      <c r="N218" s="386">
        <f>SUMIFS('個別表（B表）'!$I$14:$I$113,'個別表（B表）'!$C$14:$C$113,'総括表 (A表)'!$E218,'個別表（B表）'!$F$14:$F$113,"&gt;=1")</f>
        <v>0</v>
      </c>
      <c r="O218" s="386">
        <f>SUMIFS('個別表（B表）'!$BR$14:$BR$113,'個別表（B表）'!$C$14:$C$113,'総括表 (A表)'!$E218)</f>
        <v>0</v>
      </c>
      <c r="P218" s="721" t="str">
        <f t="shared" si="47"/>
        <v/>
      </c>
      <c r="Q218" s="716"/>
      <c r="R218" s="327"/>
      <c r="S218" s="705">
        <f>SUMIFS('個別表（B表）'!$I$14:$I$113,'個別表（B表）'!$C$14:$C$113,'総括表 (A表)'!E218)</f>
        <v>0</v>
      </c>
      <c r="T218" s="698">
        <f>SUMIFS('個別表（B表）'!$AW$14:$AW$113,'個別表（B表）'!$C$14:$C$113,'総括表 (A表)'!$E218)</f>
        <v>0</v>
      </c>
      <c r="U218" s="387">
        <f>SUMIFS('個別表（B表）'!$AY$14:$AY$113,'個別表（B表）'!$C$14:$C$113,'総括表 (A表)'!$E218)</f>
        <v>0</v>
      </c>
      <c r="V218" s="496">
        <f>SUMIFS('個別表（B表）'!$I$14:$I$113,'個別表（B表）'!$C$14:$C$113,'総括表 (A表)'!$E218,'個別表（B表）'!$F$14:$F$113,"&gt;=1")</f>
        <v>0</v>
      </c>
      <c r="W218" s="387">
        <f>SUMIFS('個別表（B表）'!$BR$14:$BR$113,'個別表（B表）'!$C$14:$C$113,'総括表 (A表)'!$E218)</f>
        <v>0</v>
      </c>
      <c r="X218" s="674" t="str">
        <f t="shared" si="49"/>
        <v/>
      </c>
      <c r="Y218" s="331"/>
      <c r="Z218" s="332"/>
      <c r="AA218" s="328">
        <f t="shared" si="51"/>
        <v>0</v>
      </c>
      <c r="AB218" s="329">
        <f t="shared" si="52"/>
        <v>0</v>
      </c>
      <c r="AC218" s="332"/>
      <c r="AD218" s="332"/>
      <c r="AE218" s="328">
        <f t="shared" si="53"/>
        <v>0</v>
      </c>
      <c r="AF218" s="746">
        <f t="shared" si="50"/>
        <v>0</v>
      </c>
      <c r="AG218" s="332"/>
      <c r="AH218" s="328">
        <f t="shared" si="54"/>
        <v>0</v>
      </c>
      <c r="AI218" s="329">
        <f t="shared" si="55"/>
        <v>0</v>
      </c>
      <c r="AJ218" s="332"/>
      <c r="AK218" s="330">
        <f t="shared" si="56"/>
        <v>0</v>
      </c>
      <c r="AL218" s="335"/>
      <c r="AM218" s="329">
        <f t="shared" si="57"/>
        <v>0</v>
      </c>
      <c r="AN218" s="436"/>
      <c r="AO218" s="337">
        <f t="shared" si="48"/>
        <v>0</v>
      </c>
      <c r="AP218" s="261"/>
    </row>
    <row r="219" spans="1:42">
      <c r="A219" s="342">
        <f>VLOOKUP($E219,'個別表（B表）'!$C$14:$CM$113,2,FALSE)</f>
        <v>0</v>
      </c>
      <c r="B219" s="342">
        <f>IF(D219&gt;0,SUM($D$12:D219),0)</f>
        <v>0</v>
      </c>
      <c r="C219" s="342">
        <f t="shared" si="44"/>
        <v>0</v>
      </c>
      <c r="D219" s="342">
        <f t="shared" si="46"/>
        <v>0</v>
      </c>
      <c r="E219" s="666">
        <f t="shared" si="45"/>
        <v>0</v>
      </c>
      <c r="F219" s="357">
        <f>VLOOKUP($E219,'個別表（B表）'!$C$14:$CM$113,10,FALSE)</f>
        <v>0</v>
      </c>
      <c r="G219" s="357">
        <f>VLOOKUP($E219,'個別表（B表）'!$C$14:$CM$113,11,FALSE)</f>
        <v>0</v>
      </c>
      <c r="H219" s="530">
        <f>VLOOKUP($E219,'個別表（B表）'!$C$14:$CM$113,12,FALSE)</f>
        <v>0</v>
      </c>
      <c r="I219" s="388"/>
      <c r="J219" s="709" t="str">
        <f>IF($H219&gt;0,LEFT(VLOOKUP($E219,'個別表（B表）'!$C$14:$CM$113,14,FALSE),2),"")</f>
        <v/>
      </c>
      <c r="K219" s="705">
        <f>SUMIFS('個別表（B表）'!$I$14:$I$113,'個別表（B表）'!$C$14:$C$113,'総括表 (A表)'!$E219,'個別表（B表）'!$R$14:$R$113,"&gt;=1")</f>
        <v>0</v>
      </c>
      <c r="L219" s="627">
        <f>SUMIFS('個別表（B表）'!$AW$14:$AW$113,'個別表（B表）'!$C$14:$C$113,'総括表 (A表)'!$E219)</f>
        <v>0</v>
      </c>
      <c r="M219" s="385">
        <f>SUMIFS('個別表（B表）'!$AY$14:$AY$113,'個別表（B表）'!$C$14:$C$113,'総括表 (A表)'!$E219)</f>
        <v>0</v>
      </c>
      <c r="N219" s="386">
        <f>SUMIFS('個別表（B表）'!$I$14:$I$113,'個別表（B表）'!$C$14:$C$113,'総括表 (A表)'!$E219,'個別表（B表）'!$F$14:$F$113,"&gt;=1")</f>
        <v>0</v>
      </c>
      <c r="O219" s="386">
        <f>SUMIFS('個別表（B表）'!$BR$14:$BR$113,'個別表（B表）'!$C$14:$C$113,'総括表 (A表)'!$E219)</f>
        <v>0</v>
      </c>
      <c r="P219" s="721" t="str">
        <f t="shared" si="47"/>
        <v/>
      </c>
      <c r="Q219" s="716"/>
      <c r="R219" s="327"/>
      <c r="S219" s="705">
        <f>SUMIFS('個別表（B表）'!$I$14:$I$113,'個別表（B表）'!$C$14:$C$113,'総括表 (A表)'!E219)</f>
        <v>0</v>
      </c>
      <c r="T219" s="698">
        <f>SUMIFS('個別表（B表）'!$AW$14:$AW$113,'個別表（B表）'!$C$14:$C$113,'総括表 (A表)'!$E219)</f>
        <v>0</v>
      </c>
      <c r="U219" s="387">
        <f>SUMIFS('個別表（B表）'!$AY$14:$AY$113,'個別表（B表）'!$C$14:$C$113,'総括表 (A表)'!$E219)</f>
        <v>0</v>
      </c>
      <c r="V219" s="496">
        <f>SUMIFS('個別表（B表）'!$I$14:$I$113,'個別表（B表）'!$C$14:$C$113,'総括表 (A表)'!$E219,'個別表（B表）'!$F$14:$F$113,"&gt;=1")</f>
        <v>0</v>
      </c>
      <c r="W219" s="387">
        <f>SUMIFS('個別表（B表）'!$BR$14:$BR$113,'個別表（B表）'!$C$14:$C$113,'総括表 (A表)'!$E219)</f>
        <v>0</v>
      </c>
      <c r="X219" s="674" t="str">
        <f t="shared" si="49"/>
        <v/>
      </c>
      <c r="Y219" s="331"/>
      <c r="Z219" s="332"/>
      <c r="AA219" s="328">
        <f t="shared" si="51"/>
        <v>0</v>
      </c>
      <c r="AB219" s="329">
        <f t="shared" si="52"/>
        <v>0</v>
      </c>
      <c r="AC219" s="332"/>
      <c r="AD219" s="332"/>
      <c r="AE219" s="328">
        <f t="shared" si="53"/>
        <v>0</v>
      </c>
      <c r="AF219" s="746">
        <f t="shared" si="50"/>
        <v>0</v>
      </c>
      <c r="AG219" s="332"/>
      <c r="AH219" s="328">
        <f t="shared" si="54"/>
        <v>0</v>
      </c>
      <c r="AI219" s="329">
        <f t="shared" si="55"/>
        <v>0</v>
      </c>
      <c r="AJ219" s="332"/>
      <c r="AK219" s="330">
        <f t="shared" si="56"/>
        <v>0</v>
      </c>
      <c r="AL219" s="335"/>
      <c r="AM219" s="329">
        <f t="shared" si="57"/>
        <v>0</v>
      </c>
      <c r="AN219" s="436"/>
      <c r="AO219" s="337">
        <f t="shared" si="48"/>
        <v>0</v>
      </c>
      <c r="AP219" s="261"/>
    </row>
    <row r="220" spans="1:42">
      <c r="A220" s="342">
        <f>VLOOKUP($E220,'個別表（B表）'!$C$14:$CM$113,2,FALSE)</f>
        <v>0</v>
      </c>
      <c r="B220" s="342">
        <f>IF(D220&gt;0,SUM($D$12:D220),0)</f>
        <v>0</v>
      </c>
      <c r="C220" s="342">
        <f t="shared" si="44"/>
        <v>0</v>
      </c>
      <c r="D220" s="342">
        <f t="shared" si="46"/>
        <v>0</v>
      </c>
      <c r="E220" s="666">
        <f t="shared" si="45"/>
        <v>0</v>
      </c>
      <c r="F220" s="357">
        <f>VLOOKUP($E220,'個別表（B表）'!$C$14:$CM$113,10,FALSE)</f>
        <v>0</v>
      </c>
      <c r="G220" s="357">
        <f>VLOOKUP($E220,'個別表（B表）'!$C$14:$CM$113,11,FALSE)</f>
        <v>0</v>
      </c>
      <c r="H220" s="530">
        <f>VLOOKUP($E220,'個別表（B表）'!$C$14:$CM$113,12,FALSE)</f>
        <v>0</v>
      </c>
      <c r="I220" s="388"/>
      <c r="J220" s="709" t="str">
        <f>IF($H220&gt;0,LEFT(VLOOKUP($E220,'個別表（B表）'!$C$14:$CM$113,14,FALSE),2),"")</f>
        <v/>
      </c>
      <c r="K220" s="705">
        <f>SUMIFS('個別表（B表）'!$I$14:$I$113,'個別表（B表）'!$C$14:$C$113,'総括表 (A表)'!$E220,'個別表（B表）'!$R$14:$R$113,"&gt;=1")</f>
        <v>0</v>
      </c>
      <c r="L220" s="627">
        <f>SUMIFS('個別表（B表）'!$AW$14:$AW$113,'個別表（B表）'!$C$14:$C$113,'総括表 (A表)'!$E220)</f>
        <v>0</v>
      </c>
      <c r="M220" s="385">
        <f>SUMIFS('個別表（B表）'!$AY$14:$AY$113,'個別表（B表）'!$C$14:$C$113,'総括表 (A表)'!$E220)</f>
        <v>0</v>
      </c>
      <c r="N220" s="386">
        <f>SUMIFS('個別表（B表）'!$I$14:$I$113,'個別表（B表）'!$C$14:$C$113,'総括表 (A表)'!$E220,'個別表（B表）'!$F$14:$F$113,"&gt;=1")</f>
        <v>0</v>
      </c>
      <c r="O220" s="386">
        <f>SUMIFS('個別表（B表）'!$BR$14:$BR$113,'個別表（B表）'!$C$14:$C$113,'総括表 (A表)'!$E220)</f>
        <v>0</v>
      </c>
      <c r="P220" s="721" t="str">
        <f t="shared" si="47"/>
        <v/>
      </c>
      <c r="Q220" s="716"/>
      <c r="R220" s="327"/>
      <c r="S220" s="705">
        <f>SUMIFS('個別表（B表）'!$I$14:$I$113,'個別表（B表）'!$C$14:$C$113,'総括表 (A表)'!E220)</f>
        <v>0</v>
      </c>
      <c r="T220" s="698">
        <f>SUMIFS('個別表（B表）'!$AW$14:$AW$113,'個別表（B表）'!$C$14:$C$113,'総括表 (A表)'!$E220)</f>
        <v>0</v>
      </c>
      <c r="U220" s="387">
        <f>SUMIFS('個別表（B表）'!$AY$14:$AY$113,'個別表（B表）'!$C$14:$C$113,'総括表 (A表)'!$E220)</f>
        <v>0</v>
      </c>
      <c r="V220" s="496">
        <f>SUMIFS('個別表（B表）'!$I$14:$I$113,'個別表（B表）'!$C$14:$C$113,'総括表 (A表)'!$E220,'個別表（B表）'!$F$14:$F$113,"&gt;=1")</f>
        <v>0</v>
      </c>
      <c r="W220" s="387">
        <f>SUMIFS('個別表（B表）'!$BR$14:$BR$113,'個別表（B表）'!$C$14:$C$113,'総括表 (A表)'!$E220)</f>
        <v>0</v>
      </c>
      <c r="X220" s="674" t="str">
        <f t="shared" si="49"/>
        <v/>
      </c>
      <c r="Y220" s="331"/>
      <c r="Z220" s="332"/>
      <c r="AA220" s="328">
        <f t="shared" si="51"/>
        <v>0</v>
      </c>
      <c r="AB220" s="329">
        <f t="shared" si="52"/>
        <v>0</v>
      </c>
      <c r="AC220" s="332"/>
      <c r="AD220" s="332"/>
      <c r="AE220" s="328">
        <f t="shared" si="53"/>
        <v>0</v>
      </c>
      <c r="AF220" s="746">
        <f t="shared" si="50"/>
        <v>0</v>
      </c>
      <c r="AG220" s="332"/>
      <c r="AH220" s="328">
        <f t="shared" si="54"/>
        <v>0</v>
      </c>
      <c r="AI220" s="329">
        <f t="shared" si="55"/>
        <v>0</v>
      </c>
      <c r="AJ220" s="332"/>
      <c r="AK220" s="330">
        <f t="shared" si="56"/>
        <v>0</v>
      </c>
      <c r="AL220" s="335"/>
      <c r="AM220" s="329">
        <f t="shared" si="57"/>
        <v>0</v>
      </c>
      <c r="AN220" s="436"/>
      <c r="AO220" s="337">
        <f t="shared" si="48"/>
        <v>0</v>
      </c>
      <c r="AP220" s="261"/>
    </row>
    <row r="221" spans="1:42">
      <c r="A221" s="342">
        <f>VLOOKUP($E221,'個別表（B表）'!$C$14:$CM$113,2,FALSE)</f>
        <v>0</v>
      </c>
      <c r="B221" s="342">
        <f>IF(D221&gt;0,SUM($D$12:D221),0)</f>
        <v>0</v>
      </c>
      <c r="C221" s="342">
        <f t="shared" si="44"/>
        <v>0</v>
      </c>
      <c r="D221" s="342">
        <f t="shared" si="46"/>
        <v>0</v>
      </c>
      <c r="E221" s="666">
        <f t="shared" si="45"/>
        <v>0</v>
      </c>
      <c r="F221" s="357">
        <f>VLOOKUP($E221,'個別表（B表）'!$C$14:$CM$113,10,FALSE)</f>
        <v>0</v>
      </c>
      <c r="G221" s="357">
        <f>VLOOKUP($E221,'個別表（B表）'!$C$14:$CM$113,11,FALSE)</f>
        <v>0</v>
      </c>
      <c r="H221" s="530">
        <f>VLOOKUP($E221,'個別表（B表）'!$C$14:$CM$113,12,FALSE)</f>
        <v>0</v>
      </c>
      <c r="I221" s="388"/>
      <c r="J221" s="709" t="str">
        <f>IF($H221&gt;0,LEFT(VLOOKUP($E221,'個別表（B表）'!$C$14:$CM$113,14,FALSE),2),"")</f>
        <v/>
      </c>
      <c r="K221" s="705">
        <f>SUMIFS('個別表（B表）'!$I$14:$I$113,'個別表（B表）'!$C$14:$C$113,'総括表 (A表)'!$E221,'個別表（B表）'!$R$14:$R$113,"&gt;=1")</f>
        <v>0</v>
      </c>
      <c r="L221" s="627">
        <f>SUMIFS('個別表（B表）'!$AW$14:$AW$113,'個別表（B表）'!$C$14:$C$113,'総括表 (A表)'!$E221)</f>
        <v>0</v>
      </c>
      <c r="M221" s="385">
        <f>SUMIFS('個別表（B表）'!$AY$14:$AY$113,'個別表（B表）'!$C$14:$C$113,'総括表 (A表)'!$E221)</f>
        <v>0</v>
      </c>
      <c r="N221" s="386">
        <f>SUMIFS('個別表（B表）'!$I$14:$I$113,'個別表（B表）'!$C$14:$C$113,'総括表 (A表)'!$E221,'個別表（B表）'!$F$14:$F$113,"&gt;=1")</f>
        <v>0</v>
      </c>
      <c r="O221" s="386">
        <f>SUMIFS('個別表（B表）'!$BR$14:$BR$113,'個別表（B表）'!$C$14:$C$113,'総括表 (A表)'!$E221)</f>
        <v>0</v>
      </c>
      <c r="P221" s="721" t="str">
        <f t="shared" si="47"/>
        <v/>
      </c>
      <c r="Q221" s="716"/>
      <c r="R221" s="327"/>
      <c r="S221" s="705">
        <f>SUMIFS('個別表（B表）'!$I$14:$I$113,'個別表（B表）'!$C$14:$C$113,'総括表 (A表)'!E221)</f>
        <v>0</v>
      </c>
      <c r="T221" s="698">
        <f>SUMIFS('個別表（B表）'!$AW$14:$AW$113,'個別表（B表）'!$C$14:$C$113,'総括表 (A表)'!$E221)</f>
        <v>0</v>
      </c>
      <c r="U221" s="387">
        <f>SUMIFS('個別表（B表）'!$AY$14:$AY$113,'個別表（B表）'!$C$14:$C$113,'総括表 (A表)'!$E221)</f>
        <v>0</v>
      </c>
      <c r="V221" s="496">
        <f>SUMIFS('個別表（B表）'!$I$14:$I$113,'個別表（B表）'!$C$14:$C$113,'総括表 (A表)'!$E221,'個別表（B表）'!$F$14:$F$113,"&gt;=1")</f>
        <v>0</v>
      </c>
      <c r="W221" s="387">
        <f>SUMIFS('個別表（B表）'!$BR$14:$BR$113,'個別表（B表）'!$C$14:$C$113,'総括表 (A表)'!$E221)</f>
        <v>0</v>
      </c>
      <c r="X221" s="674" t="str">
        <f t="shared" si="49"/>
        <v/>
      </c>
      <c r="Y221" s="331"/>
      <c r="Z221" s="332"/>
      <c r="AA221" s="328">
        <f t="shared" si="51"/>
        <v>0</v>
      </c>
      <c r="AB221" s="329">
        <f t="shared" si="52"/>
        <v>0</v>
      </c>
      <c r="AC221" s="332"/>
      <c r="AD221" s="332"/>
      <c r="AE221" s="328">
        <f t="shared" si="53"/>
        <v>0</v>
      </c>
      <c r="AF221" s="746">
        <f t="shared" si="50"/>
        <v>0</v>
      </c>
      <c r="AG221" s="332"/>
      <c r="AH221" s="328">
        <f t="shared" si="54"/>
        <v>0</v>
      </c>
      <c r="AI221" s="329">
        <f t="shared" si="55"/>
        <v>0</v>
      </c>
      <c r="AJ221" s="332"/>
      <c r="AK221" s="330">
        <f t="shared" si="56"/>
        <v>0</v>
      </c>
      <c r="AL221" s="335"/>
      <c r="AM221" s="329">
        <f t="shared" si="57"/>
        <v>0</v>
      </c>
      <c r="AN221" s="436"/>
      <c r="AO221" s="337">
        <f t="shared" si="48"/>
        <v>0</v>
      </c>
      <c r="AP221" s="261"/>
    </row>
    <row r="222" spans="1:42">
      <c r="A222" s="342">
        <f>VLOOKUP($E222,'個別表（B表）'!$C$14:$CM$113,2,FALSE)</f>
        <v>0</v>
      </c>
      <c r="B222" s="342">
        <f>IF(D222&gt;0,SUM($D$12:D222),0)</f>
        <v>0</v>
      </c>
      <c r="C222" s="342">
        <f t="shared" si="44"/>
        <v>0</v>
      </c>
      <c r="D222" s="342">
        <f t="shared" si="46"/>
        <v>0</v>
      </c>
      <c r="E222" s="666">
        <f t="shared" si="45"/>
        <v>0</v>
      </c>
      <c r="F222" s="357">
        <f>VLOOKUP($E222,'個別表（B表）'!$C$14:$CM$113,10,FALSE)</f>
        <v>0</v>
      </c>
      <c r="G222" s="357">
        <f>VLOOKUP($E222,'個別表（B表）'!$C$14:$CM$113,11,FALSE)</f>
        <v>0</v>
      </c>
      <c r="H222" s="530">
        <f>VLOOKUP($E222,'個別表（B表）'!$C$14:$CM$113,12,FALSE)</f>
        <v>0</v>
      </c>
      <c r="I222" s="388"/>
      <c r="J222" s="709" t="str">
        <f>IF($H222&gt;0,LEFT(VLOOKUP($E222,'個別表（B表）'!$C$14:$CM$113,14,FALSE),2),"")</f>
        <v/>
      </c>
      <c r="K222" s="705">
        <f>SUMIFS('個別表（B表）'!$I$14:$I$113,'個別表（B表）'!$C$14:$C$113,'総括表 (A表)'!$E222,'個別表（B表）'!$R$14:$R$113,"&gt;=1")</f>
        <v>0</v>
      </c>
      <c r="L222" s="627">
        <f>SUMIFS('個別表（B表）'!$AW$14:$AW$113,'個別表（B表）'!$C$14:$C$113,'総括表 (A表)'!$E222)</f>
        <v>0</v>
      </c>
      <c r="M222" s="385">
        <f>SUMIFS('個別表（B表）'!$AY$14:$AY$113,'個別表（B表）'!$C$14:$C$113,'総括表 (A表)'!$E222)</f>
        <v>0</v>
      </c>
      <c r="N222" s="386">
        <f>SUMIFS('個別表（B表）'!$I$14:$I$113,'個別表（B表）'!$C$14:$C$113,'総括表 (A表)'!$E222,'個別表（B表）'!$F$14:$F$113,"&gt;=1")</f>
        <v>0</v>
      </c>
      <c r="O222" s="386">
        <f>SUMIFS('個別表（B表）'!$BR$14:$BR$113,'個別表（B表）'!$C$14:$C$113,'総括表 (A表)'!$E222)</f>
        <v>0</v>
      </c>
      <c r="P222" s="721" t="str">
        <f t="shared" si="47"/>
        <v/>
      </c>
      <c r="Q222" s="716"/>
      <c r="R222" s="327"/>
      <c r="S222" s="705">
        <f>SUMIFS('個別表（B表）'!$I$14:$I$113,'個別表（B表）'!$C$14:$C$113,'総括表 (A表)'!E222)</f>
        <v>0</v>
      </c>
      <c r="T222" s="698">
        <f>SUMIFS('個別表（B表）'!$AW$14:$AW$113,'個別表（B表）'!$C$14:$C$113,'総括表 (A表)'!$E222)</f>
        <v>0</v>
      </c>
      <c r="U222" s="387">
        <f>SUMIFS('個別表（B表）'!$AY$14:$AY$113,'個別表（B表）'!$C$14:$C$113,'総括表 (A表)'!$E222)</f>
        <v>0</v>
      </c>
      <c r="V222" s="496">
        <f>SUMIFS('個別表（B表）'!$I$14:$I$113,'個別表（B表）'!$C$14:$C$113,'総括表 (A表)'!$E222,'個別表（B表）'!$F$14:$F$113,"&gt;=1")</f>
        <v>0</v>
      </c>
      <c r="W222" s="387">
        <f>SUMIFS('個別表（B表）'!$BR$14:$BR$113,'個別表（B表）'!$C$14:$C$113,'総括表 (A表)'!$E222)</f>
        <v>0</v>
      </c>
      <c r="X222" s="674" t="str">
        <f t="shared" si="49"/>
        <v/>
      </c>
      <c r="Y222" s="331"/>
      <c r="Z222" s="332"/>
      <c r="AA222" s="328">
        <f t="shared" si="51"/>
        <v>0</v>
      </c>
      <c r="AB222" s="329">
        <f t="shared" si="52"/>
        <v>0</v>
      </c>
      <c r="AC222" s="332"/>
      <c r="AD222" s="332"/>
      <c r="AE222" s="328">
        <f t="shared" si="53"/>
        <v>0</v>
      </c>
      <c r="AF222" s="746">
        <f t="shared" si="50"/>
        <v>0</v>
      </c>
      <c r="AG222" s="332"/>
      <c r="AH222" s="328">
        <f t="shared" si="54"/>
        <v>0</v>
      </c>
      <c r="AI222" s="329">
        <f t="shared" si="55"/>
        <v>0</v>
      </c>
      <c r="AJ222" s="332"/>
      <c r="AK222" s="330">
        <f t="shared" si="56"/>
        <v>0</v>
      </c>
      <c r="AL222" s="335"/>
      <c r="AM222" s="329">
        <f t="shared" si="57"/>
        <v>0</v>
      </c>
      <c r="AN222" s="436"/>
      <c r="AO222" s="337">
        <f t="shared" si="48"/>
        <v>0</v>
      </c>
      <c r="AP222" s="261"/>
    </row>
    <row r="223" spans="1:42">
      <c r="A223" s="342">
        <f>VLOOKUP($E223,'個別表（B表）'!$C$14:$CM$113,2,FALSE)</f>
        <v>0</v>
      </c>
      <c r="B223" s="342">
        <f>IF(D223&gt;0,SUM($D$12:D223),0)</f>
        <v>0</v>
      </c>
      <c r="C223" s="342">
        <f t="shared" si="44"/>
        <v>0</v>
      </c>
      <c r="D223" s="342">
        <f t="shared" si="46"/>
        <v>0</v>
      </c>
      <c r="E223" s="666">
        <f t="shared" si="45"/>
        <v>0</v>
      </c>
      <c r="F223" s="357">
        <f>VLOOKUP($E223,'個別表（B表）'!$C$14:$CM$113,10,FALSE)</f>
        <v>0</v>
      </c>
      <c r="G223" s="357">
        <f>VLOOKUP($E223,'個別表（B表）'!$C$14:$CM$113,11,FALSE)</f>
        <v>0</v>
      </c>
      <c r="H223" s="530">
        <f>VLOOKUP($E223,'個別表（B表）'!$C$14:$CM$113,12,FALSE)</f>
        <v>0</v>
      </c>
      <c r="I223" s="388"/>
      <c r="J223" s="709" t="str">
        <f>IF($H223&gt;0,LEFT(VLOOKUP($E223,'個別表（B表）'!$C$14:$CM$113,14,FALSE),2),"")</f>
        <v/>
      </c>
      <c r="K223" s="705">
        <f>SUMIFS('個別表（B表）'!$I$14:$I$113,'個別表（B表）'!$C$14:$C$113,'総括表 (A表)'!$E223,'個別表（B表）'!$R$14:$R$113,"&gt;=1")</f>
        <v>0</v>
      </c>
      <c r="L223" s="627">
        <f>SUMIFS('個別表（B表）'!$AW$14:$AW$113,'個別表（B表）'!$C$14:$C$113,'総括表 (A表)'!$E223)</f>
        <v>0</v>
      </c>
      <c r="M223" s="385">
        <f>SUMIFS('個別表（B表）'!$AY$14:$AY$113,'個別表（B表）'!$C$14:$C$113,'総括表 (A表)'!$E223)</f>
        <v>0</v>
      </c>
      <c r="N223" s="386">
        <f>SUMIFS('個別表（B表）'!$I$14:$I$113,'個別表（B表）'!$C$14:$C$113,'総括表 (A表)'!$E223,'個別表（B表）'!$F$14:$F$113,"&gt;=1")</f>
        <v>0</v>
      </c>
      <c r="O223" s="386">
        <f>SUMIFS('個別表（B表）'!$BR$14:$BR$113,'個別表（B表）'!$C$14:$C$113,'総括表 (A表)'!$E223)</f>
        <v>0</v>
      </c>
      <c r="P223" s="721" t="str">
        <f t="shared" si="47"/>
        <v/>
      </c>
      <c r="Q223" s="716"/>
      <c r="R223" s="327"/>
      <c r="S223" s="705">
        <f>SUMIFS('個別表（B表）'!$I$14:$I$113,'個別表（B表）'!$C$14:$C$113,'総括表 (A表)'!E223)</f>
        <v>0</v>
      </c>
      <c r="T223" s="698">
        <f>SUMIFS('個別表（B表）'!$AW$14:$AW$113,'個別表（B表）'!$C$14:$C$113,'総括表 (A表)'!$E223)</f>
        <v>0</v>
      </c>
      <c r="U223" s="387">
        <f>SUMIFS('個別表（B表）'!$AY$14:$AY$113,'個別表（B表）'!$C$14:$C$113,'総括表 (A表)'!$E223)</f>
        <v>0</v>
      </c>
      <c r="V223" s="496">
        <f>SUMIFS('個別表（B表）'!$I$14:$I$113,'個別表（B表）'!$C$14:$C$113,'総括表 (A表)'!$E223,'個別表（B表）'!$F$14:$F$113,"&gt;=1")</f>
        <v>0</v>
      </c>
      <c r="W223" s="387">
        <f>SUMIFS('個別表（B表）'!$BR$14:$BR$113,'個別表（B表）'!$C$14:$C$113,'総括表 (A表)'!$E223)</f>
        <v>0</v>
      </c>
      <c r="X223" s="674" t="str">
        <f t="shared" si="49"/>
        <v/>
      </c>
      <c r="Y223" s="331"/>
      <c r="Z223" s="332"/>
      <c r="AA223" s="328">
        <f t="shared" si="51"/>
        <v>0</v>
      </c>
      <c r="AB223" s="329">
        <f t="shared" si="52"/>
        <v>0</v>
      </c>
      <c r="AC223" s="332"/>
      <c r="AD223" s="332"/>
      <c r="AE223" s="328">
        <f t="shared" si="53"/>
        <v>0</v>
      </c>
      <c r="AF223" s="746">
        <f t="shared" si="50"/>
        <v>0</v>
      </c>
      <c r="AG223" s="332"/>
      <c r="AH223" s="328">
        <f t="shared" si="54"/>
        <v>0</v>
      </c>
      <c r="AI223" s="329">
        <f t="shared" si="55"/>
        <v>0</v>
      </c>
      <c r="AJ223" s="332"/>
      <c r="AK223" s="330">
        <f t="shared" si="56"/>
        <v>0</v>
      </c>
      <c r="AL223" s="335"/>
      <c r="AM223" s="329">
        <f t="shared" si="57"/>
        <v>0</v>
      </c>
      <c r="AN223" s="436"/>
      <c r="AO223" s="337">
        <f t="shared" si="48"/>
        <v>0</v>
      </c>
      <c r="AP223" s="261"/>
    </row>
    <row r="224" spans="1:42">
      <c r="A224" s="342">
        <f>VLOOKUP($E224,'個別表（B表）'!$C$14:$CM$113,2,FALSE)</f>
        <v>0</v>
      </c>
      <c r="B224" s="342">
        <f>IF(D224&gt;0,SUM($D$12:D224),0)</f>
        <v>0</v>
      </c>
      <c r="C224" s="342">
        <f t="shared" si="44"/>
        <v>0</v>
      </c>
      <c r="D224" s="342">
        <f t="shared" si="46"/>
        <v>0</v>
      </c>
      <c r="E224" s="666">
        <f t="shared" si="45"/>
        <v>0</v>
      </c>
      <c r="F224" s="357">
        <f>VLOOKUP($E224,'個別表（B表）'!$C$14:$CM$113,10,FALSE)</f>
        <v>0</v>
      </c>
      <c r="G224" s="357">
        <f>VLOOKUP($E224,'個別表（B表）'!$C$14:$CM$113,11,FALSE)</f>
        <v>0</v>
      </c>
      <c r="H224" s="530">
        <f>VLOOKUP($E224,'個別表（B表）'!$C$14:$CM$113,12,FALSE)</f>
        <v>0</v>
      </c>
      <c r="I224" s="388"/>
      <c r="J224" s="709" t="str">
        <f>IF($H224&gt;0,LEFT(VLOOKUP($E224,'個別表（B表）'!$C$14:$CM$113,14,FALSE),2),"")</f>
        <v/>
      </c>
      <c r="K224" s="705">
        <f>SUMIFS('個別表（B表）'!$I$14:$I$113,'個別表（B表）'!$C$14:$C$113,'総括表 (A表)'!$E224,'個別表（B表）'!$R$14:$R$113,"&gt;=1")</f>
        <v>0</v>
      </c>
      <c r="L224" s="627">
        <f>SUMIFS('個別表（B表）'!$AW$14:$AW$113,'個別表（B表）'!$C$14:$C$113,'総括表 (A表)'!$E224)</f>
        <v>0</v>
      </c>
      <c r="M224" s="385">
        <f>SUMIFS('個別表（B表）'!$AY$14:$AY$113,'個別表（B表）'!$C$14:$C$113,'総括表 (A表)'!$E224)</f>
        <v>0</v>
      </c>
      <c r="N224" s="386">
        <f>SUMIFS('個別表（B表）'!$I$14:$I$113,'個別表（B表）'!$C$14:$C$113,'総括表 (A表)'!$E224,'個別表（B表）'!$F$14:$F$113,"&gt;=1")</f>
        <v>0</v>
      </c>
      <c r="O224" s="386">
        <f>SUMIFS('個別表（B表）'!$BR$14:$BR$113,'個別表（B表）'!$C$14:$C$113,'総括表 (A表)'!$E224)</f>
        <v>0</v>
      </c>
      <c r="P224" s="721" t="str">
        <f t="shared" si="47"/>
        <v/>
      </c>
      <c r="Q224" s="716"/>
      <c r="R224" s="327"/>
      <c r="S224" s="705">
        <f>SUMIFS('個別表（B表）'!$I$14:$I$113,'個別表（B表）'!$C$14:$C$113,'総括表 (A表)'!E224)</f>
        <v>0</v>
      </c>
      <c r="T224" s="698">
        <f>SUMIFS('個別表（B表）'!$AW$14:$AW$113,'個別表（B表）'!$C$14:$C$113,'総括表 (A表)'!$E224)</f>
        <v>0</v>
      </c>
      <c r="U224" s="387">
        <f>SUMIFS('個別表（B表）'!$AY$14:$AY$113,'個別表（B表）'!$C$14:$C$113,'総括表 (A表)'!$E224)</f>
        <v>0</v>
      </c>
      <c r="V224" s="496">
        <f>SUMIFS('個別表（B表）'!$I$14:$I$113,'個別表（B表）'!$C$14:$C$113,'総括表 (A表)'!$E224,'個別表（B表）'!$F$14:$F$113,"&gt;=1")</f>
        <v>0</v>
      </c>
      <c r="W224" s="387">
        <f>SUMIFS('個別表（B表）'!$BR$14:$BR$113,'個別表（B表）'!$C$14:$C$113,'総括表 (A表)'!$E224)</f>
        <v>0</v>
      </c>
      <c r="X224" s="674" t="str">
        <f t="shared" si="49"/>
        <v/>
      </c>
      <c r="Y224" s="331"/>
      <c r="Z224" s="332"/>
      <c r="AA224" s="328">
        <f t="shared" si="51"/>
        <v>0</v>
      </c>
      <c r="AB224" s="329">
        <f t="shared" si="52"/>
        <v>0</v>
      </c>
      <c r="AC224" s="332"/>
      <c r="AD224" s="332"/>
      <c r="AE224" s="328">
        <f t="shared" si="53"/>
        <v>0</v>
      </c>
      <c r="AF224" s="746">
        <f t="shared" si="50"/>
        <v>0</v>
      </c>
      <c r="AG224" s="332"/>
      <c r="AH224" s="328">
        <f t="shared" si="54"/>
        <v>0</v>
      </c>
      <c r="AI224" s="329">
        <f t="shared" si="55"/>
        <v>0</v>
      </c>
      <c r="AJ224" s="332"/>
      <c r="AK224" s="330">
        <f t="shared" si="56"/>
        <v>0</v>
      </c>
      <c r="AL224" s="335"/>
      <c r="AM224" s="329">
        <f t="shared" si="57"/>
        <v>0</v>
      </c>
      <c r="AN224" s="436"/>
      <c r="AO224" s="337">
        <f t="shared" si="48"/>
        <v>0</v>
      </c>
      <c r="AP224" s="261"/>
    </row>
    <row r="225" spans="1:42">
      <c r="A225" s="342">
        <f>VLOOKUP($E225,'個別表（B表）'!$C$14:$CM$113,2,FALSE)</f>
        <v>0</v>
      </c>
      <c r="B225" s="342">
        <f>IF(D225&gt;0,SUM($D$12:D225),0)</f>
        <v>0</v>
      </c>
      <c r="C225" s="342">
        <f t="shared" si="44"/>
        <v>0</v>
      </c>
      <c r="D225" s="342">
        <f t="shared" si="46"/>
        <v>0</v>
      </c>
      <c r="E225" s="666">
        <f t="shared" si="45"/>
        <v>0</v>
      </c>
      <c r="F225" s="357">
        <f>VLOOKUP($E225,'個別表（B表）'!$C$14:$CM$113,10,FALSE)</f>
        <v>0</v>
      </c>
      <c r="G225" s="357">
        <f>VLOOKUP($E225,'個別表（B表）'!$C$14:$CM$113,11,FALSE)</f>
        <v>0</v>
      </c>
      <c r="H225" s="530">
        <f>VLOOKUP($E225,'個別表（B表）'!$C$14:$CM$113,12,FALSE)</f>
        <v>0</v>
      </c>
      <c r="I225" s="388"/>
      <c r="J225" s="709" t="str">
        <f>IF($H225&gt;0,LEFT(VLOOKUP($E225,'個別表（B表）'!$C$14:$CM$113,14,FALSE),2),"")</f>
        <v/>
      </c>
      <c r="K225" s="705">
        <f>SUMIFS('個別表（B表）'!$I$14:$I$113,'個別表（B表）'!$C$14:$C$113,'総括表 (A表)'!$E225,'個別表（B表）'!$R$14:$R$113,"&gt;=1")</f>
        <v>0</v>
      </c>
      <c r="L225" s="627">
        <f>SUMIFS('個別表（B表）'!$AW$14:$AW$113,'個別表（B表）'!$C$14:$C$113,'総括表 (A表)'!$E225)</f>
        <v>0</v>
      </c>
      <c r="M225" s="385">
        <f>SUMIFS('個別表（B表）'!$AY$14:$AY$113,'個別表（B表）'!$C$14:$C$113,'総括表 (A表)'!$E225)</f>
        <v>0</v>
      </c>
      <c r="N225" s="386">
        <f>SUMIFS('個別表（B表）'!$I$14:$I$113,'個別表（B表）'!$C$14:$C$113,'総括表 (A表)'!$E225,'個別表（B表）'!$F$14:$F$113,"&gt;=1")</f>
        <v>0</v>
      </c>
      <c r="O225" s="386">
        <f>SUMIFS('個別表（B表）'!$BR$14:$BR$113,'個別表（B表）'!$C$14:$C$113,'総括表 (A表)'!$E225)</f>
        <v>0</v>
      </c>
      <c r="P225" s="721" t="str">
        <f t="shared" si="47"/>
        <v/>
      </c>
      <c r="Q225" s="716"/>
      <c r="R225" s="327"/>
      <c r="S225" s="705">
        <f>SUMIFS('個別表（B表）'!$I$14:$I$113,'個別表（B表）'!$C$14:$C$113,'総括表 (A表)'!E225)</f>
        <v>0</v>
      </c>
      <c r="T225" s="698">
        <f>SUMIFS('個別表（B表）'!$AW$14:$AW$113,'個別表（B表）'!$C$14:$C$113,'総括表 (A表)'!$E225)</f>
        <v>0</v>
      </c>
      <c r="U225" s="387">
        <f>SUMIFS('個別表（B表）'!$AY$14:$AY$113,'個別表（B表）'!$C$14:$C$113,'総括表 (A表)'!$E225)</f>
        <v>0</v>
      </c>
      <c r="V225" s="496">
        <f>SUMIFS('個別表（B表）'!$I$14:$I$113,'個別表（B表）'!$C$14:$C$113,'総括表 (A表)'!$E225,'個別表（B表）'!$F$14:$F$113,"&gt;=1")</f>
        <v>0</v>
      </c>
      <c r="W225" s="387">
        <f>SUMIFS('個別表（B表）'!$BR$14:$BR$113,'個別表（B表）'!$C$14:$C$113,'総括表 (A表)'!$E225)</f>
        <v>0</v>
      </c>
      <c r="X225" s="674" t="str">
        <f t="shared" si="49"/>
        <v/>
      </c>
      <c r="Y225" s="331"/>
      <c r="Z225" s="332"/>
      <c r="AA225" s="328">
        <f t="shared" si="51"/>
        <v>0</v>
      </c>
      <c r="AB225" s="329">
        <f t="shared" si="52"/>
        <v>0</v>
      </c>
      <c r="AC225" s="332"/>
      <c r="AD225" s="332"/>
      <c r="AE225" s="328">
        <f t="shared" si="53"/>
        <v>0</v>
      </c>
      <c r="AF225" s="746">
        <f t="shared" si="50"/>
        <v>0</v>
      </c>
      <c r="AG225" s="332"/>
      <c r="AH225" s="328">
        <f t="shared" si="54"/>
        <v>0</v>
      </c>
      <c r="AI225" s="329">
        <f t="shared" si="55"/>
        <v>0</v>
      </c>
      <c r="AJ225" s="332"/>
      <c r="AK225" s="330">
        <f t="shared" si="56"/>
        <v>0</v>
      </c>
      <c r="AL225" s="335"/>
      <c r="AM225" s="329">
        <f t="shared" si="57"/>
        <v>0</v>
      </c>
      <c r="AN225" s="436"/>
      <c r="AO225" s="337">
        <f t="shared" si="48"/>
        <v>0</v>
      </c>
      <c r="AP225" s="261"/>
    </row>
    <row r="226" spans="1:42">
      <c r="A226" s="342">
        <f>VLOOKUP($E226,'個別表（B表）'!$C$14:$CM$113,2,FALSE)</f>
        <v>0</v>
      </c>
      <c r="B226" s="342">
        <f>IF(D226&gt;0,SUM($D$12:D226),0)</f>
        <v>0</v>
      </c>
      <c r="C226" s="342">
        <f t="shared" si="44"/>
        <v>0</v>
      </c>
      <c r="D226" s="342">
        <f t="shared" si="46"/>
        <v>0</v>
      </c>
      <c r="E226" s="666">
        <f t="shared" si="45"/>
        <v>0</v>
      </c>
      <c r="F226" s="357">
        <f>VLOOKUP($E226,'個別表（B表）'!$C$14:$CM$113,10,FALSE)</f>
        <v>0</v>
      </c>
      <c r="G226" s="357">
        <f>VLOOKUP($E226,'個別表（B表）'!$C$14:$CM$113,11,FALSE)</f>
        <v>0</v>
      </c>
      <c r="H226" s="530">
        <f>VLOOKUP($E226,'個別表（B表）'!$C$14:$CM$113,12,FALSE)</f>
        <v>0</v>
      </c>
      <c r="I226" s="388"/>
      <c r="J226" s="709" t="str">
        <f>IF($H226&gt;0,LEFT(VLOOKUP($E226,'個別表（B表）'!$C$14:$CM$113,14,FALSE),2),"")</f>
        <v/>
      </c>
      <c r="K226" s="705">
        <f>SUMIFS('個別表（B表）'!$I$14:$I$113,'個別表（B表）'!$C$14:$C$113,'総括表 (A表)'!$E226,'個別表（B表）'!$R$14:$R$113,"&gt;=1")</f>
        <v>0</v>
      </c>
      <c r="L226" s="627">
        <f>SUMIFS('個別表（B表）'!$AW$14:$AW$113,'個別表（B表）'!$C$14:$C$113,'総括表 (A表)'!$E226)</f>
        <v>0</v>
      </c>
      <c r="M226" s="385">
        <f>SUMIFS('個別表（B表）'!$AY$14:$AY$113,'個別表（B表）'!$C$14:$C$113,'総括表 (A表)'!$E226)</f>
        <v>0</v>
      </c>
      <c r="N226" s="386">
        <f>SUMIFS('個別表（B表）'!$I$14:$I$113,'個別表（B表）'!$C$14:$C$113,'総括表 (A表)'!$E226,'個別表（B表）'!$F$14:$F$113,"&gt;=1")</f>
        <v>0</v>
      </c>
      <c r="O226" s="386">
        <f>SUMIFS('個別表（B表）'!$BR$14:$BR$113,'個別表（B表）'!$C$14:$C$113,'総括表 (A表)'!$E226)</f>
        <v>0</v>
      </c>
      <c r="P226" s="721" t="str">
        <f t="shared" si="47"/>
        <v/>
      </c>
      <c r="Q226" s="716"/>
      <c r="R226" s="327"/>
      <c r="S226" s="705">
        <f>SUMIFS('個別表（B表）'!$I$14:$I$113,'個別表（B表）'!$C$14:$C$113,'総括表 (A表)'!E226)</f>
        <v>0</v>
      </c>
      <c r="T226" s="698">
        <f>SUMIFS('個別表（B表）'!$AW$14:$AW$113,'個別表（B表）'!$C$14:$C$113,'総括表 (A表)'!$E226)</f>
        <v>0</v>
      </c>
      <c r="U226" s="387">
        <f>SUMIFS('個別表（B表）'!$AY$14:$AY$113,'個別表（B表）'!$C$14:$C$113,'総括表 (A表)'!$E226)</f>
        <v>0</v>
      </c>
      <c r="V226" s="496">
        <f>SUMIFS('個別表（B表）'!$I$14:$I$113,'個別表（B表）'!$C$14:$C$113,'総括表 (A表)'!$E226,'個別表（B表）'!$F$14:$F$113,"&gt;=1")</f>
        <v>0</v>
      </c>
      <c r="W226" s="387">
        <f>SUMIFS('個別表（B表）'!$BR$14:$BR$113,'個別表（B表）'!$C$14:$C$113,'総括表 (A表)'!$E226)</f>
        <v>0</v>
      </c>
      <c r="X226" s="674" t="str">
        <f t="shared" si="49"/>
        <v/>
      </c>
      <c r="Y226" s="331"/>
      <c r="Z226" s="332"/>
      <c r="AA226" s="328">
        <f t="shared" si="51"/>
        <v>0</v>
      </c>
      <c r="AB226" s="329">
        <f t="shared" si="52"/>
        <v>0</v>
      </c>
      <c r="AC226" s="332"/>
      <c r="AD226" s="332"/>
      <c r="AE226" s="328">
        <f t="shared" si="53"/>
        <v>0</v>
      </c>
      <c r="AF226" s="746">
        <f t="shared" si="50"/>
        <v>0</v>
      </c>
      <c r="AG226" s="332"/>
      <c r="AH226" s="328">
        <f t="shared" si="54"/>
        <v>0</v>
      </c>
      <c r="AI226" s="329">
        <f t="shared" si="55"/>
        <v>0</v>
      </c>
      <c r="AJ226" s="332"/>
      <c r="AK226" s="330">
        <f t="shared" si="56"/>
        <v>0</v>
      </c>
      <c r="AL226" s="335"/>
      <c r="AM226" s="329">
        <f t="shared" si="57"/>
        <v>0</v>
      </c>
      <c r="AN226" s="436"/>
      <c r="AO226" s="337">
        <f t="shared" si="48"/>
        <v>0</v>
      </c>
      <c r="AP226" s="261"/>
    </row>
    <row r="227" spans="1:42">
      <c r="A227" s="342">
        <f>VLOOKUP($E227,'個別表（B表）'!$C$14:$CM$113,2,FALSE)</f>
        <v>0</v>
      </c>
      <c r="B227" s="342">
        <f>IF(D227&gt;0,SUM($D$12:D227),0)</f>
        <v>0</v>
      </c>
      <c r="C227" s="342">
        <f t="shared" si="44"/>
        <v>0</v>
      </c>
      <c r="D227" s="342">
        <f t="shared" si="46"/>
        <v>0</v>
      </c>
      <c r="E227" s="666">
        <f t="shared" si="45"/>
        <v>0</v>
      </c>
      <c r="F227" s="357">
        <f>VLOOKUP($E227,'個別表（B表）'!$C$14:$CM$113,10,FALSE)</f>
        <v>0</v>
      </c>
      <c r="G227" s="357">
        <f>VLOOKUP($E227,'個別表（B表）'!$C$14:$CM$113,11,FALSE)</f>
        <v>0</v>
      </c>
      <c r="H227" s="530">
        <f>VLOOKUP($E227,'個別表（B表）'!$C$14:$CM$113,12,FALSE)</f>
        <v>0</v>
      </c>
      <c r="I227" s="388"/>
      <c r="J227" s="709" t="str">
        <f>IF($H227&gt;0,LEFT(VLOOKUP($E227,'個別表（B表）'!$C$14:$CM$113,14,FALSE),2),"")</f>
        <v/>
      </c>
      <c r="K227" s="705">
        <f>SUMIFS('個別表（B表）'!$I$14:$I$113,'個別表（B表）'!$C$14:$C$113,'総括表 (A表)'!$E227,'個別表（B表）'!$R$14:$R$113,"&gt;=1")</f>
        <v>0</v>
      </c>
      <c r="L227" s="627">
        <f>SUMIFS('個別表（B表）'!$AW$14:$AW$113,'個別表（B表）'!$C$14:$C$113,'総括表 (A表)'!$E227)</f>
        <v>0</v>
      </c>
      <c r="M227" s="385">
        <f>SUMIFS('個別表（B表）'!$AY$14:$AY$113,'個別表（B表）'!$C$14:$C$113,'総括表 (A表)'!$E227)</f>
        <v>0</v>
      </c>
      <c r="N227" s="386">
        <f>SUMIFS('個別表（B表）'!$I$14:$I$113,'個別表（B表）'!$C$14:$C$113,'総括表 (A表)'!$E227,'個別表（B表）'!$F$14:$F$113,"&gt;=1")</f>
        <v>0</v>
      </c>
      <c r="O227" s="386">
        <f>SUMIFS('個別表（B表）'!$BR$14:$BR$113,'個別表（B表）'!$C$14:$C$113,'総括表 (A表)'!$E227)</f>
        <v>0</v>
      </c>
      <c r="P227" s="721" t="str">
        <f t="shared" si="47"/>
        <v/>
      </c>
      <c r="Q227" s="716"/>
      <c r="R227" s="327"/>
      <c r="S227" s="705">
        <f>SUMIFS('個別表（B表）'!$I$14:$I$113,'個別表（B表）'!$C$14:$C$113,'総括表 (A表)'!E227)</f>
        <v>0</v>
      </c>
      <c r="T227" s="698">
        <f>SUMIFS('個別表（B表）'!$AW$14:$AW$113,'個別表（B表）'!$C$14:$C$113,'総括表 (A表)'!$E227)</f>
        <v>0</v>
      </c>
      <c r="U227" s="387">
        <f>SUMIFS('個別表（B表）'!$AY$14:$AY$113,'個別表（B表）'!$C$14:$C$113,'総括表 (A表)'!$E227)</f>
        <v>0</v>
      </c>
      <c r="V227" s="496">
        <f>SUMIFS('個別表（B表）'!$I$14:$I$113,'個別表（B表）'!$C$14:$C$113,'総括表 (A表)'!$E227,'個別表（B表）'!$F$14:$F$113,"&gt;=1")</f>
        <v>0</v>
      </c>
      <c r="W227" s="387">
        <f>SUMIFS('個別表（B表）'!$BR$14:$BR$113,'個別表（B表）'!$C$14:$C$113,'総括表 (A表)'!$E227)</f>
        <v>0</v>
      </c>
      <c r="X227" s="674" t="str">
        <f t="shared" si="49"/>
        <v/>
      </c>
      <c r="Y227" s="331"/>
      <c r="Z227" s="332"/>
      <c r="AA227" s="328">
        <f t="shared" si="51"/>
        <v>0</v>
      </c>
      <c r="AB227" s="329">
        <f t="shared" si="52"/>
        <v>0</v>
      </c>
      <c r="AC227" s="332"/>
      <c r="AD227" s="332"/>
      <c r="AE227" s="328">
        <f t="shared" si="53"/>
        <v>0</v>
      </c>
      <c r="AF227" s="746">
        <f t="shared" si="50"/>
        <v>0</v>
      </c>
      <c r="AG227" s="332"/>
      <c r="AH227" s="328">
        <f t="shared" si="54"/>
        <v>0</v>
      </c>
      <c r="AI227" s="329">
        <f t="shared" si="55"/>
        <v>0</v>
      </c>
      <c r="AJ227" s="332"/>
      <c r="AK227" s="330">
        <f t="shared" si="56"/>
        <v>0</v>
      </c>
      <c r="AL227" s="335"/>
      <c r="AM227" s="329">
        <f t="shared" si="57"/>
        <v>0</v>
      </c>
      <c r="AN227" s="436"/>
      <c r="AO227" s="337">
        <f t="shared" si="48"/>
        <v>0</v>
      </c>
      <c r="AP227" s="261"/>
    </row>
    <row r="228" spans="1:42">
      <c r="A228" s="342">
        <f>VLOOKUP($E228,'個別表（B表）'!$C$14:$CM$113,2,FALSE)</f>
        <v>0</v>
      </c>
      <c r="B228" s="342">
        <f>IF(D228&gt;0,SUM($D$12:D228),0)</f>
        <v>0</v>
      </c>
      <c r="C228" s="342">
        <f t="shared" si="44"/>
        <v>0</v>
      </c>
      <c r="D228" s="342">
        <f t="shared" si="46"/>
        <v>0</v>
      </c>
      <c r="E228" s="666">
        <f t="shared" si="45"/>
        <v>0</v>
      </c>
      <c r="F228" s="357">
        <f>VLOOKUP($E228,'個別表（B表）'!$C$14:$CM$113,10,FALSE)</f>
        <v>0</v>
      </c>
      <c r="G228" s="357">
        <f>VLOOKUP($E228,'個別表（B表）'!$C$14:$CM$113,11,FALSE)</f>
        <v>0</v>
      </c>
      <c r="H228" s="530">
        <f>VLOOKUP($E228,'個別表（B表）'!$C$14:$CM$113,12,FALSE)</f>
        <v>0</v>
      </c>
      <c r="I228" s="388"/>
      <c r="J228" s="709" t="str">
        <f>IF($H228&gt;0,LEFT(VLOOKUP($E228,'個別表（B表）'!$C$14:$CM$113,14,FALSE),2),"")</f>
        <v/>
      </c>
      <c r="K228" s="705">
        <f>SUMIFS('個別表（B表）'!$I$14:$I$113,'個別表（B表）'!$C$14:$C$113,'総括表 (A表)'!$E228,'個別表（B表）'!$R$14:$R$113,"&gt;=1")</f>
        <v>0</v>
      </c>
      <c r="L228" s="627">
        <f>SUMIFS('個別表（B表）'!$AW$14:$AW$113,'個別表（B表）'!$C$14:$C$113,'総括表 (A表)'!$E228)</f>
        <v>0</v>
      </c>
      <c r="M228" s="385">
        <f>SUMIFS('個別表（B表）'!$AY$14:$AY$113,'個別表（B表）'!$C$14:$C$113,'総括表 (A表)'!$E228)</f>
        <v>0</v>
      </c>
      <c r="N228" s="386">
        <f>SUMIFS('個別表（B表）'!$I$14:$I$113,'個別表（B表）'!$C$14:$C$113,'総括表 (A表)'!$E228,'個別表（B表）'!$F$14:$F$113,"&gt;=1")</f>
        <v>0</v>
      </c>
      <c r="O228" s="386">
        <f>SUMIFS('個別表（B表）'!$BR$14:$BR$113,'個別表（B表）'!$C$14:$C$113,'総括表 (A表)'!$E228)</f>
        <v>0</v>
      </c>
      <c r="P228" s="721" t="str">
        <f t="shared" si="47"/>
        <v/>
      </c>
      <c r="Q228" s="716"/>
      <c r="R228" s="327"/>
      <c r="S228" s="705">
        <f>SUMIFS('個別表（B表）'!$I$14:$I$113,'個別表（B表）'!$C$14:$C$113,'総括表 (A表)'!E228)</f>
        <v>0</v>
      </c>
      <c r="T228" s="698">
        <f>SUMIFS('個別表（B表）'!$AW$14:$AW$113,'個別表（B表）'!$C$14:$C$113,'総括表 (A表)'!$E228)</f>
        <v>0</v>
      </c>
      <c r="U228" s="387">
        <f>SUMIFS('個別表（B表）'!$AY$14:$AY$113,'個別表（B表）'!$C$14:$C$113,'総括表 (A表)'!$E228)</f>
        <v>0</v>
      </c>
      <c r="V228" s="496">
        <f>SUMIFS('個別表（B表）'!$I$14:$I$113,'個別表（B表）'!$C$14:$C$113,'総括表 (A表)'!$E228,'個別表（B表）'!$F$14:$F$113,"&gt;=1")</f>
        <v>0</v>
      </c>
      <c r="W228" s="387">
        <f>SUMIFS('個別表（B表）'!$BR$14:$BR$113,'個別表（B表）'!$C$14:$C$113,'総括表 (A表)'!$E228)</f>
        <v>0</v>
      </c>
      <c r="X228" s="674" t="str">
        <f t="shared" si="49"/>
        <v/>
      </c>
      <c r="Y228" s="331"/>
      <c r="Z228" s="332"/>
      <c r="AA228" s="328">
        <f t="shared" si="51"/>
        <v>0</v>
      </c>
      <c r="AB228" s="329">
        <f t="shared" si="52"/>
        <v>0</v>
      </c>
      <c r="AC228" s="332"/>
      <c r="AD228" s="332"/>
      <c r="AE228" s="328">
        <f t="shared" si="53"/>
        <v>0</v>
      </c>
      <c r="AF228" s="746">
        <f t="shared" si="50"/>
        <v>0</v>
      </c>
      <c r="AG228" s="332"/>
      <c r="AH228" s="328">
        <f t="shared" si="54"/>
        <v>0</v>
      </c>
      <c r="AI228" s="329">
        <f t="shared" si="55"/>
        <v>0</v>
      </c>
      <c r="AJ228" s="332"/>
      <c r="AK228" s="330">
        <f t="shared" si="56"/>
        <v>0</v>
      </c>
      <c r="AL228" s="335"/>
      <c r="AM228" s="329">
        <f t="shared" si="57"/>
        <v>0</v>
      </c>
      <c r="AN228" s="436"/>
      <c r="AO228" s="337">
        <f t="shared" si="48"/>
        <v>0</v>
      </c>
      <c r="AP228" s="261"/>
    </row>
    <row r="229" spans="1:42">
      <c r="A229" s="342">
        <f>VLOOKUP($E229,'個別表（B表）'!$C$14:$CM$113,2,FALSE)</f>
        <v>0</v>
      </c>
      <c r="B229" s="342">
        <f>IF(D229&gt;0,SUM($D$12:D229),0)</f>
        <v>0</v>
      </c>
      <c r="C229" s="342">
        <f t="shared" si="44"/>
        <v>0</v>
      </c>
      <c r="D229" s="342">
        <f t="shared" si="46"/>
        <v>0</v>
      </c>
      <c r="E229" s="666">
        <f t="shared" si="45"/>
        <v>0</v>
      </c>
      <c r="F229" s="357">
        <f>VLOOKUP($E229,'個別表（B表）'!$C$14:$CM$113,10,FALSE)</f>
        <v>0</v>
      </c>
      <c r="G229" s="357">
        <f>VLOOKUP($E229,'個別表（B表）'!$C$14:$CM$113,11,FALSE)</f>
        <v>0</v>
      </c>
      <c r="H229" s="530">
        <f>VLOOKUP($E229,'個別表（B表）'!$C$14:$CM$113,12,FALSE)</f>
        <v>0</v>
      </c>
      <c r="I229" s="388"/>
      <c r="J229" s="709" t="str">
        <f>IF($H229&gt;0,LEFT(VLOOKUP($E229,'個別表（B表）'!$C$14:$CM$113,14,FALSE),2),"")</f>
        <v/>
      </c>
      <c r="K229" s="705">
        <f>SUMIFS('個別表（B表）'!$I$14:$I$113,'個別表（B表）'!$C$14:$C$113,'総括表 (A表)'!$E229,'個別表（B表）'!$R$14:$R$113,"&gt;=1")</f>
        <v>0</v>
      </c>
      <c r="L229" s="627">
        <f>SUMIFS('個別表（B表）'!$AW$14:$AW$113,'個別表（B表）'!$C$14:$C$113,'総括表 (A表)'!$E229)</f>
        <v>0</v>
      </c>
      <c r="M229" s="385">
        <f>SUMIFS('個別表（B表）'!$AY$14:$AY$113,'個別表（B表）'!$C$14:$C$113,'総括表 (A表)'!$E229)</f>
        <v>0</v>
      </c>
      <c r="N229" s="386">
        <f>SUMIFS('個別表（B表）'!$I$14:$I$113,'個別表（B表）'!$C$14:$C$113,'総括表 (A表)'!$E229,'個別表（B表）'!$F$14:$F$113,"&gt;=1")</f>
        <v>0</v>
      </c>
      <c r="O229" s="386">
        <f>SUMIFS('個別表（B表）'!$BR$14:$BR$113,'個別表（B表）'!$C$14:$C$113,'総括表 (A表)'!$E229)</f>
        <v>0</v>
      </c>
      <c r="P229" s="721" t="str">
        <f t="shared" si="47"/>
        <v/>
      </c>
      <c r="Q229" s="716"/>
      <c r="R229" s="327"/>
      <c r="S229" s="705">
        <f>SUMIFS('個別表（B表）'!$I$14:$I$113,'個別表（B表）'!$C$14:$C$113,'総括表 (A表)'!E229)</f>
        <v>0</v>
      </c>
      <c r="T229" s="698">
        <f>SUMIFS('個別表（B表）'!$AW$14:$AW$113,'個別表（B表）'!$C$14:$C$113,'総括表 (A表)'!$E229)</f>
        <v>0</v>
      </c>
      <c r="U229" s="387">
        <f>SUMIFS('個別表（B表）'!$AY$14:$AY$113,'個別表（B表）'!$C$14:$C$113,'総括表 (A表)'!$E229)</f>
        <v>0</v>
      </c>
      <c r="V229" s="496">
        <f>SUMIFS('個別表（B表）'!$I$14:$I$113,'個別表（B表）'!$C$14:$C$113,'総括表 (A表)'!$E229,'個別表（B表）'!$F$14:$F$113,"&gt;=1")</f>
        <v>0</v>
      </c>
      <c r="W229" s="387">
        <f>SUMIFS('個別表（B表）'!$BR$14:$BR$113,'個別表（B表）'!$C$14:$C$113,'総括表 (A表)'!$E229)</f>
        <v>0</v>
      </c>
      <c r="X229" s="674" t="str">
        <f t="shared" si="49"/>
        <v/>
      </c>
      <c r="Y229" s="331"/>
      <c r="Z229" s="332"/>
      <c r="AA229" s="328">
        <f t="shared" si="51"/>
        <v>0</v>
      </c>
      <c r="AB229" s="329">
        <f t="shared" si="52"/>
        <v>0</v>
      </c>
      <c r="AC229" s="332"/>
      <c r="AD229" s="332"/>
      <c r="AE229" s="328">
        <f t="shared" si="53"/>
        <v>0</v>
      </c>
      <c r="AF229" s="746">
        <f t="shared" si="50"/>
        <v>0</v>
      </c>
      <c r="AG229" s="332"/>
      <c r="AH229" s="328">
        <f t="shared" si="54"/>
        <v>0</v>
      </c>
      <c r="AI229" s="329">
        <f t="shared" si="55"/>
        <v>0</v>
      </c>
      <c r="AJ229" s="332"/>
      <c r="AK229" s="330">
        <f t="shared" si="56"/>
        <v>0</v>
      </c>
      <c r="AL229" s="335"/>
      <c r="AM229" s="329">
        <f t="shared" si="57"/>
        <v>0</v>
      </c>
      <c r="AN229" s="436"/>
      <c r="AO229" s="337">
        <f t="shared" si="48"/>
        <v>0</v>
      </c>
      <c r="AP229" s="261"/>
    </row>
    <row r="230" spans="1:42">
      <c r="A230" s="342">
        <f>VLOOKUP($E230,'個別表（B表）'!$C$14:$CM$113,2,FALSE)</f>
        <v>0</v>
      </c>
      <c r="B230" s="342">
        <f>IF(D230&gt;0,SUM($D$12:D230),0)</f>
        <v>0</v>
      </c>
      <c r="C230" s="342">
        <f t="shared" si="44"/>
        <v>0</v>
      </c>
      <c r="D230" s="342">
        <f t="shared" si="46"/>
        <v>0</v>
      </c>
      <c r="E230" s="666">
        <f t="shared" si="45"/>
        <v>0</v>
      </c>
      <c r="F230" s="357">
        <f>VLOOKUP($E230,'個別表（B表）'!$C$14:$CM$113,10,FALSE)</f>
        <v>0</v>
      </c>
      <c r="G230" s="357">
        <f>VLOOKUP($E230,'個別表（B表）'!$C$14:$CM$113,11,FALSE)</f>
        <v>0</v>
      </c>
      <c r="H230" s="530">
        <f>VLOOKUP($E230,'個別表（B表）'!$C$14:$CM$113,12,FALSE)</f>
        <v>0</v>
      </c>
      <c r="I230" s="388"/>
      <c r="J230" s="709" t="str">
        <f>IF($H230&gt;0,LEFT(VLOOKUP($E230,'個別表（B表）'!$C$14:$CM$113,14,FALSE),2),"")</f>
        <v/>
      </c>
      <c r="K230" s="705">
        <f>SUMIFS('個別表（B表）'!$I$14:$I$113,'個別表（B表）'!$C$14:$C$113,'総括表 (A表)'!$E230,'個別表（B表）'!$R$14:$R$113,"&gt;=1")</f>
        <v>0</v>
      </c>
      <c r="L230" s="627">
        <f>SUMIFS('個別表（B表）'!$AW$14:$AW$113,'個別表（B表）'!$C$14:$C$113,'総括表 (A表)'!$E230)</f>
        <v>0</v>
      </c>
      <c r="M230" s="385">
        <f>SUMIFS('個別表（B表）'!$AY$14:$AY$113,'個別表（B表）'!$C$14:$C$113,'総括表 (A表)'!$E230)</f>
        <v>0</v>
      </c>
      <c r="N230" s="386">
        <f>SUMIFS('個別表（B表）'!$I$14:$I$113,'個別表（B表）'!$C$14:$C$113,'総括表 (A表)'!$E230,'個別表（B表）'!$F$14:$F$113,"&gt;=1")</f>
        <v>0</v>
      </c>
      <c r="O230" s="386">
        <f>SUMIFS('個別表（B表）'!$BR$14:$BR$113,'個別表（B表）'!$C$14:$C$113,'総括表 (A表)'!$E230)</f>
        <v>0</v>
      </c>
      <c r="P230" s="721" t="str">
        <f t="shared" si="47"/>
        <v/>
      </c>
      <c r="Q230" s="716"/>
      <c r="R230" s="327"/>
      <c r="S230" s="705">
        <f>SUMIFS('個別表（B表）'!$I$14:$I$113,'個別表（B表）'!$C$14:$C$113,'総括表 (A表)'!E230)</f>
        <v>0</v>
      </c>
      <c r="T230" s="698">
        <f>SUMIFS('個別表（B表）'!$AW$14:$AW$113,'個別表（B表）'!$C$14:$C$113,'総括表 (A表)'!$E230)</f>
        <v>0</v>
      </c>
      <c r="U230" s="387">
        <f>SUMIFS('個別表（B表）'!$AY$14:$AY$113,'個別表（B表）'!$C$14:$C$113,'総括表 (A表)'!$E230)</f>
        <v>0</v>
      </c>
      <c r="V230" s="496">
        <f>SUMIFS('個別表（B表）'!$I$14:$I$113,'個別表（B表）'!$C$14:$C$113,'総括表 (A表)'!$E230,'個別表（B表）'!$F$14:$F$113,"&gt;=1")</f>
        <v>0</v>
      </c>
      <c r="W230" s="387">
        <f>SUMIFS('個別表（B表）'!$BR$14:$BR$113,'個別表（B表）'!$C$14:$C$113,'総括表 (A表)'!$E230)</f>
        <v>0</v>
      </c>
      <c r="X230" s="674" t="str">
        <f t="shared" si="49"/>
        <v/>
      </c>
      <c r="Y230" s="331"/>
      <c r="Z230" s="332"/>
      <c r="AA230" s="328">
        <f t="shared" si="51"/>
        <v>0</v>
      </c>
      <c r="AB230" s="329">
        <f t="shared" si="52"/>
        <v>0</v>
      </c>
      <c r="AC230" s="332"/>
      <c r="AD230" s="332"/>
      <c r="AE230" s="328">
        <f t="shared" si="53"/>
        <v>0</v>
      </c>
      <c r="AF230" s="746">
        <f t="shared" si="50"/>
        <v>0</v>
      </c>
      <c r="AG230" s="332"/>
      <c r="AH230" s="328">
        <f t="shared" si="54"/>
        <v>0</v>
      </c>
      <c r="AI230" s="329">
        <f t="shared" si="55"/>
        <v>0</v>
      </c>
      <c r="AJ230" s="332"/>
      <c r="AK230" s="330">
        <f t="shared" si="56"/>
        <v>0</v>
      </c>
      <c r="AL230" s="335"/>
      <c r="AM230" s="329">
        <f t="shared" si="57"/>
        <v>0</v>
      </c>
      <c r="AN230" s="436"/>
      <c r="AO230" s="337">
        <f t="shared" si="48"/>
        <v>0</v>
      </c>
      <c r="AP230" s="261"/>
    </row>
    <row r="231" spans="1:42">
      <c r="A231" s="342">
        <f>VLOOKUP($E231,'個別表（B表）'!$C$14:$CM$113,2,FALSE)</f>
        <v>0</v>
      </c>
      <c r="B231" s="342">
        <f>IF(D231&gt;0,SUM($D$12:D231),0)</f>
        <v>0</v>
      </c>
      <c r="C231" s="342">
        <f t="shared" ref="C231:C294" si="58">IF(G231&gt;0,IF(G231&lt;&gt;G230,1,0),0)</f>
        <v>0</v>
      </c>
      <c r="D231" s="342">
        <f t="shared" si="46"/>
        <v>0</v>
      </c>
      <c r="E231" s="666">
        <f t="shared" ref="E231:E294" si="59">IF(ROW()-ROW($E$11)&lt;=$A$8,ROW()-ROW($E$11),0)</f>
        <v>0</v>
      </c>
      <c r="F231" s="357">
        <f>VLOOKUP($E231,'個別表（B表）'!$C$14:$CM$113,10,FALSE)</f>
        <v>0</v>
      </c>
      <c r="G231" s="357">
        <f>VLOOKUP($E231,'個別表（B表）'!$C$14:$CM$113,11,FALSE)</f>
        <v>0</v>
      </c>
      <c r="H231" s="530">
        <f>VLOOKUP($E231,'個別表（B表）'!$C$14:$CM$113,12,FALSE)</f>
        <v>0</v>
      </c>
      <c r="I231" s="388"/>
      <c r="J231" s="709" t="str">
        <f>IF($H231&gt;0,LEFT(VLOOKUP($E231,'個別表（B表）'!$C$14:$CM$113,14,FALSE),2),"")</f>
        <v/>
      </c>
      <c r="K231" s="705">
        <f>SUMIFS('個別表（B表）'!$I$14:$I$113,'個別表（B表）'!$C$14:$C$113,'総括表 (A表)'!$E231,'個別表（B表）'!$R$14:$R$113,"&gt;=1")</f>
        <v>0</v>
      </c>
      <c r="L231" s="627">
        <f>SUMIFS('個別表（B表）'!$AW$14:$AW$113,'個別表（B表）'!$C$14:$C$113,'総括表 (A表)'!$E231)</f>
        <v>0</v>
      </c>
      <c r="M231" s="385">
        <f>SUMIFS('個別表（B表）'!$AY$14:$AY$113,'個別表（B表）'!$C$14:$C$113,'総括表 (A表)'!$E231)</f>
        <v>0</v>
      </c>
      <c r="N231" s="386">
        <f>SUMIFS('個別表（B表）'!$I$14:$I$113,'個別表（B表）'!$C$14:$C$113,'総括表 (A表)'!$E231,'個別表（B表）'!$F$14:$F$113,"&gt;=1")</f>
        <v>0</v>
      </c>
      <c r="O231" s="386">
        <f>SUMIFS('個別表（B表）'!$BR$14:$BR$113,'個別表（B表）'!$C$14:$C$113,'総括表 (A表)'!$E231)</f>
        <v>0</v>
      </c>
      <c r="P231" s="721" t="str">
        <f t="shared" si="47"/>
        <v/>
      </c>
      <c r="Q231" s="716"/>
      <c r="R231" s="327"/>
      <c r="S231" s="705">
        <f>SUMIFS('個別表（B表）'!$I$14:$I$113,'個別表（B表）'!$C$14:$C$113,'総括表 (A表)'!E231)</f>
        <v>0</v>
      </c>
      <c r="T231" s="698">
        <f>SUMIFS('個別表（B表）'!$AW$14:$AW$113,'個別表（B表）'!$C$14:$C$113,'総括表 (A表)'!$E231)</f>
        <v>0</v>
      </c>
      <c r="U231" s="387">
        <f>SUMIFS('個別表（B表）'!$AY$14:$AY$113,'個別表（B表）'!$C$14:$C$113,'総括表 (A表)'!$E231)</f>
        <v>0</v>
      </c>
      <c r="V231" s="496">
        <f>SUMIFS('個別表（B表）'!$I$14:$I$113,'個別表（B表）'!$C$14:$C$113,'総括表 (A表)'!$E231,'個別表（B表）'!$F$14:$F$113,"&gt;=1")</f>
        <v>0</v>
      </c>
      <c r="W231" s="387">
        <f>SUMIFS('個別表（B表）'!$BR$14:$BR$113,'個別表（B表）'!$C$14:$C$113,'総括表 (A表)'!$E231)</f>
        <v>0</v>
      </c>
      <c r="X231" s="674" t="str">
        <f t="shared" si="49"/>
        <v/>
      </c>
      <c r="Y231" s="331"/>
      <c r="Z231" s="332"/>
      <c r="AA231" s="328">
        <f t="shared" si="51"/>
        <v>0</v>
      </c>
      <c r="AB231" s="329">
        <f t="shared" si="52"/>
        <v>0</v>
      </c>
      <c r="AC231" s="332"/>
      <c r="AD231" s="332"/>
      <c r="AE231" s="328">
        <f t="shared" si="53"/>
        <v>0</v>
      </c>
      <c r="AF231" s="746">
        <f t="shared" si="50"/>
        <v>0</v>
      </c>
      <c r="AG231" s="332"/>
      <c r="AH231" s="328">
        <f t="shared" si="54"/>
        <v>0</v>
      </c>
      <c r="AI231" s="329">
        <f t="shared" si="55"/>
        <v>0</v>
      </c>
      <c r="AJ231" s="332"/>
      <c r="AK231" s="330">
        <f t="shared" si="56"/>
        <v>0</v>
      </c>
      <c r="AL231" s="335"/>
      <c r="AM231" s="329">
        <f t="shared" si="57"/>
        <v>0</v>
      </c>
      <c r="AN231" s="436"/>
      <c r="AO231" s="337">
        <f t="shared" si="48"/>
        <v>0</v>
      </c>
      <c r="AP231" s="261"/>
    </row>
    <row r="232" spans="1:42">
      <c r="A232" s="342">
        <f>VLOOKUP($E232,'個別表（B表）'!$C$14:$CM$113,2,FALSE)</f>
        <v>0</v>
      </c>
      <c r="B232" s="342">
        <f>IF(D232&gt;0,SUM($D$12:D232),0)</f>
        <v>0</v>
      </c>
      <c r="C232" s="342">
        <f t="shared" si="58"/>
        <v>0</v>
      </c>
      <c r="D232" s="342">
        <f t="shared" si="46"/>
        <v>0</v>
      </c>
      <c r="E232" s="666">
        <f t="shared" si="59"/>
        <v>0</v>
      </c>
      <c r="F232" s="357">
        <f>VLOOKUP($E232,'個別表（B表）'!$C$14:$CM$113,10,FALSE)</f>
        <v>0</v>
      </c>
      <c r="G232" s="357">
        <f>VLOOKUP($E232,'個別表（B表）'!$C$14:$CM$113,11,FALSE)</f>
        <v>0</v>
      </c>
      <c r="H232" s="530">
        <f>VLOOKUP($E232,'個別表（B表）'!$C$14:$CM$113,12,FALSE)</f>
        <v>0</v>
      </c>
      <c r="I232" s="388"/>
      <c r="J232" s="709" t="str">
        <f>IF($H232&gt;0,LEFT(VLOOKUP($E232,'個別表（B表）'!$C$14:$CM$113,14,FALSE),2),"")</f>
        <v/>
      </c>
      <c r="K232" s="705">
        <f>SUMIFS('個別表（B表）'!$I$14:$I$113,'個別表（B表）'!$C$14:$C$113,'総括表 (A表)'!$E232,'個別表（B表）'!$R$14:$R$113,"&gt;=1")</f>
        <v>0</v>
      </c>
      <c r="L232" s="627">
        <f>SUMIFS('個別表（B表）'!$AW$14:$AW$113,'個別表（B表）'!$C$14:$C$113,'総括表 (A表)'!$E232)</f>
        <v>0</v>
      </c>
      <c r="M232" s="385">
        <f>SUMIFS('個別表（B表）'!$AY$14:$AY$113,'個別表（B表）'!$C$14:$C$113,'総括表 (A表)'!$E232)</f>
        <v>0</v>
      </c>
      <c r="N232" s="386">
        <f>SUMIFS('個別表（B表）'!$I$14:$I$113,'個別表（B表）'!$C$14:$C$113,'総括表 (A表)'!$E232,'個別表（B表）'!$F$14:$F$113,"&gt;=1")</f>
        <v>0</v>
      </c>
      <c r="O232" s="386">
        <f>SUMIFS('個別表（B表）'!$BR$14:$BR$113,'個別表（B表）'!$C$14:$C$113,'総括表 (A表)'!$E232)</f>
        <v>0</v>
      </c>
      <c r="P232" s="721" t="str">
        <f t="shared" si="47"/>
        <v/>
      </c>
      <c r="Q232" s="716"/>
      <c r="R232" s="327"/>
      <c r="S232" s="705">
        <f>SUMIFS('個別表（B表）'!$I$14:$I$113,'個別表（B表）'!$C$14:$C$113,'総括表 (A表)'!E232)</f>
        <v>0</v>
      </c>
      <c r="T232" s="698">
        <f>SUMIFS('個別表（B表）'!$AW$14:$AW$113,'個別表（B表）'!$C$14:$C$113,'総括表 (A表)'!$E232)</f>
        <v>0</v>
      </c>
      <c r="U232" s="387">
        <f>SUMIFS('個別表（B表）'!$AY$14:$AY$113,'個別表（B表）'!$C$14:$C$113,'総括表 (A表)'!$E232)</f>
        <v>0</v>
      </c>
      <c r="V232" s="496">
        <f>SUMIFS('個別表（B表）'!$I$14:$I$113,'個別表（B表）'!$C$14:$C$113,'総括表 (A表)'!$E232,'個別表（B表）'!$F$14:$F$113,"&gt;=1")</f>
        <v>0</v>
      </c>
      <c r="W232" s="387">
        <f>SUMIFS('個別表（B表）'!$BR$14:$BR$113,'個別表（B表）'!$C$14:$C$113,'総括表 (A表)'!$E232)</f>
        <v>0</v>
      </c>
      <c r="X232" s="674" t="str">
        <f t="shared" si="49"/>
        <v/>
      </c>
      <c r="Y232" s="331"/>
      <c r="Z232" s="332"/>
      <c r="AA232" s="328">
        <f t="shared" si="51"/>
        <v>0</v>
      </c>
      <c r="AB232" s="329">
        <f t="shared" si="52"/>
        <v>0</v>
      </c>
      <c r="AC232" s="332"/>
      <c r="AD232" s="332"/>
      <c r="AE232" s="328">
        <f t="shared" si="53"/>
        <v>0</v>
      </c>
      <c r="AF232" s="746">
        <f t="shared" si="50"/>
        <v>0</v>
      </c>
      <c r="AG232" s="332"/>
      <c r="AH232" s="328">
        <f t="shared" si="54"/>
        <v>0</v>
      </c>
      <c r="AI232" s="329">
        <f t="shared" si="55"/>
        <v>0</v>
      </c>
      <c r="AJ232" s="332"/>
      <c r="AK232" s="330">
        <f t="shared" si="56"/>
        <v>0</v>
      </c>
      <c r="AL232" s="335"/>
      <c r="AM232" s="329">
        <f t="shared" si="57"/>
        <v>0</v>
      </c>
      <c r="AN232" s="436"/>
      <c r="AO232" s="337">
        <f t="shared" si="48"/>
        <v>0</v>
      </c>
      <c r="AP232" s="261"/>
    </row>
    <row r="233" spans="1:42">
      <c r="A233" s="342">
        <f>VLOOKUP($E233,'個別表（B表）'!$C$14:$CM$113,2,FALSE)</f>
        <v>0</v>
      </c>
      <c r="B233" s="342">
        <f>IF(D233&gt;0,SUM($D$12:D233),0)</f>
        <v>0</v>
      </c>
      <c r="C233" s="342">
        <f t="shared" si="58"/>
        <v>0</v>
      </c>
      <c r="D233" s="342">
        <f t="shared" si="46"/>
        <v>0</v>
      </c>
      <c r="E233" s="666">
        <f t="shared" si="59"/>
        <v>0</v>
      </c>
      <c r="F233" s="357">
        <f>VLOOKUP($E233,'個別表（B表）'!$C$14:$CM$113,10,FALSE)</f>
        <v>0</v>
      </c>
      <c r="G233" s="357">
        <f>VLOOKUP($E233,'個別表（B表）'!$C$14:$CM$113,11,FALSE)</f>
        <v>0</v>
      </c>
      <c r="H233" s="530">
        <f>VLOOKUP($E233,'個別表（B表）'!$C$14:$CM$113,12,FALSE)</f>
        <v>0</v>
      </c>
      <c r="I233" s="388"/>
      <c r="J233" s="709" t="str">
        <f>IF($H233&gt;0,LEFT(VLOOKUP($E233,'個別表（B表）'!$C$14:$CM$113,14,FALSE),2),"")</f>
        <v/>
      </c>
      <c r="K233" s="705">
        <f>SUMIFS('個別表（B表）'!$I$14:$I$113,'個別表（B表）'!$C$14:$C$113,'総括表 (A表)'!$E233,'個別表（B表）'!$R$14:$R$113,"&gt;=1")</f>
        <v>0</v>
      </c>
      <c r="L233" s="627">
        <f>SUMIFS('個別表（B表）'!$AW$14:$AW$113,'個別表（B表）'!$C$14:$C$113,'総括表 (A表)'!$E233)</f>
        <v>0</v>
      </c>
      <c r="M233" s="385">
        <f>SUMIFS('個別表（B表）'!$AY$14:$AY$113,'個別表（B表）'!$C$14:$C$113,'総括表 (A表)'!$E233)</f>
        <v>0</v>
      </c>
      <c r="N233" s="386">
        <f>SUMIFS('個別表（B表）'!$I$14:$I$113,'個別表（B表）'!$C$14:$C$113,'総括表 (A表)'!$E233,'個別表（B表）'!$F$14:$F$113,"&gt;=1")</f>
        <v>0</v>
      </c>
      <c r="O233" s="386">
        <f>SUMIFS('個別表（B表）'!$BR$14:$BR$113,'個別表（B表）'!$C$14:$C$113,'総括表 (A表)'!$E233)</f>
        <v>0</v>
      </c>
      <c r="P233" s="721" t="str">
        <f t="shared" si="47"/>
        <v/>
      </c>
      <c r="Q233" s="716"/>
      <c r="R233" s="327"/>
      <c r="S233" s="705">
        <f>SUMIFS('個別表（B表）'!$I$14:$I$113,'個別表（B表）'!$C$14:$C$113,'総括表 (A表)'!E233)</f>
        <v>0</v>
      </c>
      <c r="T233" s="698">
        <f>SUMIFS('個別表（B表）'!$AW$14:$AW$113,'個別表（B表）'!$C$14:$C$113,'総括表 (A表)'!$E233)</f>
        <v>0</v>
      </c>
      <c r="U233" s="387">
        <f>SUMIFS('個別表（B表）'!$AY$14:$AY$113,'個別表（B表）'!$C$14:$C$113,'総括表 (A表)'!$E233)</f>
        <v>0</v>
      </c>
      <c r="V233" s="496">
        <f>SUMIFS('個別表（B表）'!$I$14:$I$113,'個別表（B表）'!$C$14:$C$113,'総括表 (A表)'!$E233,'個別表（B表）'!$F$14:$F$113,"&gt;=1")</f>
        <v>0</v>
      </c>
      <c r="W233" s="387">
        <f>SUMIFS('個別表（B表）'!$BR$14:$BR$113,'個別表（B表）'!$C$14:$C$113,'総括表 (A表)'!$E233)</f>
        <v>0</v>
      </c>
      <c r="X233" s="674" t="str">
        <f t="shared" si="49"/>
        <v/>
      </c>
      <c r="Y233" s="331"/>
      <c r="Z233" s="332"/>
      <c r="AA233" s="328">
        <f t="shared" si="51"/>
        <v>0</v>
      </c>
      <c r="AB233" s="329">
        <f t="shared" si="52"/>
        <v>0</v>
      </c>
      <c r="AC233" s="332"/>
      <c r="AD233" s="332"/>
      <c r="AE233" s="328">
        <f t="shared" si="53"/>
        <v>0</v>
      </c>
      <c r="AF233" s="746">
        <f t="shared" si="50"/>
        <v>0</v>
      </c>
      <c r="AG233" s="332"/>
      <c r="AH233" s="328">
        <f t="shared" si="54"/>
        <v>0</v>
      </c>
      <c r="AI233" s="329">
        <f t="shared" si="55"/>
        <v>0</v>
      </c>
      <c r="AJ233" s="332"/>
      <c r="AK233" s="330">
        <f t="shared" si="56"/>
        <v>0</v>
      </c>
      <c r="AL233" s="335"/>
      <c r="AM233" s="329">
        <f t="shared" si="57"/>
        <v>0</v>
      </c>
      <c r="AN233" s="436"/>
      <c r="AO233" s="337">
        <f t="shared" si="48"/>
        <v>0</v>
      </c>
      <c r="AP233" s="261"/>
    </row>
    <row r="234" spans="1:42">
      <c r="A234" s="342">
        <f>VLOOKUP($E234,'個別表（B表）'!$C$14:$CM$113,2,FALSE)</f>
        <v>0</v>
      </c>
      <c r="B234" s="342">
        <f>IF(D234&gt;0,SUM($D$12:D234),0)</f>
        <v>0</v>
      </c>
      <c r="C234" s="342">
        <f t="shared" si="58"/>
        <v>0</v>
      </c>
      <c r="D234" s="342">
        <f t="shared" si="46"/>
        <v>0</v>
      </c>
      <c r="E234" s="666">
        <f t="shared" si="59"/>
        <v>0</v>
      </c>
      <c r="F234" s="357">
        <f>VLOOKUP($E234,'個別表（B表）'!$C$14:$CM$113,10,FALSE)</f>
        <v>0</v>
      </c>
      <c r="G234" s="357">
        <f>VLOOKUP($E234,'個別表（B表）'!$C$14:$CM$113,11,FALSE)</f>
        <v>0</v>
      </c>
      <c r="H234" s="530">
        <f>VLOOKUP($E234,'個別表（B表）'!$C$14:$CM$113,12,FALSE)</f>
        <v>0</v>
      </c>
      <c r="I234" s="388"/>
      <c r="J234" s="709" t="str">
        <f>IF($H234&gt;0,LEFT(VLOOKUP($E234,'個別表（B表）'!$C$14:$CM$113,14,FALSE),2),"")</f>
        <v/>
      </c>
      <c r="K234" s="705">
        <f>SUMIFS('個別表（B表）'!$I$14:$I$113,'個別表（B表）'!$C$14:$C$113,'総括表 (A表)'!$E234,'個別表（B表）'!$R$14:$R$113,"&gt;=1")</f>
        <v>0</v>
      </c>
      <c r="L234" s="627">
        <f>SUMIFS('個別表（B表）'!$AW$14:$AW$113,'個別表（B表）'!$C$14:$C$113,'総括表 (A表)'!$E234)</f>
        <v>0</v>
      </c>
      <c r="M234" s="385">
        <f>SUMIFS('個別表（B表）'!$AY$14:$AY$113,'個別表（B表）'!$C$14:$C$113,'総括表 (A表)'!$E234)</f>
        <v>0</v>
      </c>
      <c r="N234" s="386">
        <f>SUMIFS('個別表（B表）'!$I$14:$I$113,'個別表（B表）'!$C$14:$C$113,'総括表 (A表)'!$E234,'個別表（B表）'!$F$14:$F$113,"&gt;=1")</f>
        <v>0</v>
      </c>
      <c r="O234" s="386">
        <f>SUMIFS('個別表（B表）'!$BR$14:$BR$113,'個別表（B表）'!$C$14:$C$113,'総括表 (A表)'!$E234)</f>
        <v>0</v>
      </c>
      <c r="P234" s="721" t="str">
        <f t="shared" si="47"/>
        <v/>
      </c>
      <c r="Q234" s="716"/>
      <c r="R234" s="327"/>
      <c r="S234" s="705">
        <f>SUMIFS('個別表（B表）'!$I$14:$I$113,'個別表（B表）'!$C$14:$C$113,'総括表 (A表)'!E234)</f>
        <v>0</v>
      </c>
      <c r="T234" s="698">
        <f>SUMIFS('個別表（B表）'!$AW$14:$AW$113,'個別表（B表）'!$C$14:$C$113,'総括表 (A表)'!$E234)</f>
        <v>0</v>
      </c>
      <c r="U234" s="387">
        <f>SUMIFS('個別表（B表）'!$AY$14:$AY$113,'個別表（B表）'!$C$14:$C$113,'総括表 (A表)'!$E234)</f>
        <v>0</v>
      </c>
      <c r="V234" s="496">
        <f>SUMIFS('個別表（B表）'!$I$14:$I$113,'個別表（B表）'!$C$14:$C$113,'総括表 (A表)'!$E234,'個別表（B表）'!$F$14:$F$113,"&gt;=1")</f>
        <v>0</v>
      </c>
      <c r="W234" s="387">
        <f>SUMIFS('個別表（B表）'!$BR$14:$BR$113,'個別表（B表）'!$C$14:$C$113,'総括表 (A表)'!$E234)</f>
        <v>0</v>
      </c>
      <c r="X234" s="674" t="str">
        <f t="shared" si="49"/>
        <v/>
      </c>
      <c r="Y234" s="331"/>
      <c r="Z234" s="332"/>
      <c r="AA234" s="328">
        <f t="shared" si="51"/>
        <v>0</v>
      </c>
      <c r="AB234" s="329">
        <f t="shared" si="52"/>
        <v>0</v>
      </c>
      <c r="AC234" s="332"/>
      <c r="AD234" s="332"/>
      <c r="AE234" s="328">
        <f t="shared" si="53"/>
        <v>0</v>
      </c>
      <c r="AF234" s="746">
        <f t="shared" si="50"/>
        <v>0</v>
      </c>
      <c r="AG234" s="332"/>
      <c r="AH234" s="328">
        <f t="shared" si="54"/>
        <v>0</v>
      </c>
      <c r="AI234" s="329">
        <f t="shared" si="55"/>
        <v>0</v>
      </c>
      <c r="AJ234" s="332"/>
      <c r="AK234" s="330">
        <f t="shared" si="56"/>
        <v>0</v>
      </c>
      <c r="AL234" s="335"/>
      <c r="AM234" s="329">
        <f t="shared" si="57"/>
        <v>0</v>
      </c>
      <c r="AN234" s="436"/>
      <c r="AO234" s="337">
        <f t="shared" si="48"/>
        <v>0</v>
      </c>
      <c r="AP234" s="261"/>
    </row>
    <row r="235" spans="1:42">
      <c r="A235" s="342">
        <f>VLOOKUP($E235,'個別表（B表）'!$C$14:$CM$113,2,FALSE)</f>
        <v>0</v>
      </c>
      <c r="B235" s="342">
        <f>IF(D235&gt;0,SUM($D$12:D235),0)</f>
        <v>0</v>
      </c>
      <c r="C235" s="342">
        <f t="shared" si="58"/>
        <v>0</v>
      </c>
      <c r="D235" s="342">
        <f t="shared" si="46"/>
        <v>0</v>
      </c>
      <c r="E235" s="666">
        <f t="shared" si="59"/>
        <v>0</v>
      </c>
      <c r="F235" s="357">
        <f>VLOOKUP($E235,'個別表（B表）'!$C$14:$CM$113,10,FALSE)</f>
        <v>0</v>
      </c>
      <c r="G235" s="357">
        <f>VLOOKUP($E235,'個別表（B表）'!$C$14:$CM$113,11,FALSE)</f>
        <v>0</v>
      </c>
      <c r="H235" s="530">
        <f>VLOOKUP($E235,'個別表（B表）'!$C$14:$CM$113,12,FALSE)</f>
        <v>0</v>
      </c>
      <c r="I235" s="388"/>
      <c r="J235" s="709" t="str">
        <f>IF($H235&gt;0,LEFT(VLOOKUP($E235,'個別表（B表）'!$C$14:$CM$113,14,FALSE),2),"")</f>
        <v/>
      </c>
      <c r="K235" s="705">
        <f>SUMIFS('個別表（B表）'!$I$14:$I$113,'個別表（B表）'!$C$14:$C$113,'総括表 (A表)'!$E235,'個別表（B表）'!$R$14:$R$113,"&gt;=1")</f>
        <v>0</v>
      </c>
      <c r="L235" s="627">
        <f>SUMIFS('個別表（B表）'!$AW$14:$AW$113,'個別表（B表）'!$C$14:$C$113,'総括表 (A表)'!$E235)</f>
        <v>0</v>
      </c>
      <c r="M235" s="385">
        <f>SUMIFS('個別表（B表）'!$AY$14:$AY$113,'個別表（B表）'!$C$14:$C$113,'総括表 (A表)'!$E235)</f>
        <v>0</v>
      </c>
      <c r="N235" s="386">
        <f>SUMIFS('個別表（B表）'!$I$14:$I$113,'個別表（B表）'!$C$14:$C$113,'総括表 (A表)'!$E235,'個別表（B表）'!$F$14:$F$113,"&gt;=1")</f>
        <v>0</v>
      </c>
      <c r="O235" s="386">
        <f>SUMIFS('個別表（B表）'!$BR$14:$BR$113,'個別表（B表）'!$C$14:$C$113,'総括表 (A表)'!$E235)</f>
        <v>0</v>
      </c>
      <c r="P235" s="721" t="str">
        <f t="shared" si="47"/>
        <v/>
      </c>
      <c r="Q235" s="716"/>
      <c r="R235" s="327"/>
      <c r="S235" s="705">
        <f>SUMIFS('個別表（B表）'!$I$14:$I$113,'個別表（B表）'!$C$14:$C$113,'総括表 (A表)'!E235)</f>
        <v>0</v>
      </c>
      <c r="T235" s="698">
        <f>SUMIFS('個別表（B表）'!$AW$14:$AW$113,'個別表（B表）'!$C$14:$C$113,'総括表 (A表)'!$E235)</f>
        <v>0</v>
      </c>
      <c r="U235" s="387">
        <f>SUMIFS('個別表（B表）'!$AY$14:$AY$113,'個別表（B表）'!$C$14:$C$113,'総括表 (A表)'!$E235)</f>
        <v>0</v>
      </c>
      <c r="V235" s="496">
        <f>SUMIFS('個別表（B表）'!$I$14:$I$113,'個別表（B表）'!$C$14:$C$113,'総括表 (A表)'!$E235,'個別表（B表）'!$F$14:$F$113,"&gt;=1")</f>
        <v>0</v>
      </c>
      <c r="W235" s="387">
        <f>SUMIFS('個別表（B表）'!$BR$14:$BR$113,'個別表（B表）'!$C$14:$C$113,'総括表 (A表)'!$E235)</f>
        <v>0</v>
      </c>
      <c r="X235" s="674" t="str">
        <f t="shared" si="49"/>
        <v/>
      </c>
      <c r="Y235" s="331"/>
      <c r="Z235" s="332"/>
      <c r="AA235" s="328">
        <f t="shared" si="51"/>
        <v>0</v>
      </c>
      <c r="AB235" s="329">
        <f t="shared" si="52"/>
        <v>0</v>
      </c>
      <c r="AC235" s="332"/>
      <c r="AD235" s="332"/>
      <c r="AE235" s="328">
        <f t="shared" si="53"/>
        <v>0</v>
      </c>
      <c r="AF235" s="746">
        <f t="shared" si="50"/>
        <v>0</v>
      </c>
      <c r="AG235" s="332"/>
      <c r="AH235" s="328">
        <f t="shared" si="54"/>
        <v>0</v>
      </c>
      <c r="AI235" s="329">
        <f t="shared" si="55"/>
        <v>0</v>
      </c>
      <c r="AJ235" s="332"/>
      <c r="AK235" s="330">
        <f t="shared" si="56"/>
        <v>0</v>
      </c>
      <c r="AL235" s="335"/>
      <c r="AM235" s="329">
        <f t="shared" si="57"/>
        <v>0</v>
      </c>
      <c r="AN235" s="436"/>
      <c r="AO235" s="337">
        <f t="shared" si="48"/>
        <v>0</v>
      </c>
      <c r="AP235" s="261"/>
    </row>
    <row r="236" spans="1:42">
      <c r="A236" s="342">
        <f>VLOOKUP($E236,'個別表（B表）'!$C$14:$CM$113,2,FALSE)</f>
        <v>0</v>
      </c>
      <c r="B236" s="342">
        <f>IF(D236&gt;0,SUM($D$12:D236),0)</f>
        <v>0</v>
      </c>
      <c r="C236" s="342">
        <f t="shared" si="58"/>
        <v>0</v>
      </c>
      <c r="D236" s="342">
        <f t="shared" si="46"/>
        <v>0</v>
      </c>
      <c r="E236" s="666">
        <f t="shared" si="59"/>
        <v>0</v>
      </c>
      <c r="F236" s="357">
        <f>VLOOKUP($E236,'個別表（B表）'!$C$14:$CM$113,10,FALSE)</f>
        <v>0</v>
      </c>
      <c r="G236" s="357">
        <f>VLOOKUP($E236,'個別表（B表）'!$C$14:$CM$113,11,FALSE)</f>
        <v>0</v>
      </c>
      <c r="H236" s="530">
        <f>VLOOKUP($E236,'個別表（B表）'!$C$14:$CM$113,12,FALSE)</f>
        <v>0</v>
      </c>
      <c r="I236" s="388"/>
      <c r="J236" s="709" t="str">
        <f>IF($H236&gt;0,LEFT(VLOOKUP($E236,'個別表（B表）'!$C$14:$CM$113,14,FALSE),2),"")</f>
        <v/>
      </c>
      <c r="K236" s="705">
        <f>SUMIFS('個別表（B表）'!$I$14:$I$113,'個別表（B表）'!$C$14:$C$113,'総括表 (A表)'!$E236,'個別表（B表）'!$R$14:$R$113,"&gt;=1")</f>
        <v>0</v>
      </c>
      <c r="L236" s="627">
        <f>SUMIFS('個別表（B表）'!$AW$14:$AW$113,'個別表（B表）'!$C$14:$C$113,'総括表 (A表)'!$E236)</f>
        <v>0</v>
      </c>
      <c r="M236" s="385">
        <f>SUMIFS('個別表（B表）'!$AY$14:$AY$113,'個別表（B表）'!$C$14:$C$113,'総括表 (A表)'!$E236)</f>
        <v>0</v>
      </c>
      <c r="N236" s="386">
        <f>SUMIFS('個別表（B表）'!$I$14:$I$113,'個別表（B表）'!$C$14:$C$113,'総括表 (A表)'!$E236,'個別表（B表）'!$F$14:$F$113,"&gt;=1")</f>
        <v>0</v>
      </c>
      <c r="O236" s="386">
        <f>SUMIFS('個別表（B表）'!$BR$14:$BR$113,'個別表（B表）'!$C$14:$C$113,'総括表 (A表)'!$E236)</f>
        <v>0</v>
      </c>
      <c r="P236" s="721" t="str">
        <f t="shared" si="47"/>
        <v/>
      </c>
      <c r="Q236" s="716"/>
      <c r="R236" s="327"/>
      <c r="S236" s="705">
        <f>SUMIFS('個別表（B表）'!$I$14:$I$113,'個別表（B表）'!$C$14:$C$113,'総括表 (A表)'!E236)</f>
        <v>0</v>
      </c>
      <c r="T236" s="698">
        <f>SUMIFS('個別表（B表）'!$AW$14:$AW$113,'個別表（B表）'!$C$14:$C$113,'総括表 (A表)'!$E236)</f>
        <v>0</v>
      </c>
      <c r="U236" s="387">
        <f>SUMIFS('個別表（B表）'!$AY$14:$AY$113,'個別表（B表）'!$C$14:$C$113,'総括表 (A表)'!$E236)</f>
        <v>0</v>
      </c>
      <c r="V236" s="496">
        <f>SUMIFS('個別表（B表）'!$I$14:$I$113,'個別表（B表）'!$C$14:$C$113,'総括表 (A表)'!$E236,'個別表（B表）'!$F$14:$F$113,"&gt;=1")</f>
        <v>0</v>
      </c>
      <c r="W236" s="387">
        <f>SUMIFS('個別表（B表）'!$BR$14:$BR$113,'個別表（B表）'!$C$14:$C$113,'総括表 (A表)'!$E236)</f>
        <v>0</v>
      </c>
      <c r="X236" s="674" t="str">
        <f t="shared" si="49"/>
        <v/>
      </c>
      <c r="Y236" s="331"/>
      <c r="Z236" s="332"/>
      <c r="AA236" s="328">
        <f t="shared" si="51"/>
        <v>0</v>
      </c>
      <c r="AB236" s="329">
        <f t="shared" si="52"/>
        <v>0</v>
      </c>
      <c r="AC236" s="332"/>
      <c r="AD236" s="332"/>
      <c r="AE236" s="328">
        <f t="shared" si="53"/>
        <v>0</v>
      </c>
      <c r="AF236" s="746">
        <f t="shared" si="50"/>
        <v>0</v>
      </c>
      <c r="AG236" s="332"/>
      <c r="AH236" s="328">
        <f t="shared" si="54"/>
        <v>0</v>
      </c>
      <c r="AI236" s="329">
        <f t="shared" si="55"/>
        <v>0</v>
      </c>
      <c r="AJ236" s="332"/>
      <c r="AK236" s="330">
        <f t="shared" si="56"/>
        <v>0</v>
      </c>
      <c r="AL236" s="335"/>
      <c r="AM236" s="329">
        <f t="shared" si="57"/>
        <v>0</v>
      </c>
      <c r="AN236" s="436"/>
      <c r="AO236" s="337">
        <f t="shared" si="48"/>
        <v>0</v>
      </c>
      <c r="AP236" s="261"/>
    </row>
    <row r="237" spans="1:42">
      <c r="A237" s="342">
        <f>VLOOKUP($E237,'個別表（B表）'!$C$14:$CM$113,2,FALSE)</f>
        <v>0</v>
      </c>
      <c r="B237" s="342">
        <f>IF(D237&gt;0,SUM($D$12:D237),0)</f>
        <v>0</v>
      </c>
      <c r="C237" s="342">
        <f t="shared" si="58"/>
        <v>0</v>
      </c>
      <c r="D237" s="342">
        <f t="shared" si="46"/>
        <v>0</v>
      </c>
      <c r="E237" s="666">
        <f t="shared" si="59"/>
        <v>0</v>
      </c>
      <c r="F237" s="357">
        <f>VLOOKUP($E237,'個別表（B表）'!$C$14:$CM$113,10,FALSE)</f>
        <v>0</v>
      </c>
      <c r="G237" s="357">
        <f>VLOOKUP($E237,'個別表（B表）'!$C$14:$CM$113,11,FALSE)</f>
        <v>0</v>
      </c>
      <c r="H237" s="530">
        <f>VLOOKUP($E237,'個別表（B表）'!$C$14:$CM$113,12,FALSE)</f>
        <v>0</v>
      </c>
      <c r="I237" s="388"/>
      <c r="J237" s="709" t="str">
        <f>IF($H237&gt;0,LEFT(VLOOKUP($E237,'個別表（B表）'!$C$14:$CM$113,14,FALSE),2),"")</f>
        <v/>
      </c>
      <c r="K237" s="705">
        <f>SUMIFS('個別表（B表）'!$I$14:$I$113,'個別表（B表）'!$C$14:$C$113,'総括表 (A表)'!$E237,'個別表（B表）'!$R$14:$R$113,"&gt;=1")</f>
        <v>0</v>
      </c>
      <c r="L237" s="627">
        <f>SUMIFS('個別表（B表）'!$AW$14:$AW$113,'個別表（B表）'!$C$14:$C$113,'総括表 (A表)'!$E237)</f>
        <v>0</v>
      </c>
      <c r="M237" s="385">
        <f>SUMIFS('個別表（B表）'!$AY$14:$AY$113,'個別表（B表）'!$C$14:$C$113,'総括表 (A表)'!$E237)</f>
        <v>0</v>
      </c>
      <c r="N237" s="386">
        <f>SUMIFS('個別表（B表）'!$I$14:$I$113,'個別表（B表）'!$C$14:$C$113,'総括表 (A表)'!$E237,'個別表（B表）'!$F$14:$F$113,"&gt;=1")</f>
        <v>0</v>
      </c>
      <c r="O237" s="386">
        <f>SUMIFS('個別表（B表）'!$BR$14:$BR$113,'個別表（B表）'!$C$14:$C$113,'総括表 (A表)'!$E237)</f>
        <v>0</v>
      </c>
      <c r="P237" s="721" t="str">
        <f t="shared" si="47"/>
        <v/>
      </c>
      <c r="Q237" s="716"/>
      <c r="R237" s="327"/>
      <c r="S237" s="705">
        <f>SUMIFS('個別表（B表）'!$I$14:$I$113,'個別表（B表）'!$C$14:$C$113,'総括表 (A表)'!E237)</f>
        <v>0</v>
      </c>
      <c r="T237" s="698">
        <f>SUMIFS('個別表（B表）'!$AW$14:$AW$113,'個別表（B表）'!$C$14:$C$113,'総括表 (A表)'!$E237)</f>
        <v>0</v>
      </c>
      <c r="U237" s="387">
        <f>SUMIFS('個別表（B表）'!$AY$14:$AY$113,'個別表（B表）'!$C$14:$C$113,'総括表 (A表)'!$E237)</f>
        <v>0</v>
      </c>
      <c r="V237" s="496">
        <f>SUMIFS('個別表（B表）'!$I$14:$I$113,'個別表（B表）'!$C$14:$C$113,'総括表 (A表)'!$E237,'個別表（B表）'!$F$14:$F$113,"&gt;=1")</f>
        <v>0</v>
      </c>
      <c r="W237" s="387">
        <f>SUMIFS('個別表（B表）'!$BR$14:$BR$113,'個別表（B表）'!$C$14:$C$113,'総括表 (A表)'!$E237)</f>
        <v>0</v>
      </c>
      <c r="X237" s="674" t="str">
        <f t="shared" si="49"/>
        <v/>
      </c>
      <c r="Y237" s="331"/>
      <c r="Z237" s="332"/>
      <c r="AA237" s="328">
        <f t="shared" si="51"/>
        <v>0</v>
      </c>
      <c r="AB237" s="329">
        <f t="shared" si="52"/>
        <v>0</v>
      </c>
      <c r="AC237" s="332"/>
      <c r="AD237" s="332"/>
      <c r="AE237" s="328">
        <f t="shared" si="53"/>
        <v>0</v>
      </c>
      <c r="AF237" s="746">
        <f t="shared" si="50"/>
        <v>0</v>
      </c>
      <c r="AG237" s="332"/>
      <c r="AH237" s="328">
        <f t="shared" si="54"/>
        <v>0</v>
      </c>
      <c r="AI237" s="329">
        <f t="shared" si="55"/>
        <v>0</v>
      </c>
      <c r="AJ237" s="332"/>
      <c r="AK237" s="330">
        <f t="shared" si="56"/>
        <v>0</v>
      </c>
      <c r="AL237" s="335"/>
      <c r="AM237" s="329">
        <f t="shared" si="57"/>
        <v>0</v>
      </c>
      <c r="AN237" s="436"/>
      <c r="AO237" s="337">
        <f t="shared" si="48"/>
        <v>0</v>
      </c>
      <c r="AP237" s="261"/>
    </row>
    <row r="238" spans="1:42">
      <c r="A238" s="342">
        <f>VLOOKUP($E238,'個別表（B表）'!$C$14:$CM$113,2,FALSE)</f>
        <v>0</v>
      </c>
      <c r="B238" s="342">
        <f>IF(D238&gt;0,SUM($D$12:D238),0)</f>
        <v>0</v>
      </c>
      <c r="C238" s="342">
        <f t="shared" si="58"/>
        <v>0</v>
      </c>
      <c r="D238" s="342">
        <f t="shared" si="46"/>
        <v>0</v>
      </c>
      <c r="E238" s="666">
        <f t="shared" si="59"/>
        <v>0</v>
      </c>
      <c r="F238" s="357">
        <f>VLOOKUP($E238,'個別表（B表）'!$C$14:$CM$113,10,FALSE)</f>
        <v>0</v>
      </c>
      <c r="G238" s="357">
        <f>VLOOKUP($E238,'個別表（B表）'!$C$14:$CM$113,11,FALSE)</f>
        <v>0</v>
      </c>
      <c r="H238" s="530">
        <f>VLOOKUP($E238,'個別表（B表）'!$C$14:$CM$113,12,FALSE)</f>
        <v>0</v>
      </c>
      <c r="I238" s="388"/>
      <c r="J238" s="709" t="str">
        <f>IF($H238&gt;0,LEFT(VLOOKUP($E238,'個別表（B表）'!$C$14:$CM$113,14,FALSE),2),"")</f>
        <v/>
      </c>
      <c r="K238" s="705">
        <f>SUMIFS('個別表（B表）'!$I$14:$I$113,'個別表（B表）'!$C$14:$C$113,'総括表 (A表)'!$E238,'個別表（B表）'!$R$14:$R$113,"&gt;=1")</f>
        <v>0</v>
      </c>
      <c r="L238" s="627">
        <f>SUMIFS('個別表（B表）'!$AW$14:$AW$113,'個別表（B表）'!$C$14:$C$113,'総括表 (A表)'!$E238)</f>
        <v>0</v>
      </c>
      <c r="M238" s="385">
        <f>SUMIFS('個別表（B表）'!$AY$14:$AY$113,'個別表（B表）'!$C$14:$C$113,'総括表 (A表)'!$E238)</f>
        <v>0</v>
      </c>
      <c r="N238" s="386">
        <f>SUMIFS('個別表（B表）'!$I$14:$I$113,'個別表（B表）'!$C$14:$C$113,'総括表 (A表)'!$E238,'個別表（B表）'!$F$14:$F$113,"&gt;=1")</f>
        <v>0</v>
      </c>
      <c r="O238" s="386">
        <f>SUMIFS('個別表（B表）'!$BR$14:$BR$113,'個別表（B表）'!$C$14:$C$113,'総括表 (A表)'!$E238)</f>
        <v>0</v>
      </c>
      <c r="P238" s="721" t="str">
        <f t="shared" si="47"/>
        <v/>
      </c>
      <c r="Q238" s="716"/>
      <c r="R238" s="327"/>
      <c r="S238" s="705">
        <f>SUMIFS('個別表（B表）'!$I$14:$I$113,'個別表（B表）'!$C$14:$C$113,'総括表 (A表)'!E238)</f>
        <v>0</v>
      </c>
      <c r="T238" s="698">
        <f>SUMIFS('個別表（B表）'!$AW$14:$AW$113,'個別表（B表）'!$C$14:$C$113,'総括表 (A表)'!$E238)</f>
        <v>0</v>
      </c>
      <c r="U238" s="387">
        <f>SUMIFS('個別表（B表）'!$AY$14:$AY$113,'個別表（B表）'!$C$14:$C$113,'総括表 (A表)'!$E238)</f>
        <v>0</v>
      </c>
      <c r="V238" s="496">
        <f>SUMIFS('個別表（B表）'!$I$14:$I$113,'個別表（B表）'!$C$14:$C$113,'総括表 (A表)'!$E238,'個別表（B表）'!$F$14:$F$113,"&gt;=1")</f>
        <v>0</v>
      </c>
      <c r="W238" s="387">
        <f>SUMIFS('個別表（B表）'!$BR$14:$BR$113,'個別表（B表）'!$C$14:$C$113,'総括表 (A表)'!$E238)</f>
        <v>0</v>
      </c>
      <c r="X238" s="674" t="str">
        <f t="shared" si="49"/>
        <v/>
      </c>
      <c r="Y238" s="331"/>
      <c r="Z238" s="332"/>
      <c r="AA238" s="328">
        <f t="shared" si="51"/>
        <v>0</v>
      </c>
      <c r="AB238" s="329">
        <f t="shared" si="52"/>
        <v>0</v>
      </c>
      <c r="AC238" s="332"/>
      <c r="AD238" s="332"/>
      <c r="AE238" s="328">
        <f t="shared" si="53"/>
        <v>0</v>
      </c>
      <c r="AF238" s="746">
        <f t="shared" si="50"/>
        <v>0</v>
      </c>
      <c r="AG238" s="332"/>
      <c r="AH238" s="328">
        <f t="shared" si="54"/>
        <v>0</v>
      </c>
      <c r="AI238" s="329">
        <f t="shared" si="55"/>
        <v>0</v>
      </c>
      <c r="AJ238" s="332"/>
      <c r="AK238" s="330">
        <f t="shared" si="56"/>
        <v>0</v>
      </c>
      <c r="AL238" s="335"/>
      <c r="AM238" s="329">
        <f t="shared" si="57"/>
        <v>0</v>
      </c>
      <c r="AN238" s="436"/>
      <c r="AO238" s="337">
        <f t="shared" si="48"/>
        <v>0</v>
      </c>
      <c r="AP238" s="261"/>
    </row>
    <row r="239" spans="1:42">
      <c r="A239" s="342">
        <f>VLOOKUP($E239,'個別表（B表）'!$C$14:$CM$113,2,FALSE)</f>
        <v>0</v>
      </c>
      <c r="B239" s="342">
        <f>IF(D239&gt;0,SUM($D$12:D239),0)</f>
        <v>0</v>
      </c>
      <c r="C239" s="342">
        <f t="shared" si="58"/>
        <v>0</v>
      </c>
      <c r="D239" s="342">
        <f t="shared" si="46"/>
        <v>0</v>
      </c>
      <c r="E239" s="666">
        <f t="shared" si="59"/>
        <v>0</v>
      </c>
      <c r="F239" s="357">
        <f>VLOOKUP($E239,'個別表（B表）'!$C$14:$CM$113,10,FALSE)</f>
        <v>0</v>
      </c>
      <c r="G239" s="357">
        <f>VLOOKUP($E239,'個別表（B表）'!$C$14:$CM$113,11,FALSE)</f>
        <v>0</v>
      </c>
      <c r="H239" s="530">
        <f>VLOOKUP($E239,'個別表（B表）'!$C$14:$CM$113,12,FALSE)</f>
        <v>0</v>
      </c>
      <c r="I239" s="388"/>
      <c r="J239" s="709" t="str">
        <f>IF($H239&gt;0,LEFT(VLOOKUP($E239,'個別表（B表）'!$C$14:$CM$113,14,FALSE),2),"")</f>
        <v/>
      </c>
      <c r="K239" s="705">
        <f>SUMIFS('個別表（B表）'!$I$14:$I$113,'個別表（B表）'!$C$14:$C$113,'総括表 (A表)'!$E239,'個別表（B表）'!$R$14:$R$113,"&gt;=1")</f>
        <v>0</v>
      </c>
      <c r="L239" s="627">
        <f>SUMIFS('個別表（B表）'!$AW$14:$AW$113,'個別表（B表）'!$C$14:$C$113,'総括表 (A表)'!$E239)</f>
        <v>0</v>
      </c>
      <c r="M239" s="385">
        <f>SUMIFS('個別表（B表）'!$AY$14:$AY$113,'個別表（B表）'!$C$14:$C$113,'総括表 (A表)'!$E239)</f>
        <v>0</v>
      </c>
      <c r="N239" s="386">
        <f>SUMIFS('個別表（B表）'!$I$14:$I$113,'個別表（B表）'!$C$14:$C$113,'総括表 (A表)'!$E239,'個別表（B表）'!$F$14:$F$113,"&gt;=1")</f>
        <v>0</v>
      </c>
      <c r="O239" s="386">
        <f>SUMIFS('個別表（B表）'!$BR$14:$BR$113,'個別表（B表）'!$C$14:$C$113,'総括表 (A表)'!$E239)</f>
        <v>0</v>
      </c>
      <c r="P239" s="721" t="str">
        <f t="shared" si="47"/>
        <v/>
      </c>
      <c r="Q239" s="716"/>
      <c r="R239" s="327"/>
      <c r="S239" s="705">
        <f>SUMIFS('個別表（B表）'!$I$14:$I$113,'個別表（B表）'!$C$14:$C$113,'総括表 (A表)'!E239)</f>
        <v>0</v>
      </c>
      <c r="T239" s="698">
        <f>SUMIFS('個別表（B表）'!$AW$14:$AW$113,'個別表（B表）'!$C$14:$C$113,'総括表 (A表)'!$E239)</f>
        <v>0</v>
      </c>
      <c r="U239" s="387">
        <f>SUMIFS('個別表（B表）'!$AY$14:$AY$113,'個別表（B表）'!$C$14:$C$113,'総括表 (A表)'!$E239)</f>
        <v>0</v>
      </c>
      <c r="V239" s="496">
        <f>SUMIFS('個別表（B表）'!$I$14:$I$113,'個別表（B表）'!$C$14:$C$113,'総括表 (A表)'!$E239,'個別表（B表）'!$F$14:$F$113,"&gt;=1")</f>
        <v>0</v>
      </c>
      <c r="W239" s="387">
        <f>SUMIFS('個別表（B表）'!$BR$14:$BR$113,'個別表（B表）'!$C$14:$C$113,'総括表 (A表)'!$E239)</f>
        <v>0</v>
      </c>
      <c r="X239" s="674" t="str">
        <f t="shared" si="49"/>
        <v/>
      </c>
      <c r="Y239" s="331"/>
      <c r="Z239" s="332"/>
      <c r="AA239" s="328">
        <f t="shared" si="51"/>
        <v>0</v>
      </c>
      <c r="AB239" s="329">
        <f t="shared" si="52"/>
        <v>0</v>
      </c>
      <c r="AC239" s="332"/>
      <c r="AD239" s="332"/>
      <c r="AE239" s="328">
        <f t="shared" si="53"/>
        <v>0</v>
      </c>
      <c r="AF239" s="746">
        <f t="shared" si="50"/>
        <v>0</v>
      </c>
      <c r="AG239" s="332"/>
      <c r="AH239" s="328">
        <f t="shared" si="54"/>
        <v>0</v>
      </c>
      <c r="AI239" s="329">
        <f t="shared" si="55"/>
        <v>0</v>
      </c>
      <c r="AJ239" s="332"/>
      <c r="AK239" s="330">
        <f t="shared" si="56"/>
        <v>0</v>
      </c>
      <c r="AL239" s="335"/>
      <c r="AM239" s="329">
        <f t="shared" si="57"/>
        <v>0</v>
      </c>
      <c r="AN239" s="436"/>
      <c r="AO239" s="337">
        <f t="shared" si="48"/>
        <v>0</v>
      </c>
      <c r="AP239" s="261"/>
    </row>
    <row r="240" spans="1:42">
      <c r="A240" s="342">
        <f>VLOOKUP($E240,'個別表（B表）'!$C$14:$CM$113,2,FALSE)</f>
        <v>0</v>
      </c>
      <c r="B240" s="342">
        <f>IF(D240&gt;0,SUM($D$12:D240),0)</f>
        <v>0</v>
      </c>
      <c r="C240" s="342">
        <f t="shared" si="58"/>
        <v>0</v>
      </c>
      <c r="D240" s="342">
        <f t="shared" si="46"/>
        <v>0</v>
      </c>
      <c r="E240" s="666">
        <f t="shared" si="59"/>
        <v>0</v>
      </c>
      <c r="F240" s="357">
        <f>VLOOKUP($E240,'個別表（B表）'!$C$14:$CM$113,10,FALSE)</f>
        <v>0</v>
      </c>
      <c r="G240" s="357">
        <f>VLOOKUP($E240,'個別表（B表）'!$C$14:$CM$113,11,FALSE)</f>
        <v>0</v>
      </c>
      <c r="H240" s="530">
        <f>VLOOKUP($E240,'個別表（B表）'!$C$14:$CM$113,12,FALSE)</f>
        <v>0</v>
      </c>
      <c r="I240" s="388"/>
      <c r="J240" s="709" t="str">
        <f>IF($H240&gt;0,LEFT(VLOOKUP($E240,'個別表（B表）'!$C$14:$CM$113,14,FALSE),2),"")</f>
        <v/>
      </c>
      <c r="K240" s="705">
        <f>SUMIFS('個別表（B表）'!$I$14:$I$113,'個別表（B表）'!$C$14:$C$113,'総括表 (A表)'!$E240,'個別表（B表）'!$R$14:$R$113,"&gt;=1")</f>
        <v>0</v>
      </c>
      <c r="L240" s="627">
        <f>SUMIFS('個別表（B表）'!$AW$14:$AW$113,'個別表（B表）'!$C$14:$C$113,'総括表 (A表)'!$E240)</f>
        <v>0</v>
      </c>
      <c r="M240" s="385">
        <f>SUMIFS('個別表（B表）'!$AY$14:$AY$113,'個別表（B表）'!$C$14:$C$113,'総括表 (A表)'!$E240)</f>
        <v>0</v>
      </c>
      <c r="N240" s="386">
        <f>SUMIFS('個別表（B表）'!$I$14:$I$113,'個別表（B表）'!$C$14:$C$113,'総括表 (A表)'!$E240,'個別表（B表）'!$F$14:$F$113,"&gt;=1")</f>
        <v>0</v>
      </c>
      <c r="O240" s="386">
        <f>SUMIFS('個別表（B表）'!$BR$14:$BR$113,'個別表（B表）'!$C$14:$C$113,'総括表 (A表)'!$E240)</f>
        <v>0</v>
      </c>
      <c r="P240" s="721" t="str">
        <f t="shared" si="47"/>
        <v/>
      </c>
      <c r="Q240" s="716"/>
      <c r="R240" s="327"/>
      <c r="S240" s="705">
        <f>SUMIFS('個別表（B表）'!$I$14:$I$113,'個別表（B表）'!$C$14:$C$113,'総括表 (A表)'!E240)</f>
        <v>0</v>
      </c>
      <c r="T240" s="698">
        <f>SUMIFS('個別表（B表）'!$AW$14:$AW$113,'個別表（B表）'!$C$14:$C$113,'総括表 (A表)'!$E240)</f>
        <v>0</v>
      </c>
      <c r="U240" s="387">
        <f>SUMIFS('個別表（B表）'!$AY$14:$AY$113,'個別表（B表）'!$C$14:$C$113,'総括表 (A表)'!$E240)</f>
        <v>0</v>
      </c>
      <c r="V240" s="496">
        <f>SUMIFS('個別表（B表）'!$I$14:$I$113,'個別表（B表）'!$C$14:$C$113,'総括表 (A表)'!$E240,'個別表（B表）'!$F$14:$F$113,"&gt;=1")</f>
        <v>0</v>
      </c>
      <c r="W240" s="387">
        <f>SUMIFS('個別表（B表）'!$BR$14:$BR$113,'個別表（B表）'!$C$14:$C$113,'総括表 (A表)'!$E240)</f>
        <v>0</v>
      </c>
      <c r="X240" s="674" t="str">
        <f t="shared" si="49"/>
        <v/>
      </c>
      <c r="Y240" s="331"/>
      <c r="Z240" s="332"/>
      <c r="AA240" s="328">
        <f t="shared" si="51"/>
        <v>0</v>
      </c>
      <c r="AB240" s="329">
        <f t="shared" si="52"/>
        <v>0</v>
      </c>
      <c r="AC240" s="332"/>
      <c r="AD240" s="332"/>
      <c r="AE240" s="328">
        <f t="shared" si="53"/>
        <v>0</v>
      </c>
      <c r="AF240" s="746">
        <f t="shared" si="50"/>
        <v>0</v>
      </c>
      <c r="AG240" s="332"/>
      <c r="AH240" s="328">
        <f t="shared" si="54"/>
        <v>0</v>
      </c>
      <c r="AI240" s="329">
        <f t="shared" si="55"/>
        <v>0</v>
      </c>
      <c r="AJ240" s="332"/>
      <c r="AK240" s="330">
        <f t="shared" si="56"/>
        <v>0</v>
      </c>
      <c r="AL240" s="335"/>
      <c r="AM240" s="329">
        <f t="shared" si="57"/>
        <v>0</v>
      </c>
      <c r="AN240" s="436"/>
      <c r="AO240" s="337">
        <f t="shared" si="48"/>
        <v>0</v>
      </c>
      <c r="AP240" s="261"/>
    </row>
    <row r="241" spans="1:42">
      <c r="A241" s="342">
        <f>VLOOKUP($E241,'個別表（B表）'!$C$14:$CM$113,2,FALSE)</f>
        <v>0</v>
      </c>
      <c r="B241" s="342">
        <f>IF(D241&gt;0,SUM($D$12:D241),0)</f>
        <v>0</v>
      </c>
      <c r="C241" s="342">
        <f t="shared" si="58"/>
        <v>0</v>
      </c>
      <c r="D241" s="342">
        <f t="shared" si="46"/>
        <v>0</v>
      </c>
      <c r="E241" s="666">
        <f t="shared" si="59"/>
        <v>0</v>
      </c>
      <c r="F241" s="357">
        <f>VLOOKUP($E241,'個別表（B表）'!$C$14:$CM$113,10,FALSE)</f>
        <v>0</v>
      </c>
      <c r="G241" s="357">
        <f>VLOOKUP($E241,'個別表（B表）'!$C$14:$CM$113,11,FALSE)</f>
        <v>0</v>
      </c>
      <c r="H241" s="530">
        <f>VLOOKUP($E241,'個別表（B表）'!$C$14:$CM$113,12,FALSE)</f>
        <v>0</v>
      </c>
      <c r="I241" s="388"/>
      <c r="J241" s="709" t="str">
        <f>IF($H241&gt;0,LEFT(VLOOKUP($E241,'個別表（B表）'!$C$14:$CM$113,14,FALSE),2),"")</f>
        <v/>
      </c>
      <c r="K241" s="705">
        <f>SUMIFS('個別表（B表）'!$I$14:$I$113,'個別表（B表）'!$C$14:$C$113,'総括表 (A表)'!$E241,'個別表（B表）'!$R$14:$R$113,"&gt;=1")</f>
        <v>0</v>
      </c>
      <c r="L241" s="627">
        <f>SUMIFS('個別表（B表）'!$AW$14:$AW$113,'個別表（B表）'!$C$14:$C$113,'総括表 (A表)'!$E241)</f>
        <v>0</v>
      </c>
      <c r="M241" s="385">
        <f>SUMIFS('個別表（B表）'!$AY$14:$AY$113,'個別表（B表）'!$C$14:$C$113,'総括表 (A表)'!$E241)</f>
        <v>0</v>
      </c>
      <c r="N241" s="386">
        <f>SUMIFS('個別表（B表）'!$I$14:$I$113,'個別表（B表）'!$C$14:$C$113,'総括表 (A表)'!$E241,'個別表（B表）'!$F$14:$F$113,"&gt;=1")</f>
        <v>0</v>
      </c>
      <c r="O241" s="386">
        <f>SUMIFS('個別表（B表）'!$BR$14:$BR$113,'個別表（B表）'!$C$14:$C$113,'総括表 (A表)'!$E241)</f>
        <v>0</v>
      </c>
      <c r="P241" s="721" t="str">
        <f t="shared" si="47"/>
        <v/>
      </c>
      <c r="Q241" s="716"/>
      <c r="R241" s="327"/>
      <c r="S241" s="705">
        <f>SUMIFS('個別表（B表）'!$I$14:$I$113,'個別表（B表）'!$C$14:$C$113,'総括表 (A表)'!E241)</f>
        <v>0</v>
      </c>
      <c r="T241" s="698">
        <f>SUMIFS('個別表（B表）'!$AW$14:$AW$113,'個別表（B表）'!$C$14:$C$113,'総括表 (A表)'!$E241)</f>
        <v>0</v>
      </c>
      <c r="U241" s="387">
        <f>SUMIFS('個別表（B表）'!$AY$14:$AY$113,'個別表（B表）'!$C$14:$C$113,'総括表 (A表)'!$E241)</f>
        <v>0</v>
      </c>
      <c r="V241" s="496">
        <f>SUMIFS('個別表（B表）'!$I$14:$I$113,'個別表（B表）'!$C$14:$C$113,'総括表 (A表)'!$E241,'個別表（B表）'!$F$14:$F$113,"&gt;=1")</f>
        <v>0</v>
      </c>
      <c r="W241" s="387">
        <f>SUMIFS('個別表（B表）'!$BR$14:$BR$113,'個別表（B表）'!$C$14:$C$113,'総括表 (A表)'!$E241)</f>
        <v>0</v>
      </c>
      <c r="X241" s="674" t="str">
        <f t="shared" si="49"/>
        <v/>
      </c>
      <c r="Y241" s="331"/>
      <c r="Z241" s="332"/>
      <c r="AA241" s="328">
        <f t="shared" si="51"/>
        <v>0</v>
      </c>
      <c r="AB241" s="329">
        <f t="shared" si="52"/>
        <v>0</v>
      </c>
      <c r="AC241" s="332"/>
      <c r="AD241" s="332"/>
      <c r="AE241" s="328">
        <f t="shared" si="53"/>
        <v>0</v>
      </c>
      <c r="AF241" s="746">
        <f t="shared" si="50"/>
        <v>0</v>
      </c>
      <c r="AG241" s="332"/>
      <c r="AH241" s="328">
        <f t="shared" si="54"/>
        <v>0</v>
      </c>
      <c r="AI241" s="329">
        <f t="shared" si="55"/>
        <v>0</v>
      </c>
      <c r="AJ241" s="332"/>
      <c r="AK241" s="330">
        <f t="shared" si="56"/>
        <v>0</v>
      </c>
      <c r="AL241" s="335"/>
      <c r="AM241" s="329">
        <f t="shared" si="57"/>
        <v>0</v>
      </c>
      <c r="AN241" s="436"/>
      <c r="AO241" s="337">
        <f t="shared" si="48"/>
        <v>0</v>
      </c>
      <c r="AP241" s="261"/>
    </row>
    <row r="242" spans="1:42">
      <c r="A242" s="342">
        <f>VLOOKUP($E242,'個別表（B表）'!$C$14:$CM$113,2,FALSE)</f>
        <v>0</v>
      </c>
      <c r="B242" s="342">
        <f>IF(D242&gt;0,SUM($D$12:D242),0)</f>
        <v>0</v>
      </c>
      <c r="C242" s="342">
        <f t="shared" si="58"/>
        <v>0</v>
      </c>
      <c r="D242" s="342">
        <f t="shared" si="46"/>
        <v>0</v>
      </c>
      <c r="E242" s="666">
        <f t="shared" si="59"/>
        <v>0</v>
      </c>
      <c r="F242" s="357">
        <f>VLOOKUP($E242,'個別表（B表）'!$C$14:$CM$113,10,FALSE)</f>
        <v>0</v>
      </c>
      <c r="G242" s="357">
        <f>VLOOKUP($E242,'個別表（B表）'!$C$14:$CM$113,11,FALSE)</f>
        <v>0</v>
      </c>
      <c r="H242" s="530">
        <f>VLOOKUP($E242,'個別表（B表）'!$C$14:$CM$113,12,FALSE)</f>
        <v>0</v>
      </c>
      <c r="I242" s="388"/>
      <c r="J242" s="709" t="str">
        <f>IF($H242&gt;0,LEFT(VLOOKUP($E242,'個別表（B表）'!$C$14:$CM$113,14,FALSE),2),"")</f>
        <v/>
      </c>
      <c r="K242" s="705">
        <f>SUMIFS('個別表（B表）'!$I$14:$I$113,'個別表（B表）'!$C$14:$C$113,'総括表 (A表)'!$E242,'個別表（B表）'!$R$14:$R$113,"&gt;=1")</f>
        <v>0</v>
      </c>
      <c r="L242" s="627">
        <f>SUMIFS('個別表（B表）'!$AW$14:$AW$113,'個別表（B表）'!$C$14:$C$113,'総括表 (A表)'!$E242)</f>
        <v>0</v>
      </c>
      <c r="M242" s="385">
        <f>SUMIFS('個別表（B表）'!$AY$14:$AY$113,'個別表（B表）'!$C$14:$C$113,'総括表 (A表)'!$E242)</f>
        <v>0</v>
      </c>
      <c r="N242" s="386">
        <f>SUMIFS('個別表（B表）'!$I$14:$I$113,'個別表（B表）'!$C$14:$C$113,'総括表 (A表)'!$E242,'個別表（B表）'!$F$14:$F$113,"&gt;=1")</f>
        <v>0</v>
      </c>
      <c r="O242" s="386">
        <f>SUMIFS('個別表（B表）'!$BR$14:$BR$113,'個別表（B表）'!$C$14:$C$113,'総括表 (A表)'!$E242)</f>
        <v>0</v>
      </c>
      <c r="P242" s="721" t="str">
        <f t="shared" si="47"/>
        <v/>
      </c>
      <c r="Q242" s="716"/>
      <c r="R242" s="327"/>
      <c r="S242" s="705">
        <f>SUMIFS('個別表（B表）'!$I$14:$I$113,'個別表（B表）'!$C$14:$C$113,'総括表 (A表)'!E242)</f>
        <v>0</v>
      </c>
      <c r="T242" s="698">
        <f>SUMIFS('個別表（B表）'!$AW$14:$AW$113,'個別表（B表）'!$C$14:$C$113,'総括表 (A表)'!$E242)</f>
        <v>0</v>
      </c>
      <c r="U242" s="387">
        <f>SUMIFS('個別表（B表）'!$AY$14:$AY$113,'個別表（B表）'!$C$14:$C$113,'総括表 (A表)'!$E242)</f>
        <v>0</v>
      </c>
      <c r="V242" s="496">
        <f>SUMIFS('個別表（B表）'!$I$14:$I$113,'個別表（B表）'!$C$14:$C$113,'総括表 (A表)'!$E242,'個別表（B表）'!$F$14:$F$113,"&gt;=1")</f>
        <v>0</v>
      </c>
      <c r="W242" s="387">
        <f>SUMIFS('個別表（B表）'!$BR$14:$BR$113,'個別表（B表）'!$C$14:$C$113,'総括表 (A表)'!$E242)</f>
        <v>0</v>
      </c>
      <c r="X242" s="674" t="str">
        <f t="shared" si="49"/>
        <v/>
      </c>
      <c r="Y242" s="331"/>
      <c r="Z242" s="332"/>
      <c r="AA242" s="328">
        <f t="shared" si="51"/>
        <v>0</v>
      </c>
      <c r="AB242" s="329">
        <f t="shared" si="52"/>
        <v>0</v>
      </c>
      <c r="AC242" s="332"/>
      <c r="AD242" s="332"/>
      <c r="AE242" s="328">
        <f t="shared" si="53"/>
        <v>0</v>
      </c>
      <c r="AF242" s="746">
        <f t="shared" si="50"/>
        <v>0</v>
      </c>
      <c r="AG242" s="332"/>
      <c r="AH242" s="328">
        <f t="shared" si="54"/>
        <v>0</v>
      </c>
      <c r="AI242" s="329">
        <f t="shared" si="55"/>
        <v>0</v>
      </c>
      <c r="AJ242" s="332"/>
      <c r="AK242" s="330">
        <f t="shared" si="56"/>
        <v>0</v>
      </c>
      <c r="AL242" s="335"/>
      <c r="AM242" s="329">
        <f t="shared" si="57"/>
        <v>0</v>
      </c>
      <c r="AN242" s="436"/>
      <c r="AO242" s="337">
        <f t="shared" si="48"/>
        <v>0</v>
      </c>
      <c r="AP242" s="261"/>
    </row>
    <row r="243" spans="1:42">
      <c r="A243" s="342">
        <f>VLOOKUP($E243,'個別表（B表）'!$C$14:$CM$113,2,FALSE)</f>
        <v>0</v>
      </c>
      <c r="B243" s="342">
        <f>IF(D243&gt;0,SUM($D$12:D243),0)</f>
        <v>0</v>
      </c>
      <c r="C243" s="342">
        <f t="shared" si="58"/>
        <v>0</v>
      </c>
      <c r="D243" s="342">
        <f t="shared" si="46"/>
        <v>0</v>
      </c>
      <c r="E243" s="666">
        <f t="shared" si="59"/>
        <v>0</v>
      </c>
      <c r="F243" s="357">
        <f>VLOOKUP($E243,'個別表（B表）'!$C$14:$CM$113,10,FALSE)</f>
        <v>0</v>
      </c>
      <c r="G243" s="357">
        <f>VLOOKUP($E243,'個別表（B表）'!$C$14:$CM$113,11,FALSE)</f>
        <v>0</v>
      </c>
      <c r="H243" s="530">
        <f>VLOOKUP($E243,'個別表（B表）'!$C$14:$CM$113,12,FALSE)</f>
        <v>0</v>
      </c>
      <c r="I243" s="388"/>
      <c r="J243" s="709" t="str">
        <f>IF($H243&gt;0,LEFT(VLOOKUP($E243,'個別表（B表）'!$C$14:$CM$113,14,FALSE),2),"")</f>
        <v/>
      </c>
      <c r="K243" s="705">
        <f>SUMIFS('個別表（B表）'!$I$14:$I$113,'個別表（B表）'!$C$14:$C$113,'総括表 (A表)'!$E243,'個別表（B表）'!$R$14:$R$113,"&gt;=1")</f>
        <v>0</v>
      </c>
      <c r="L243" s="627">
        <f>SUMIFS('個別表（B表）'!$AW$14:$AW$113,'個別表（B表）'!$C$14:$C$113,'総括表 (A表)'!$E243)</f>
        <v>0</v>
      </c>
      <c r="M243" s="385">
        <f>SUMIFS('個別表（B表）'!$AY$14:$AY$113,'個別表（B表）'!$C$14:$C$113,'総括表 (A表)'!$E243)</f>
        <v>0</v>
      </c>
      <c r="N243" s="386">
        <f>SUMIFS('個別表（B表）'!$I$14:$I$113,'個別表（B表）'!$C$14:$C$113,'総括表 (A表)'!$E243,'個別表（B表）'!$F$14:$F$113,"&gt;=1")</f>
        <v>0</v>
      </c>
      <c r="O243" s="386">
        <f>SUMIFS('個別表（B表）'!$BR$14:$BR$113,'個別表（B表）'!$C$14:$C$113,'総括表 (A表)'!$E243)</f>
        <v>0</v>
      </c>
      <c r="P243" s="721" t="str">
        <f t="shared" si="47"/>
        <v/>
      </c>
      <c r="Q243" s="716"/>
      <c r="R243" s="327"/>
      <c r="S243" s="705">
        <f>SUMIFS('個別表（B表）'!$I$14:$I$113,'個別表（B表）'!$C$14:$C$113,'総括表 (A表)'!E243)</f>
        <v>0</v>
      </c>
      <c r="T243" s="698">
        <f>SUMIFS('個別表（B表）'!$AW$14:$AW$113,'個別表（B表）'!$C$14:$C$113,'総括表 (A表)'!$E243)</f>
        <v>0</v>
      </c>
      <c r="U243" s="387">
        <f>SUMIFS('個別表（B表）'!$AY$14:$AY$113,'個別表（B表）'!$C$14:$C$113,'総括表 (A表)'!$E243)</f>
        <v>0</v>
      </c>
      <c r="V243" s="496">
        <f>SUMIFS('個別表（B表）'!$I$14:$I$113,'個別表（B表）'!$C$14:$C$113,'総括表 (A表)'!$E243,'個別表（B表）'!$F$14:$F$113,"&gt;=1")</f>
        <v>0</v>
      </c>
      <c r="W243" s="387">
        <f>SUMIFS('個別表（B表）'!$BR$14:$BR$113,'個別表（B表）'!$C$14:$C$113,'総括表 (A表)'!$E243)</f>
        <v>0</v>
      </c>
      <c r="X243" s="674" t="str">
        <f t="shared" si="49"/>
        <v/>
      </c>
      <c r="Y243" s="331"/>
      <c r="Z243" s="332"/>
      <c r="AA243" s="328">
        <f t="shared" si="51"/>
        <v>0</v>
      </c>
      <c r="AB243" s="329">
        <f t="shared" si="52"/>
        <v>0</v>
      </c>
      <c r="AC243" s="332"/>
      <c r="AD243" s="332"/>
      <c r="AE243" s="328">
        <f t="shared" si="53"/>
        <v>0</v>
      </c>
      <c r="AF243" s="746">
        <f t="shared" si="50"/>
        <v>0</v>
      </c>
      <c r="AG243" s="332"/>
      <c r="AH243" s="328">
        <f t="shared" si="54"/>
        <v>0</v>
      </c>
      <c r="AI243" s="329">
        <f t="shared" si="55"/>
        <v>0</v>
      </c>
      <c r="AJ243" s="332"/>
      <c r="AK243" s="330">
        <f t="shared" si="56"/>
        <v>0</v>
      </c>
      <c r="AL243" s="335"/>
      <c r="AM243" s="329">
        <f t="shared" si="57"/>
        <v>0</v>
      </c>
      <c r="AN243" s="436"/>
      <c r="AO243" s="337">
        <f t="shared" si="48"/>
        <v>0</v>
      </c>
      <c r="AP243" s="261"/>
    </row>
    <row r="244" spans="1:42">
      <c r="A244" s="342">
        <f>VLOOKUP($E244,'個別表（B表）'!$C$14:$CM$113,2,FALSE)</f>
        <v>0</v>
      </c>
      <c r="B244" s="342">
        <f>IF(D244&gt;0,SUM($D$12:D244),0)</f>
        <v>0</v>
      </c>
      <c r="C244" s="342">
        <f t="shared" si="58"/>
        <v>0</v>
      </c>
      <c r="D244" s="342">
        <f t="shared" si="46"/>
        <v>0</v>
      </c>
      <c r="E244" s="666">
        <f t="shared" si="59"/>
        <v>0</v>
      </c>
      <c r="F244" s="357">
        <f>VLOOKUP($E244,'個別表（B表）'!$C$14:$CM$113,10,FALSE)</f>
        <v>0</v>
      </c>
      <c r="G244" s="357">
        <f>VLOOKUP($E244,'個別表（B表）'!$C$14:$CM$113,11,FALSE)</f>
        <v>0</v>
      </c>
      <c r="H244" s="530">
        <f>VLOOKUP($E244,'個別表（B表）'!$C$14:$CM$113,12,FALSE)</f>
        <v>0</v>
      </c>
      <c r="I244" s="388"/>
      <c r="J244" s="709" t="str">
        <f>IF($H244&gt;0,LEFT(VLOOKUP($E244,'個別表（B表）'!$C$14:$CM$113,14,FALSE),2),"")</f>
        <v/>
      </c>
      <c r="K244" s="705">
        <f>SUMIFS('個別表（B表）'!$I$14:$I$113,'個別表（B表）'!$C$14:$C$113,'総括表 (A表)'!$E244,'個別表（B表）'!$R$14:$R$113,"&gt;=1")</f>
        <v>0</v>
      </c>
      <c r="L244" s="627">
        <f>SUMIFS('個別表（B表）'!$AW$14:$AW$113,'個別表（B表）'!$C$14:$C$113,'総括表 (A表)'!$E244)</f>
        <v>0</v>
      </c>
      <c r="M244" s="385">
        <f>SUMIFS('個別表（B表）'!$AY$14:$AY$113,'個別表（B表）'!$C$14:$C$113,'総括表 (A表)'!$E244)</f>
        <v>0</v>
      </c>
      <c r="N244" s="386">
        <f>SUMIFS('個別表（B表）'!$I$14:$I$113,'個別表（B表）'!$C$14:$C$113,'総括表 (A表)'!$E244,'個別表（B表）'!$F$14:$F$113,"&gt;=1")</f>
        <v>0</v>
      </c>
      <c r="O244" s="386">
        <f>SUMIFS('個別表（B表）'!$BR$14:$BR$113,'個別表（B表）'!$C$14:$C$113,'総括表 (A表)'!$E244)</f>
        <v>0</v>
      </c>
      <c r="P244" s="721" t="str">
        <f t="shared" si="47"/>
        <v/>
      </c>
      <c r="Q244" s="716"/>
      <c r="R244" s="327"/>
      <c r="S244" s="705">
        <f>SUMIFS('個別表（B表）'!$I$14:$I$113,'個別表（B表）'!$C$14:$C$113,'総括表 (A表)'!E244)</f>
        <v>0</v>
      </c>
      <c r="T244" s="698">
        <f>SUMIFS('個別表（B表）'!$AW$14:$AW$113,'個別表（B表）'!$C$14:$C$113,'総括表 (A表)'!$E244)</f>
        <v>0</v>
      </c>
      <c r="U244" s="387">
        <f>SUMIFS('個別表（B表）'!$AY$14:$AY$113,'個別表（B表）'!$C$14:$C$113,'総括表 (A表)'!$E244)</f>
        <v>0</v>
      </c>
      <c r="V244" s="496">
        <f>SUMIFS('個別表（B表）'!$I$14:$I$113,'個別表（B表）'!$C$14:$C$113,'総括表 (A表)'!$E244,'個別表（B表）'!$F$14:$F$113,"&gt;=1")</f>
        <v>0</v>
      </c>
      <c r="W244" s="387">
        <f>SUMIFS('個別表（B表）'!$BR$14:$BR$113,'個別表（B表）'!$C$14:$C$113,'総括表 (A表)'!$E244)</f>
        <v>0</v>
      </c>
      <c r="X244" s="674" t="str">
        <f t="shared" si="49"/>
        <v/>
      </c>
      <c r="Y244" s="331"/>
      <c r="Z244" s="332"/>
      <c r="AA244" s="328">
        <f t="shared" si="51"/>
        <v>0</v>
      </c>
      <c r="AB244" s="329">
        <f t="shared" si="52"/>
        <v>0</v>
      </c>
      <c r="AC244" s="332"/>
      <c r="AD244" s="332"/>
      <c r="AE244" s="328">
        <f t="shared" si="53"/>
        <v>0</v>
      </c>
      <c r="AF244" s="746">
        <f t="shared" si="50"/>
        <v>0</v>
      </c>
      <c r="AG244" s="332"/>
      <c r="AH244" s="328">
        <f t="shared" si="54"/>
        <v>0</v>
      </c>
      <c r="AI244" s="329">
        <f t="shared" si="55"/>
        <v>0</v>
      </c>
      <c r="AJ244" s="332"/>
      <c r="AK244" s="330">
        <f t="shared" si="56"/>
        <v>0</v>
      </c>
      <c r="AL244" s="335"/>
      <c r="AM244" s="329">
        <f t="shared" si="57"/>
        <v>0</v>
      </c>
      <c r="AN244" s="436"/>
      <c r="AO244" s="337">
        <f t="shared" si="48"/>
        <v>0</v>
      </c>
      <c r="AP244" s="261"/>
    </row>
    <row r="245" spans="1:42">
      <c r="A245" s="342">
        <f>VLOOKUP($E245,'個別表（B表）'!$C$14:$CM$113,2,FALSE)</f>
        <v>0</v>
      </c>
      <c r="B245" s="342">
        <f>IF(D245&gt;0,SUM($D$12:D245),0)</f>
        <v>0</v>
      </c>
      <c r="C245" s="342">
        <f t="shared" si="58"/>
        <v>0</v>
      </c>
      <c r="D245" s="342">
        <f t="shared" si="46"/>
        <v>0</v>
      </c>
      <c r="E245" s="666">
        <f t="shared" si="59"/>
        <v>0</v>
      </c>
      <c r="F245" s="357">
        <f>VLOOKUP($E245,'個別表（B表）'!$C$14:$CM$113,10,FALSE)</f>
        <v>0</v>
      </c>
      <c r="G245" s="357">
        <f>VLOOKUP($E245,'個別表（B表）'!$C$14:$CM$113,11,FALSE)</f>
        <v>0</v>
      </c>
      <c r="H245" s="530">
        <f>VLOOKUP($E245,'個別表（B表）'!$C$14:$CM$113,12,FALSE)</f>
        <v>0</v>
      </c>
      <c r="I245" s="388"/>
      <c r="J245" s="709" t="str">
        <f>IF($H245&gt;0,LEFT(VLOOKUP($E245,'個別表（B表）'!$C$14:$CM$113,14,FALSE),2),"")</f>
        <v/>
      </c>
      <c r="K245" s="705">
        <f>SUMIFS('個別表（B表）'!$I$14:$I$113,'個別表（B表）'!$C$14:$C$113,'総括表 (A表)'!$E245,'個別表（B表）'!$R$14:$R$113,"&gt;=1")</f>
        <v>0</v>
      </c>
      <c r="L245" s="627">
        <f>SUMIFS('個別表（B表）'!$AW$14:$AW$113,'個別表（B表）'!$C$14:$C$113,'総括表 (A表)'!$E245)</f>
        <v>0</v>
      </c>
      <c r="M245" s="385">
        <f>SUMIFS('個別表（B表）'!$AY$14:$AY$113,'個別表（B表）'!$C$14:$C$113,'総括表 (A表)'!$E245)</f>
        <v>0</v>
      </c>
      <c r="N245" s="386">
        <f>SUMIFS('個別表（B表）'!$I$14:$I$113,'個別表（B表）'!$C$14:$C$113,'総括表 (A表)'!$E245,'個別表（B表）'!$F$14:$F$113,"&gt;=1")</f>
        <v>0</v>
      </c>
      <c r="O245" s="386">
        <f>SUMIFS('個別表（B表）'!$BR$14:$BR$113,'個別表（B表）'!$C$14:$C$113,'総括表 (A表)'!$E245)</f>
        <v>0</v>
      </c>
      <c r="P245" s="721" t="str">
        <f t="shared" si="47"/>
        <v/>
      </c>
      <c r="Q245" s="716"/>
      <c r="R245" s="327"/>
      <c r="S245" s="705">
        <f>SUMIFS('個別表（B表）'!$I$14:$I$113,'個別表（B表）'!$C$14:$C$113,'総括表 (A表)'!E245)</f>
        <v>0</v>
      </c>
      <c r="T245" s="698">
        <f>SUMIFS('個別表（B表）'!$AW$14:$AW$113,'個別表（B表）'!$C$14:$C$113,'総括表 (A表)'!$E245)</f>
        <v>0</v>
      </c>
      <c r="U245" s="387">
        <f>SUMIFS('個別表（B表）'!$AY$14:$AY$113,'個別表（B表）'!$C$14:$C$113,'総括表 (A表)'!$E245)</f>
        <v>0</v>
      </c>
      <c r="V245" s="496">
        <f>SUMIFS('個別表（B表）'!$I$14:$I$113,'個別表（B表）'!$C$14:$C$113,'総括表 (A表)'!$E245,'個別表（B表）'!$F$14:$F$113,"&gt;=1")</f>
        <v>0</v>
      </c>
      <c r="W245" s="387">
        <f>SUMIFS('個別表（B表）'!$BR$14:$BR$113,'個別表（B表）'!$C$14:$C$113,'総括表 (A表)'!$E245)</f>
        <v>0</v>
      </c>
      <c r="X245" s="674" t="str">
        <f t="shared" si="49"/>
        <v/>
      </c>
      <c r="Y245" s="331"/>
      <c r="Z245" s="332"/>
      <c r="AA245" s="328">
        <f t="shared" si="51"/>
        <v>0</v>
      </c>
      <c r="AB245" s="329">
        <f t="shared" si="52"/>
        <v>0</v>
      </c>
      <c r="AC245" s="332"/>
      <c r="AD245" s="332"/>
      <c r="AE245" s="328">
        <f t="shared" si="53"/>
        <v>0</v>
      </c>
      <c r="AF245" s="746">
        <f t="shared" si="50"/>
        <v>0</v>
      </c>
      <c r="AG245" s="332"/>
      <c r="AH245" s="328">
        <f t="shared" si="54"/>
        <v>0</v>
      </c>
      <c r="AI245" s="329">
        <f t="shared" si="55"/>
        <v>0</v>
      </c>
      <c r="AJ245" s="332"/>
      <c r="AK245" s="330">
        <f t="shared" si="56"/>
        <v>0</v>
      </c>
      <c r="AL245" s="335"/>
      <c r="AM245" s="329">
        <f t="shared" si="57"/>
        <v>0</v>
      </c>
      <c r="AN245" s="436"/>
      <c r="AO245" s="337">
        <f t="shared" si="48"/>
        <v>0</v>
      </c>
      <c r="AP245" s="261"/>
    </row>
    <row r="246" spans="1:42">
      <c r="A246" s="342">
        <f>VLOOKUP($E246,'個別表（B表）'!$C$14:$CM$113,2,FALSE)</f>
        <v>0</v>
      </c>
      <c r="B246" s="342">
        <f>IF(D246&gt;0,SUM($D$12:D246),0)</f>
        <v>0</v>
      </c>
      <c r="C246" s="342">
        <f t="shared" si="58"/>
        <v>0</v>
      </c>
      <c r="D246" s="342">
        <f t="shared" si="46"/>
        <v>0</v>
      </c>
      <c r="E246" s="666">
        <f t="shared" si="59"/>
        <v>0</v>
      </c>
      <c r="F246" s="357">
        <f>VLOOKUP($E246,'個別表（B表）'!$C$14:$CM$113,10,FALSE)</f>
        <v>0</v>
      </c>
      <c r="G246" s="357">
        <f>VLOOKUP($E246,'個別表（B表）'!$C$14:$CM$113,11,FALSE)</f>
        <v>0</v>
      </c>
      <c r="H246" s="530">
        <f>VLOOKUP($E246,'個別表（B表）'!$C$14:$CM$113,12,FALSE)</f>
        <v>0</v>
      </c>
      <c r="I246" s="388"/>
      <c r="J246" s="709" t="str">
        <f>IF($H246&gt;0,LEFT(VLOOKUP($E246,'個別表（B表）'!$C$14:$CM$113,14,FALSE),2),"")</f>
        <v/>
      </c>
      <c r="K246" s="705">
        <f>SUMIFS('個別表（B表）'!$I$14:$I$113,'個別表（B表）'!$C$14:$C$113,'総括表 (A表)'!$E246,'個別表（B表）'!$R$14:$R$113,"&gt;=1")</f>
        <v>0</v>
      </c>
      <c r="L246" s="627">
        <f>SUMIFS('個別表（B表）'!$AW$14:$AW$113,'個別表（B表）'!$C$14:$C$113,'総括表 (A表)'!$E246)</f>
        <v>0</v>
      </c>
      <c r="M246" s="385">
        <f>SUMIFS('個別表（B表）'!$AY$14:$AY$113,'個別表（B表）'!$C$14:$C$113,'総括表 (A表)'!$E246)</f>
        <v>0</v>
      </c>
      <c r="N246" s="386">
        <f>SUMIFS('個別表（B表）'!$I$14:$I$113,'個別表（B表）'!$C$14:$C$113,'総括表 (A表)'!$E246,'個別表（B表）'!$F$14:$F$113,"&gt;=1")</f>
        <v>0</v>
      </c>
      <c r="O246" s="386">
        <f>SUMIFS('個別表（B表）'!$BR$14:$BR$113,'個別表（B表）'!$C$14:$C$113,'総括表 (A表)'!$E246)</f>
        <v>0</v>
      </c>
      <c r="P246" s="721" t="str">
        <f t="shared" si="47"/>
        <v/>
      </c>
      <c r="Q246" s="716"/>
      <c r="R246" s="327"/>
      <c r="S246" s="705">
        <f>SUMIFS('個別表（B表）'!$I$14:$I$113,'個別表（B表）'!$C$14:$C$113,'総括表 (A表)'!E246)</f>
        <v>0</v>
      </c>
      <c r="T246" s="698">
        <f>SUMIFS('個別表（B表）'!$AW$14:$AW$113,'個別表（B表）'!$C$14:$C$113,'総括表 (A表)'!$E246)</f>
        <v>0</v>
      </c>
      <c r="U246" s="387">
        <f>SUMIFS('個別表（B表）'!$AY$14:$AY$113,'個別表（B表）'!$C$14:$C$113,'総括表 (A表)'!$E246)</f>
        <v>0</v>
      </c>
      <c r="V246" s="496">
        <f>SUMIFS('個別表（B表）'!$I$14:$I$113,'個別表（B表）'!$C$14:$C$113,'総括表 (A表)'!$E246,'個別表（B表）'!$F$14:$F$113,"&gt;=1")</f>
        <v>0</v>
      </c>
      <c r="W246" s="387">
        <f>SUMIFS('個別表（B表）'!$BR$14:$BR$113,'個別表（B表）'!$C$14:$C$113,'総括表 (A表)'!$E246)</f>
        <v>0</v>
      </c>
      <c r="X246" s="674" t="str">
        <f t="shared" si="49"/>
        <v/>
      </c>
      <c r="Y246" s="331"/>
      <c r="Z246" s="332"/>
      <c r="AA246" s="328">
        <f t="shared" si="51"/>
        <v>0</v>
      </c>
      <c r="AB246" s="329">
        <f t="shared" si="52"/>
        <v>0</v>
      </c>
      <c r="AC246" s="332"/>
      <c r="AD246" s="332"/>
      <c r="AE246" s="328">
        <f t="shared" si="53"/>
        <v>0</v>
      </c>
      <c r="AF246" s="746">
        <f t="shared" si="50"/>
        <v>0</v>
      </c>
      <c r="AG246" s="332"/>
      <c r="AH246" s="328">
        <f t="shared" si="54"/>
        <v>0</v>
      </c>
      <c r="AI246" s="329">
        <f t="shared" si="55"/>
        <v>0</v>
      </c>
      <c r="AJ246" s="332"/>
      <c r="AK246" s="330">
        <f t="shared" si="56"/>
        <v>0</v>
      </c>
      <c r="AL246" s="335"/>
      <c r="AM246" s="329">
        <f t="shared" si="57"/>
        <v>0</v>
      </c>
      <c r="AN246" s="436"/>
      <c r="AO246" s="337">
        <f t="shared" si="48"/>
        <v>0</v>
      </c>
      <c r="AP246" s="261"/>
    </row>
    <row r="247" spans="1:42">
      <c r="A247" s="342">
        <f>VLOOKUP($E247,'個別表（B表）'!$C$14:$CM$113,2,FALSE)</f>
        <v>0</v>
      </c>
      <c r="B247" s="342">
        <f>IF(D247&gt;0,SUM($D$12:D247),0)</f>
        <v>0</v>
      </c>
      <c r="C247" s="342">
        <f t="shared" si="58"/>
        <v>0</v>
      </c>
      <c r="D247" s="342">
        <f t="shared" si="46"/>
        <v>0</v>
      </c>
      <c r="E247" s="666">
        <f t="shared" si="59"/>
        <v>0</v>
      </c>
      <c r="F247" s="357">
        <f>VLOOKUP($E247,'個別表（B表）'!$C$14:$CM$113,10,FALSE)</f>
        <v>0</v>
      </c>
      <c r="G247" s="357">
        <f>VLOOKUP($E247,'個別表（B表）'!$C$14:$CM$113,11,FALSE)</f>
        <v>0</v>
      </c>
      <c r="H247" s="530">
        <f>VLOOKUP($E247,'個別表（B表）'!$C$14:$CM$113,12,FALSE)</f>
        <v>0</v>
      </c>
      <c r="I247" s="388"/>
      <c r="J247" s="709" t="str">
        <f>IF($H247&gt;0,LEFT(VLOOKUP($E247,'個別表（B表）'!$C$14:$CM$113,14,FALSE),2),"")</f>
        <v/>
      </c>
      <c r="K247" s="705">
        <f>SUMIFS('個別表（B表）'!$I$14:$I$113,'個別表（B表）'!$C$14:$C$113,'総括表 (A表)'!$E247,'個別表（B表）'!$R$14:$R$113,"&gt;=1")</f>
        <v>0</v>
      </c>
      <c r="L247" s="627">
        <f>SUMIFS('個別表（B表）'!$AW$14:$AW$113,'個別表（B表）'!$C$14:$C$113,'総括表 (A表)'!$E247)</f>
        <v>0</v>
      </c>
      <c r="M247" s="385">
        <f>SUMIFS('個別表（B表）'!$AY$14:$AY$113,'個別表（B表）'!$C$14:$C$113,'総括表 (A表)'!$E247)</f>
        <v>0</v>
      </c>
      <c r="N247" s="386">
        <f>SUMIFS('個別表（B表）'!$I$14:$I$113,'個別表（B表）'!$C$14:$C$113,'総括表 (A表)'!$E247,'個別表（B表）'!$F$14:$F$113,"&gt;=1")</f>
        <v>0</v>
      </c>
      <c r="O247" s="386">
        <f>SUMIFS('個別表（B表）'!$BR$14:$BR$113,'個別表（B表）'!$C$14:$C$113,'総括表 (A表)'!$E247)</f>
        <v>0</v>
      </c>
      <c r="P247" s="721" t="str">
        <f t="shared" si="47"/>
        <v/>
      </c>
      <c r="Q247" s="716"/>
      <c r="R247" s="327"/>
      <c r="S247" s="705">
        <f>SUMIFS('個別表（B表）'!$I$14:$I$113,'個別表（B表）'!$C$14:$C$113,'総括表 (A表)'!E247)</f>
        <v>0</v>
      </c>
      <c r="T247" s="698">
        <f>SUMIFS('個別表（B表）'!$AW$14:$AW$113,'個別表（B表）'!$C$14:$C$113,'総括表 (A表)'!$E247)</f>
        <v>0</v>
      </c>
      <c r="U247" s="387">
        <f>SUMIFS('個別表（B表）'!$AY$14:$AY$113,'個別表（B表）'!$C$14:$C$113,'総括表 (A表)'!$E247)</f>
        <v>0</v>
      </c>
      <c r="V247" s="496">
        <f>SUMIFS('個別表（B表）'!$I$14:$I$113,'個別表（B表）'!$C$14:$C$113,'総括表 (A表)'!$E247,'個別表（B表）'!$F$14:$F$113,"&gt;=1")</f>
        <v>0</v>
      </c>
      <c r="W247" s="387">
        <f>SUMIFS('個別表（B表）'!$BR$14:$BR$113,'個別表（B表）'!$C$14:$C$113,'総括表 (A表)'!$E247)</f>
        <v>0</v>
      </c>
      <c r="X247" s="674" t="str">
        <f t="shared" si="49"/>
        <v/>
      </c>
      <c r="Y247" s="331"/>
      <c r="Z247" s="332"/>
      <c r="AA247" s="328">
        <f t="shared" si="51"/>
        <v>0</v>
      </c>
      <c r="AB247" s="329">
        <f t="shared" si="52"/>
        <v>0</v>
      </c>
      <c r="AC247" s="332"/>
      <c r="AD247" s="332"/>
      <c r="AE247" s="328">
        <f t="shared" si="53"/>
        <v>0</v>
      </c>
      <c r="AF247" s="746">
        <f t="shared" si="50"/>
        <v>0</v>
      </c>
      <c r="AG247" s="332"/>
      <c r="AH247" s="328">
        <f t="shared" si="54"/>
        <v>0</v>
      </c>
      <c r="AI247" s="329">
        <f t="shared" si="55"/>
        <v>0</v>
      </c>
      <c r="AJ247" s="332"/>
      <c r="AK247" s="330">
        <f t="shared" si="56"/>
        <v>0</v>
      </c>
      <c r="AL247" s="335"/>
      <c r="AM247" s="329">
        <f t="shared" si="57"/>
        <v>0</v>
      </c>
      <c r="AN247" s="436"/>
      <c r="AO247" s="337">
        <f t="shared" si="48"/>
        <v>0</v>
      </c>
      <c r="AP247" s="261"/>
    </row>
    <row r="248" spans="1:42">
      <c r="A248" s="342">
        <f>VLOOKUP($E248,'個別表（B表）'!$C$14:$CM$113,2,FALSE)</f>
        <v>0</v>
      </c>
      <c r="B248" s="342">
        <f>IF(D248&gt;0,SUM($D$12:D248),0)</f>
        <v>0</v>
      </c>
      <c r="C248" s="342">
        <f t="shared" si="58"/>
        <v>0</v>
      </c>
      <c r="D248" s="342">
        <f t="shared" si="46"/>
        <v>0</v>
      </c>
      <c r="E248" s="666">
        <f t="shared" si="59"/>
        <v>0</v>
      </c>
      <c r="F248" s="357">
        <f>VLOOKUP($E248,'個別表（B表）'!$C$14:$CM$113,10,FALSE)</f>
        <v>0</v>
      </c>
      <c r="G248" s="357">
        <f>VLOOKUP($E248,'個別表（B表）'!$C$14:$CM$113,11,FALSE)</f>
        <v>0</v>
      </c>
      <c r="H248" s="530">
        <f>VLOOKUP($E248,'個別表（B表）'!$C$14:$CM$113,12,FALSE)</f>
        <v>0</v>
      </c>
      <c r="I248" s="388"/>
      <c r="J248" s="709" t="str">
        <f>IF($H248&gt;0,LEFT(VLOOKUP($E248,'個別表（B表）'!$C$14:$CM$113,14,FALSE),2),"")</f>
        <v/>
      </c>
      <c r="K248" s="705">
        <f>SUMIFS('個別表（B表）'!$I$14:$I$113,'個別表（B表）'!$C$14:$C$113,'総括表 (A表)'!$E248,'個別表（B表）'!$R$14:$R$113,"&gt;=1")</f>
        <v>0</v>
      </c>
      <c r="L248" s="627">
        <f>SUMIFS('個別表（B表）'!$AW$14:$AW$113,'個別表（B表）'!$C$14:$C$113,'総括表 (A表)'!$E248)</f>
        <v>0</v>
      </c>
      <c r="M248" s="385">
        <f>SUMIFS('個別表（B表）'!$AY$14:$AY$113,'個別表（B表）'!$C$14:$C$113,'総括表 (A表)'!$E248)</f>
        <v>0</v>
      </c>
      <c r="N248" s="386">
        <f>SUMIFS('個別表（B表）'!$I$14:$I$113,'個別表（B表）'!$C$14:$C$113,'総括表 (A表)'!$E248,'個別表（B表）'!$F$14:$F$113,"&gt;=1")</f>
        <v>0</v>
      </c>
      <c r="O248" s="386">
        <f>SUMIFS('個別表（B表）'!$BR$14:$BR$113,'個別表（B表）'!$C$14:$C$113,'総括表 (A表)'!$E248)</f>
        <v>0</v>
      </c>
      <c r="P248" s="721" t="str">
        <f t="shared" si="47"/>
        <v/>
      </c>
      <c r="Q248" s="716"/>
      <c r="R248" s="327"/>
      <c r="S248" s="705">
        <f>SUMIFS('個別表（B表）'!$I$14:$I$113,'個別表（B表）'!$C$14:$C$113,'総括表 (A表)'!E248)</f>
        <v>0</v>
      </c>
      <c r="T248" s="698">
        <f>SUMIFS('個別表（B表）'!$AW$14:$AW$113,'個別表（B表）'!$C$14:$C$113,'総括表 (A表)'!$E248)</f>
        <v>0</v>
      </c>
      <c r="U248" s="387">
        <f>SUMIFS('個別表（B表）'!$AY$14:$AY$113,'個別表（B表）'!$C$14:$C$113,'総括表 (A表)'!$E248)</f>
        <v>0</v>
      </c>
      <c r="V248" s="496">
        <f>SUMIFS('個別表（B表）'!$I$14:$I$113,'個別表（B表）'!$C$14:$C$113,'総括表 (A表)'!$E248,'個別表（B表）'!$F$14:$F$113,"&gt;=1")</f>
        <v>0</v>
      </c>
      <c r="W248" s="387">
        <f>SUMIFS('個別表（B表）'!$BR$14:$BR$113,'個別表（B表）'!$C$14:$C$113,'総括表 (A表)'!$E248)</f>
        <v>0</v>
      </c>
      <c r="X248" s="674" t="str">
        <f t="shared" si="49"/>
        <v/>
      </c>
      <c r="Y248" s="331"/>
      <c r="Z248" s="332"/>
      <c r="AA248" s="328">
        <f t="shared" si="51"/>
        <v>0</v>
      </c>
      <c r="AB248" s="329">
        <f t="shared" si="52"/>
        <v>0</v>
      </c>
      <c r="AC248" s="332"/>
      <c r="AD248" s="332"/>
      <c r="AE248" s="328">
        <f t="shared" si="53"/>
        <v>0</v>
      </c>
      <c r="AF248" s="746">
        <f t="shared" si="50"/>
        <v>0</v>
      </c>
      <c r="AG248" s="332"/>
      <c r="AH248" s="328">
        <f t="shared" si="54"/>
        <v>0</v>
      </c>
      <c r="AI248" s="329">
        <f t="shared" si="55"/>
        <v>0</v>
      </c>
      <c r="AJ248" s="332"/>
      <c r="AK248" s="330">
        <f t="shared" si="56"/>
        <v>0</v>
      </c>
      <c r="AL248" s="335"/>
      <c r="AM248" s="329">
        <f t="shared" si="57"/>
        <v>0</v>
      </c>
      <c r="AN248" s="436"/>
      <c r="AO248" s="337">
        <f t="shared" si="48"/>
        <v>0</v>
      </c>
      <c r="AP248" s="261"/>
    </row>
    <row r="249" spans="1:42">
      <c r="A249" s="342">
        <f>VLOOKUP($E249,'個別表（B表）'!$C$14:$CM$113,2,FALSE)</f>
        <v>0</v>
      </c>
      <c r="B249" s="342">
        <f>IF(D249&gt;0,SUM($D$12:D249),0)</f>
        <v>0</v>
      </c>
      <c r="C249" s="342">
        <f t="shared" si="58"/>
        <v>0</v>
      </c>
      <c r="D249" s="342">
        <f t="shared" si="46"/>
        <v>0</v>
      </c>
      <c r="E249" s="666">
        <f t="shared" si="59"/>
        <v>0</v>
      </c>
      <c r="F249" s="357">
        <f>VLOOKUP($E249,'個別表（B表）'!$C$14:$CM$113,10,FALSE)</f>
        <v>0</v>
      </c>
      <c r="G249" s="357">
        <f>VLOOKUP($E249,'個別表（B表）'!$C$14:$CM$113,11,FALSE)</f>
        <v>0</v>
      </c>
      <c r="H249" s="530">
        <f>VLOOKUP($E249,'個別表（B表）'!$C$14:$CM$113,12,FALSE)</f>
        <v>0</v>
      </c>
      <c r="I249" s="388"/>
      <c r="J249" s="709" t="str">
        <f>IF($H249&gt;0,LEFT(VLOOKUP($E249,'個別表（B表）'!$C$14:$CM$113,14,FALSE),2),"")</f>
        <v/>
      </c>
      <c r="K249" s="705">
        <f>SUMIFS('個別表（B表）'!$I$14:$I$113,'個別表（B表）'!$C$14:$C$113,'総括表 (A表)'!$E249,'個別表（B表）'!$R$14:$R$113,"&gt;=1")</f>
        <v>0</v>
      </c>
      <c r="L249" s="627">
        <f>SUMIFS('個別表（B表）'!$AW$14:$AW$113,'個別表（B表）'!$C$14:$C$113,'総括表 (A表)'!$E249)</f>
        <v>0</v>
      </c>
      <c r="M249" s="385">
        <f>SUMIFS('個別表（B表）'!$AY$14:$AY$113,'個別表（B表）'!$C$14:$C$113,'総括表 (A表)'!$E249)</f>
        <v>0</v>
      </c>
      <c r="N249" s="386">
        <f>SUMIFS('個別表（B表）'!$I$14:$I$113,'個別表（B表）'!$C$14:$C$113,'総括表 (A表)'!$E249,'個別表（B表）'!$F$14:$F$113,"&gt;=1")</f>
        <v>0</v>
      </c>
      <c r="O249" s="386">
        <f>SUMIFS('個別表（B表）'!$BR$14:$BR$113,'個別表（B表）'!$C$14:$C$113,'総括表 (A表)'!$E249)</f>
        <v>0</v>
      </c>
      <c r="P249" s="721" t="str">
        <f t="shared" si="47"/>
        <v/>
      </c>
      <c r="Q249" s="716"/>
      <c r="R249" s="327"/>
      <c r="S249" s="705">
        <f>SUMIFS('個別表（B表）'!$I$14:$I$113,'個別表（B表）'!$C$14:$C$113,'総括表 (A表)'!E249)</f>
        <v>0</v>
      </c>
      <c r="T249" s="698">
        <f>SUMIFS('個別表（B表）'!$AW$14:$AW$113,'個別表（B表）'!$C$14:$C$113,'総括表 (A表)'!$E249)</f>
        <v>0</v>
      </c>
      <c r="U249" s="387">
        <f>SUMIFS('個別表（B表）'!$AY$14:$AY$113,'個別表（B表）'!$C$14:$C$113,'総括表 (A表)'!$E249)</f>
        <v>0</v>
      </c>
      <c r="V249" s="496">
        <f>SUMIFS('個別表（B表）'!$I$14:$I$113,'個別表（B表）'!$C$14:$C$113,'総括表 (A表)'!$E249,'個別表（B表）'!$F$14:$F$113,"&gt;=1")</f>
        <v>0</v>
      </c>
      <c r="W249" s="387">
        <f>SUMIFS('個別表（B表）'!$BR$14:$BR$113,'個別表（B表）'!$C$14:$C$113,'総括表 (A表)'!$E249)</f>
        <v>0</v>
      </c>
      <c r="X249" s="674" t="str">
        <f t="shared" si="49"/>
        <v/>
      </c>
      <c r="Y249" s="331"/>
      <c r="Z249" s="332"/>
      <c r="AA249" s="328">
        <f t="shared" si="51"/>
        <v>0</v>
      </c>
      <c r="AB249" s="329">
        <f t="shared" si="52"/>
        <v>0</v>
      </c>
      <c r="AC249" s="332"/>
      <c r="AD249" s="332"/>
      <c r="AE249" s="328">
        <f t="shared" si="53"/>
        <v>0</v>
      </c>
      <c r="AF249" s="746">
        <f t="shared" si="50"/>
        <v>0</v>
      </c>
      <c r="AG249" s="332"/>
      <c r="AH249" s="328">
        <f t="shared" si="54"/>
        <v>0</v>
      </c>
      <c r="AI249" s="329">
        <f t="shared" si="55"/>
        <v>0</v>
      </c>
      <c r="AJ249" s="332"/>
      <c r="AK249" s="330">
        <f t="shared" si="56"/>
        <v>0</v>
      </c>
      <c r="AL249" s="335"/>
      <c r="AM249" s="329">
        <f t="shared" si="57"/>
        <v>0</v>
      </c>
      <c r="AN249" s="436"/>
      <c r="AO249" s="337">
        <f t="shared" si="48"/>
        <v>0</v>
      </c>
      <c r="AP249" s="261"/>
    </row>
    <row r="250" spans="1:42">
      <c r="A250" s="342">
        <f>VLOOKUP($E250,'個別表（B表）'!$C$14:$CM$113,2,FALSE)</f>
        <v>0</v>
      </c>
      <c r="B250" s="342">
        <f>IF(D250&gt;0,SUM($D$12:D250),0)</f>
        <v>0</v>
      </c>
      <c r="C250" s="342">
        <f t="shared" si="58"/>
        <v>0</v>
      </c>
      <c r="D250" s="342">
        <f t="shared" si="46"/>
        <v>0</v>
      </c>
      <c r="E250" s="666">
        <f t="shared" si="59"/>
        <v>0</v>
      </c>
      <c r="F250" s="357">
        <f>VLOOKUP($E250,'個別表（B表）'!$C$14:$CM$113,10,FALSE)</f>
        <v>0</v>
      </c>
      <c r="G250" s="357">
        <f>VLOOKUP($E250,'個別表（B表）'!$C$14:$CM$113,11,FALSE)</f>
        <v>0</v>
      </c>
      <c r="H250" s="530">
        <f>VLOOKUP($E250,'個別表（B表）'!$C$14:$CM$113,12,FALSE)</f>
        <v>0</v>
      </c>
      <c r="I250" s="388"/>
      <c r="J250" s="709" t="str">
        <f>IF($H250&gt;0,LEFT(VLOOKUP($E250,'個別表（B表）'!$C$14:$CM$113,14,FALSE),2),"")</f>
        <v/>
      </c>
      <c r="K250" s="705">
        <f>SUMIFS('個別表（B表）'!$I$14:$I$113,'個別表（B表）'!$C$14:$C$113,'総括表 (A表)'!$E250,'個別表（B表）'!$R$14:$R$113,"&gt;=1")</f>
        <v>0</v>
      </c>
      <c r="L250" s="627">
        <f>SUMIFS('個別表（B表）'!$AW$14:$AW$113,'個別表（B表）'!$C$14:$C$113,'総括表 (A表)'!$E250)</f>
        <v>0</v>
      </c>
      <c r="M250" s="385">
        <f>SUMIFS('個別表（B表）'!$AY$14:$AY$113,'個別表（B表）'!$C$14:$C$113,'総括表 (A表)'!$E250)</f>
        <v>0</v>
      </c>
      <c r="N250" s="386">
        <f>SUMIFS('個別表（B表）'!$I$14:$I$113,'個別表（B表）'!$C$14:$C$113,'総括表 (A表)'!$E250,'個別表（B表）'!$F$14:$F$113,"&gt;=1")</f>
        <v>0</v>
      </c>
      <c r="O250" s="386">
        <f>SUMIFS('個別表（B表）'!$BR$14:$BR$113,'個別表（B表）'!$C$14:$C$113,'総括表 (A表)'!$E250)</f>
        <v>0</v>
      </c>
      <c r="P250" s="721" t="str">
        <f t="shared" si="47"/>
        <v/>
      </c>
      <c r="Q250" s="716"/>
      <c r="R250" s="327"/>
      <c r="S250" s="705">
        <f>SUMIFS('個別表（B表）'!$I$14:$I$113,'個別表（B表）'!$C$14:$C$113,'総括表 (A表)'!E250)</f>
        <v>0</v>
      </c>
      <c r="T250" s="698">
        <f>SUMIFS('個別表（B表）'!$AW$14:$AW$113,'個別表（B表）'!$C$14:$C$113,'総括表 (A表)'!$E250)</f>
        <v>0</v>
      </c>
      <c r="U250" s="387">
        <f>SUMIFS('個別表（B表）'!$AY$14:$AY$113,'個別表（B表）'!$C$14:$C$113,'総括表 (A表)'!$E250)</f>
        <v>0</v>
      </c>
      <c r="V250" s="496">
        <f>SUMIFS('個別表（B表）'!$I$14:$I$113,'個別表（B表）'!$C$14:$C$113,'総括表 (A表)'!$E250,'個別表（B表）'!$F$14:$F$113,"&gt;=1")</f>
        <v>0</v>
      </c>
      <c r="W250" s="387">
        <f>SUMIFS('個別表（B表）'!$BR$14:$BR$113,'個別表（B表）'!$C$14:$C$113,'総括表 (A表)'!$E250)</f>
        <v>0</v>
      </c>
      <c r="X250" s="674" t="str">
        <f t="shared" si="49"/>
        <v/>
      </c>
      <c r="Y250" s="331"/>
      <c r="Z250" s="332"/>
      <c r="AA250" s="328">
        <f t="shared" si="51"/>
        <v>0</v>
      </c>
      <c r="AB250" s="329">
        <f t="shared" si="52"/>
        <v>0</v>
      </c>
      <c r="AC250" s="332"/>
      <c r="AD250" s="332"/>
      <c r="AE250" s="328">
        <f t="shared" si="53"/>
        <v>0</v>
      </c>
      <c r="AF250" s="746">
        <f t="shared" si="50"/>
        <v>0</v>
      </c>
      <c r="AG250" s="332"/>
      <c r="AH250" s="328">
        <f t="shared" si="54"/>
        <v>0</v>
      </c>
      <c r="AI250" s="329">
        <f t="shared" si="55"/>
        <v>0</v>
      </c>
      <c r="AJ250" s="332"/>
      <c r="AK250" s="330">
        <f t="shared" si="56"/>
        <v>0</v>
      </c>
      <c r="AL250" s="335"/>
      <c r="AM250" s="329">
        <f t="shared" si="57"/>
        <v>0</v>
      </c>
      <c r="AN250" s="436"/>
      <c r="AO250" s="337">
        <f t="shared" si="48"/>
        <v>0</v>
      </c>
      <c r="AP250" s="261"/>
    </row>
    <row r="251" spans="1:42">
      <c r="A251" s="342">
        <f>VLOOKUP($E251,'個別表（B表）'!$C$14:$CM$113,2,FALSE)</f>
        <v>0</v>
      </c>
      <c r="B251" s="342">
        <f>IF(D251&gt;0,SUM($D$12:D251),0)</f>
        <v>0</v>
      </c>
      <c r="C251" s="342">
        <f t="shared" si="58"/>
        <v>0</v>
      </c>
      <c r="D251" s="342">
        <f t="shared" si="46"/>
        <v>0</v>
      </c>
      <c r="E251" s="666">
        <f t="shared" si="59"/>
        <v>0</v>
      </c>
      <c r="F251" s="357">
        <f>VLOOKUP($E251,'個別表（B表）'!$C$14:$CM$113,10,FALSE)</f>
        <v>0</v>
      </c>
      <c r="G251" s="357">
        <f>VLOOKUP($E251,'個別表（B表）'!$C$14:$CM$113,11,FALSE)</f>
        <v>0</v>
      </c>
      <c r="H251" s="530">
        <f>VLOOKUP($E251,'個別表（B表）'!$C$14:$CM$113,12,FALSE)</f>
        <v>0</v>
      </c>
      <c r="I251" s="388"/>
      <c r="J251" s="709" t="str">
        <f>IF($H251&gt;0,LEFT(VLOOKUP($E251,'個別表（B表）'!$C$14:$CM$113,14,FALSE),2),"")</f>
        <v/>
      </c>
      <c r="K251" s="705">
        <f>SUMIFS('個別表（B表）'!$I$14:$I$113,'個別表（B表）'!$C$14:$C$113,'総括表 (A表)'!$E251,'個別表（B表）'!$R$14:$R$113,"&gt;=1")</f>
        <v>0</v>
      </c>
      <c r="L251" s="627">
        <f>SUMIFS('個別表（B表）'!$AW$14:$AW$113,'個別表（B表）'!$C$14:$C$113,'総括表 (A表)'!$E251)</f>
        <v>0</v>
      </c>
      <c r="M251" s="385">
        <f>SUMIFS('個別表（B表）'!$AY$14:$AY$113,'個別表（B表）'!$C$14:$C$113,'総括表 (A表)'!$E251)</f>
        <v>0</v>
      </c>
      <c r="N251" s="386">
        <f>SUMIFS('個別表（B表）'!$I$14:$I$113,'個別表（B表）'!$C$14:$C$113,'総括表 (A表)'!$E251,'個別表（B表）'!$F$14:$F$113,"&gt;=1")</f>
        <v>0</v>
      </c>
      <c r="O251" s="386">
        <f>SUMIFS('個別表（B表）'!$BR$14:$BR$113,'個別表（B表）'!$C$14:$C$113,'総括表 (A表)'!$E251)</f>
        <v>0</v>
      </c>
      <c r="P251" s="721" t="str">
        <f t="shared" si="47"/>
        <v/>
      </c>
      <c r="Q251" s="716"/>
      <c r="R251" s="327"/>
      <c r="S251" s="705">
        <f>SUMIFS('個別表（B表）'!$I$14:$I$113,'個別表（B表）'!$C$14:$C$113,'総括表 (A表)'!E251)</f>
        <v>0</v>
      </c>
      <c r="T251" s="698">
        <f>SUMIFS('個別表（B表）'!$AW$14:$AW$113,'個別表（B表）'!$C$14:$C$113,'総括表 (A表)'!$E251)</f>
        <v>0</v>
      </c>
      <c r="U251" s="387">
        <f>SUMIFS('個別表（B表）'!$AY$14:$AY$113,'個別表（B表）'!$C$14:$C$113,'総括表 (A表)'!$E251)</f>
        <v>0</v>
      </c>
      <c r="V251" s="496">
        <f>SUMIFS('個別表（B表）'!$I$14:$I$113,'個別表（B表）'!$C$14:$C$113,'総括表 (A表)'!$E251,'個別表（B表）'!$F$14:$F$113,"&gt;=1")</f>
        <v>0</v>
      </c>
      <c r="W251" s="387">
        <f>SUMIFS('個別表（B表）'!$BR$14:$BR$113,'個別表（B表）'!$C$14:$C$113,'総括表 (A表)'!$E251)</f>
        <v>0</v>
      </c>
      <c r="X251" s="674" t="str">
        <f t="shared" si="49"/>
        <v/>
      </c>
      <c r="Y251" s="331"/>
      <c r="Z251" s="332"/>
      <c r="AA251" s="328">
        <f t="shared" si="51"/>
        <v>0</v>
      </c>
      <c r="AB251" s="329">
        <f t="shared" si="52"/>
        <v>0</v>
      </c>
      <c r="AC251" s="332"/>
      <c r="AD251" s="332"/>
      <c r="AE251" s="328">
        <f t="shared" si="53"/>
        <v>0</v>
      </c>
      <c r="AF251" s="746">
        <f t="shared" si="50"/>
        <v>0</v>
      </c>
      <c r="AG251" s="332"/>
      <c r="AH251" s="328">
        <f t="shared" si="54"/>
        <v>0</v>
      </c>
      <c r="AI251" s="329">
        <f t="shared" si="55"/>
        <v>0</v>
      </c>
      <c r="AJ251" s="332"/>
      <c r="AK251" s="330">
        <f t="shared" si="56"/>
        <v>0</v>
      </c>
      <c r="AL251" s="335"/>
      <c r="AM251" s="329">
        <f t="shared" si="57"/>
        <v>0</v>
      </c>
      <c r="AN251" s="436"/>
      <c r="AO251" s="337">
        <f t="shared" si="48"/>
        <v>0</v>
      </c>
      <c r="AP251" s="261"/>
    </row>
    <row r="252" spans="1:42">
      <c r="A252" s="342">
        <f>VLOOKUP($E252,'個別表（B表）'!$C$14:$CM$113,2,FALSE)</f>
        <v>0</v>
      </c>
      <c r="B252" s="342">
        <f>IF(D252&gt;0,SUM($D$12:D252),0)</f>
        <v>0</v>
      </c>
      <c r="C252" s="342">
        <f t="shared" si="58"/>
        <v>0</v>
      </c>
      <c r="D252" s="342">
        <f t="shared" si="46"/>
        <v>0</v>
      </c>
      <c r="E252" s="666">
        <f t="shared" si="59"/>
        <v>0</v>
      </c>
      <c r="F252" s="357">
        <f>VLOOKUP($E252,'個別表（B表）'!$C$14:$CM$113,10,FALSE)</f>
        <v>0</v>
      </c>
      <c r="G252" s="357">
        <f>VLOOKUP($E252,'個別表（B表）'!$C$14:$CM$113,11,FALSE)</f>
        <v>0</v>
      </c>
      <c r="H252" s="530">
        <f>VLOOKUP($E252,'個別表（B表）'!$C$14:$CM$113,12,FALSE)</f>
        <v>0</v>
      </c>
      <c r="I252" s="388"/>
      <c r="J252" s="709" t="str">
        <f>IF($H252&gt;0,LEFT(VLOOKUP($E252,'個別表（B表）'!$C$14:$CM$113,14,FALSE),2),"")</f>
        <v/>
      </c>
      <c r="K252" s="705">
        <f>SUMIFS('個別表（B表）'!$I$14:$I$113,'個別表（B表）'!$C$14:$C$113,'総括表 (A表)'!$E252,'個別表（B表）'!$R$14:$R$113,"&gt;=1")</f>
        <v>0</v>
      </c>
      <c r="L252" s="627">
        <f>SUMIFS('個別表（B表）'!$AW$14:$AW$113,'個別表（B表）'!$C$14:$C$113,'総括表 (A表)'!$E252)</f>
        <v>0</v>
      </c>
      <c r="M252" s="385">
        <f>SUMIFS('個別表（B表）'!$AY$14:$AY$113,'個別表（B表）'!$C$14:$C$113,'総括表 (A表)'!$E252)</f>
        <v>0</v>
      </c>
      <c r="N252" s="386">
        <f>SUMIFS('個別表（B表）'!$I$14:$I$113,'個別表（B表）'!$C$14:$C$113,'総括表 (A表)'!$E252,'個別表（B表）'!$F$14:$F$113,"&gt;=1")</f>
        <v>0</v>
      </c>
      <c r="O252" s="386">
        <f>SUMIFS('個別表（B表）'!$BR$14:$BR$113,'個別表（B表）'!$C$14:$C$113,'総括表 (A表)'!$E252)</f>
        <v>0</v>
      </c>
      <c r="P252" s="721" t="str">
        <f t="shared" si="47"/>
        <v/>
      </c>
      <c r="Q252" s="716"/>
      <c r="R252" s="327"/>
      <c r="S252" s="705">
        <f>SUMIFS('個別表（B表）'!$I$14:$I$113,'個別表（B表）'!$C$14:$C$113,'総括表 (A表)'!E252)</f>
        <v>0</v>
      </c>
      <c r="T252" s="698">
        <f>SUMIFS('個別表（B表）'!$AW$14:$AW$113,'個別表（B表）'!$C$14:$C$113,'総括表 (A表)'!$E252)</f>
        <v>0</v>
      </c>
      <c r="U252" s="387">
        <f>SUMIFS('個別表（B表）'!$AY$14:$AY$113,'個別表（B表）'!$C$14:$C$113,'総括表 (A表)'!$E252)</f>
        <v>0</v>
      </c>
      <c r="V252" s="496">
        <f>SUMIFS('個別表（B表）'!$I$14:$I$113,'個別表（B表）'!$C$14:$C$113,'総括表 (A表)'!$E252,'個別表（B表）'!$F$14:$F$113,"&gt;=1")</f>
        <v>0</v>
      </c>
      <c r="W252" s="387">
        <f>SUMIFS('個別表（B表）'!$BR$14:$BR$113,'個別表（B表）'!$C$14:$C$113,'総括表 (A表)'!$E252)</f>
        <v>0</v>
      </c>
      <c r="X252" s="674" t="str">
        <f t="shared" si="49"/>
        <v/>
      </c>
      <c r="Y252" s="331"/>
      <c r="Z252" s="332"/>
      <c r="AA252" s="328">
        <f t="shared" si="51"/>
        <v>0</v>
      </c>
      <c r="AB252" s="329">
        <f t="shared" si="52"/>
        <v>0</v>
      </c>
      <c r="AC252" s="332"/>
      <c r="AD252" s="332"/>
      <c r="AE252" s="328">
        <f t="shared" si="53"/>
        <v>0</v>
      </c>
      <c r="AF252" s="746">
        <f t="shared" si="50"/>
        <v>0</v>
      </c>
      <c r="AG252" s="332"/>
      <c r="AH252" s="328">
        <f t="shared" si="54"/>
        <v>0</v>
      </c>
      <c r="AI252" s="329">
        <f t="shared" si="55"/>
        <v>0</v>
      </c>
      <c r="AJ252" s="332"/>
      <c r="AK252" s="330">
        <f t="shared" si="56"/>
        <v>0</v>
      </c>
      <c r="AL252" s="335"/>
      <c r="AM252" s="329">
        <f t="shared" si="57"/>
        <v>0</v>
      </c>
      <c r="AN252" s="436"/>
      <c r="AO252" s="337">
        <f t="shared" si="48"/>
        <v>0</v>
      </c>
      <c r="AP252" s="261"/>
    </row>
    <row r="253" spans="1:42">
      <c r="A253" s="342">
        <f>VLOOKUP($E253,'個別表（B表）'!$C$14:$CM$113,2,FALSE)</f>
        <v>0</v>
      </c>
      <c r="B253" s="342">
        <f>IF(D253&gt;0,SUM($D$12:D253),0)</f>
        <v>0</v>
      </c>
      <c r="C253" s="342">
        <f t="shared" si="58"/>
        <v>0</v>
      </c>
      <c r="D253" s="342">
        <f t="shared" si="46"/>
        <v>0</v>
      </c>
      <c r="E253" s="666">
        <f t="shared" si="59"/>
        <v>0</v>
      </c>
      <c r="F253" s="357">
        <f>VLOOKUP($E253,'個別表（B表）'!$C$14:$CM$113,10,FALSE)</f>
        <v>0</v>
      </c>
      <c r="G253" s="357">
        <f>VLOOKUP($E253,'個別表（B表）'!$C$14:$CM$113,11,FALSE)</f>
        <v>0</v>
      </c>
      <c r="H253" s="530">
        <f>VLOOKUP($E253,'個別表（B表）'!$C$14:$CM$113,12,FALSE)</f>
        <v>0</v>
      </c>
      <c r="I253" s="388"/>
      <c r="J253" s="709" t="str">
        <f>IF($H253&gt;0,LEFT(VLOOKUP($E253,'個別表（B表）'!$C$14:$CM$113,14,FALSE),2),"")</f>
        <v/>
      </c>
      <c r="K253" s="705">
        <f>SUMIFS('個別表（B表）'!$I$14:$I$113,'個別表（B表）'!$C$14:$C$113,'総括表 (A表)'!$E253,'個別表（B表）'!$R$14:$R$113,"&gt;=1")</f>
        <v>0</v>
      </c>
      <c r="L253" s="627">
        <f>SUMIFS('個別表（B表）'!$AW$14:$AW$113,'個別表（B表）'!$C$14:$C$113,'総括表 (A表)'!$E253)</f>
        <v>0</v>
      </c>
      <c r="M253" s="385">
        <f>SUMIFS('個別表（B表）'!$AY$14:$AY$113,'個別表（B表）'!$C$14:$C$113,'総括表 (A表)'!$E253)</f>
        <v>0</v>
      </c>
      <c r="N253" s="386">
        <f>SUMIFS('個別表（B表）'!$I$14:$I$113,'個別表（B表）'!$C$14:$C$113,'総括表 (A表)'!$E253,'個別表（B表）'!$F$14:$F$113,"&gt;=1")</f>
        <v>0</v>
      </c>
      <c r="O253" s="386">
        <f>SUMIFS('個別表（B表）'!$BR$14:$BR$113,'個別表（B表）'!$C$14:$C$113,'総括表 (A表)'!$E253)</f>
        <v>0</v>
      </c>
      <c r="P253" s="721" t="str">
        <f t="shared" si="47"/>
        <v/>
      </c>
      <c r="Q253" s="716"/>
      <c r="R253" s="327"/>
      <c r="S253" s="705">
        <f>SUMIFS('個別表（B表）'!$I$14:$I$113,'個別表（B表）'!$C$14:$C$113,'総括表 (A表)'!E253)</f>
        <v>0</v>
      </c>
      <c r="T253" s="698">
        <f>SUMIFS('個別表（B表）'!$AW$14:$AW$113,'個別表（B表）'!$C$14:$C$113,'総括表 (A表)'!$E253)</f>
        <v>0</v>
      </c>
      <c r="U253" s="387">
        <f>SUMIFS('個別表（B表）'!$AY$14:$AY$113,'個別表（B表）'!$C$14:$C$113,'総括表 (A表)'!$E253)</f>
        <v>0</v>
      </c>
      <c r="V253" s="496">
        <f>SUMIFS('個別表（B表）'!$I$14:$I$113,'個別表（B表）'!$C$14:$C$113,'総括表 (A表)'!$E253,'個別表（B表）'!$F$14:$F$113,"&gt;=1")</f>
        <v>0</v>
      </c>
      <c r="W253" s="387">
        <f>SUMIFS('個別表（B表）'!$BR$14:$BR$113,'個別表（B表）'!$C$14:$C$113,'総括表 (A表)'!$E253)</f>
        <v>0</v>
      </c>
      <c r="X253" s="674" t="str">
        <f t="shared" si="49"/>
        <v/>
      </c>
      <c r="Y253" s="331"/>
      <c r="Z253" s="332"/>
      <c r="AA253" s="328">
        <f t="shared" si="51"/>
        <v>0</v>
      </c>
      <c r="AB253" s="329">
        <f t="shared" si="52"/>
        <v>0</v>
      </c>
      <c r="AC253" s="332"/>
      <c r="AD253" s="332"/>
      <c r="AE253" s="328">
        <f t="shared" si="53"/>
        <v>0</v>
      </c>
      <c r="AF253" s="746">
        <f t="shared" si="50"/>
        <v>0</v>
      </c>
      <c r="AG253" s="332"/>
      <c r="AH253" s="328">
        <f t="shared" si="54"/>
        <v>0</v>
      </c>
      <c r="AI253" s="329">
        <f t="shared" si="55"/>
        <v>0</v>
      </c>
      <c r="AJ253" s="332"/>
      <c r="AK253" s="330">
        <f t="shared" si="56"/>
        <v>0</v>
      </c>
      <c r="AL253" s="335"/>
      <c r="AM253" s="329">
        <f t="shared" si="57"/>
        <v>0</v>
      </c>
      <c r="AN253" s="436"/>
      <c r="AO253" s="337">
        <f t="shared" si="48"/>
        <v>0</v>
      </c>
      <c r="AP253" s="261"/>
    </row>
    <row r="254" spans="1:42">
      <c r="A254" s="342">
        <f>VLOOKUP($E254,'個別表（B表）'!$C$14:$CM$113,2,FALSE)</f>
        <v>0</v>
      </c>
      <c r="B254" s="342">
        <f>IF(D254&gt;0,SUM($D$12:D254),0)</f>
        <v>0</v>
      </c>
      <c r="C254" s="342">
        <f t="shared" si="58"/>
        <v>0</v>
      </c>
      <c r="D254" s="342">
        <f t="shared" si="46"/>
        <v>0</v>
      </c>
      <c r="E254" s="666">
        <f t="shared" si="59"/>
        <v>0</v>
      </c>
      <c r="F254" s="357">
        <f>VLOOKUP($E254,'個別表（B表）'!$C$14:$CM$113,10,FALSE)</f>
        <v>0</v>
      </c>
      <c r="G254" s="357">
        <f>VLOOKUP($E254,'個別表（B表）'!$C$14:$CM$113,11,FALSE)</f>
        <v>0</v>
      </c>
      <c r="H254" s="530">
        <f>VLOOKUP($E254,'個別表（B表）'!$C$14:$CM$113,12,FALSE)</f>
        <v>0</v>
      </c>
      <c r="I254" s="388"/>
      <c r="J254" s="709" t="str">
        <f>IF($H254&gt;0,LEFT(VLOOKUP($E254,'個別表（B表）'!$C$14:$CM$113,14,FALSE),2),"")</f>
        <v/>
      </c>
      <c r="K254" s="705">
        <f>SUMIFS('個別表（B表）'!$I$14:$I$113,'個別表（B表）'!$C$14:$C$113,'総括表 (A表)'!$E254,'個別表（B表）'!$R$14:$R$113,"&gt;=1")</f>
        <v>0</v>
      </c>
      <c r="L254" s="627">
        <f>SUMIFS('個別表（B表）'!$AW$14:$AW$113,'個別表（B表）'!$C$14:$C$113,'総括表 (A表)'!$E254)</f>
        <v>0</v>
      </c>
      <c r="M254" s="385">
        <f>SUMIFS('個別表（B表）'!$AY$14:$AY$113,'個別表（B表）'!$C$14:$C$113,'総括表 (A表)'!$E254)</f>
        <v>0</v>
      </c>
      <c r="N254" s="386">
        <f>SUMIFS('個別表（B表）'!$I$14:$I$113,'個別表（B表）'!$C$14:$C$113,'総括表 (A表)'!$E254,'個別表（B表）'!$F$14:$F$113,"&gt;=1")</f>
        <v>0</v>
      </c>
      <c r="O254" s="386">
        <f>SUMIFS('個別表（B表）'!$BR$14:$BR$113,'個別表（B表）'!$C$14:$C$113,'総括表 (A表)'!$E254)</f>
        <v>0</v>
      </c>
      <c r="P254" s="721" t="str">
        <f t="shared" si="47"/>
        <v/>
      </c>
      <c r="Q254" s="716"/>
      <c r="R254" s="327"/>
      <c r="S254" s="705">
        <f>SUMIFS('個別表（B表）'!$I$14:$I$113,'個別表（B表）'!$C$14:$C$113,'総括表 (A表)'!E254)</f>
        <v>0</v>
      </c>
      <c r="T254" s="698">
        <f>SUMIFS('個別表（B表）'!$AW$14:$AW$113,'個別表（B表）'!$C$14:$C$113,'総括表 (A表)'!$E254)</f>
        <v>0</v>
      </c>
      <c r="U254" s="387">
        <f>SUMIFS('個別表（B表）'!$AY$14:$AY$113,'個別表（B表）'!$C$14:$C$113,'総括表 (A表)'!$E254)</f>
        <v>0</v>
      </c>
      <c r="V254" s="496">
        <f>SUMIFS('個別表（B表）'!$I$14:$I$113,'個別表（B表）'!$C$14:$C$113,'総括表 (A表)'!$E254,'個別表（B表）'!$F$14:$F$113,"&gt;=1")</f>
        <v>0</v>
      </c>
      <c r="W254" s="387">
        <f>SUMIFS('個別表（B表）'!$BR$14:$BR$113,'個別表（B表）'!$C$14:$C$113,'総括表 (A表)'!$E254)</f>
        <v>0</v>
      </c>
      <c r="X254" s="674" t="str">
        <f t="shared" si="49"/>
        <v/>
      </c>
      <c r="Y254" s="331"/>
      <c r="Z254" s="332"/>
      <c r="AA254" s="328">
        <f t="shared" si="51"/>
        <v>0</v>
      </c>
      <c r="AB254" s="329">
        <f t="shared" si="52"/>
        <v>0</v>
      </c>
      <c r="AC254" s="332"/>
      <c r="AD254" s="332"/>
      <c r="AE254" s="328">
        <f t="shared" si="53"/>
        <v>0</v>
      </c>
      <c r="AF254" s="746">
        <f t="shared" si="50"/>
        <v>0</v>
      </c>
      <c r="AG254" s="332"/>
      <c r="AH254" s="328">
        <f t="shared" si="54"/>
        <v>0</v>
      </c>
      <c r="AI254" s="329">
        <f t="shared" si="55"/>
        <v>0</v>
      </c>
      <c r="AJ254" s="332"/>
      <c r="AK254" s="330">
        <f t="shared" si="56"/>
        <v>0</v>
      </c>
      <c r="AL254" s="335"/>
      <c r="AM254" s="329">
        <f t="shared" si="57"/>
        <v>0</v>
      </c>
      <c r="AN254" s="436"/>
      <c r="AO254" s="337">
        <f t="shared" si="48"/>
        <v>0</v>
      </c>
      <c r="AP254" s="261"/>
    </row>
    <row r="255" spans="1:42">
      <c r="A255" s="342">
        <f>VLOOKUP($E255,'個別表（B表）'!$C$14:$CM$113,2,FALSE)</f>
        <v>0</v>
      </c>
      <c r="B255" s="342">
        <f>IF(D255&gt;0,SUM($D$12:D255),0)</f>
        <v>0</v>
      </c>
      <c r="C255" s="342">
        <f t="shared" si="58"/>
        <v>0</v>
      </c>
      <c r="D255" s="342">
        <f t="shared" si="46"/>
        <v>0</v>
      </c>
      <c r="E255" s="666">
        <f t="shared" si="59"/>
        <v>0</v>
      </c>
      <c r="F255" s="357">
        <f>VLOOKUP($E255,'個別表（B表）'!$C$14:$CM$113,10,FALSE)</f>
        <v>0</v>
      </c>
      <c r="G255" s="357">
        <f>VLOOKUP($E255,'個別表（B表）'!$C$14:$CM$113,11,FALSE)</f>
        <v>0</v>
      </c>
      <c r="H255" s="530">
        <f>VLOOKUP($E255,'個別表（B表）'!$C$14:$CM$113,12,FALSE)</f>
        <v>0</v>
      </c>
      <c r="I255" s="388"/>
      <c r="J255" s="709" t="str">
        <f>IF($H255&gt;0,LEFT(VLOOKUP($E255,'個別表（B表）'!$C$14:$CM$113,14,FALSE),2),"")</f>
        <v/>
      </c>
      <c r="K255" s="705">
        <f>SUMIFS('個別表（B表）'!$I$14:$I$113,'個別表（B表）'!$C$14:$C$113,'総括表 (A表)'!$E255,'個別表（B表）'!$R$14:$R$113,"&gt;=1")</f>
        <v>0</v>
      </c>
      <c r="L255" s="627">
        <f>SUMIFS('個別表（B表）'!$AW$14:$AW$113,'個別表（B表）'!$C$14:$C$113,'総括表 (A表)'!$E255)</f>
        <v>0</v>
      </c>
      <c r="M255" s="385">
        <f>SUMIFS('個別表（B表）'!$AY$14:$AY$113,'個別表（B表）'!$C$14:$C$113,'総括表 (A表)'!$E255)</f>
        <v>0</v>
      </c>
      <c r="N255" s="386">
        <f>SUMIFS('個別表（B表）'!$I$14:$I$113,'個別表（B表）'!$C$14:$C$113,'総括表 (A表)'!$E255,'個別表（B表）'!$F$14:$F$113,"&gt;=1")</f>
        <v>0</v>
      </c>
      <c r="O255" s="386">
        <f>SUMIFS('個別表（B表）'!$BR$14:$BR$113,'個別表（B表）'!$C$14:$C$113,'総括表 (A表)'!$E255)</f>
        <v>0</v>
      </c>
      <c r="P255" s="721" t="str">
        <f t="shared" si="47"/>
        <v/>
      </c>
      <c r="Q255" s="716"/>
      <c r="R255" s="327"/>
      <c r="S255" s="705">
        <f>SUMIFS('個別表（B表）'!$I$14:$I$113,'個別表（B表）'!$C$14:$C$113,'総括表 (A表)'!E255)</f>
        <v>0</v>
      </c>
      <c r="T255" s="698">
        <f>SUMIFS('個別表（B表）'!$AW$14:$AW$113,'個別表（B表）'!$C$14:$C$113,'総括表 (A表)'!$E255)</f>
        <v>0</v>
      </c>
      <c r="U255" s="387">
        <f>SUMIFS('個別表（B表）'!$AY$14:$AY$113,'個別表（B表）'!$C$14:$C$113,'総括表 (A表)'!$E255)</f>
        <v>0</v>
      </c>
      <c r="V255" s="496">
        <f>SUMIFS('個別表（B表）'!$I$14:$I$113,'個別表（B表）'!$C$14:$C$113,'総括表 (A表)'!$E255,'個別表（B表）'!$F$14:$F$113,"&gt;=1")</f>
        <v>0</v>
      </c>
      <c r="W255" s="387">
        <f>SUMIFS('個別表（B表）'!$BR$14:$BR$113,'個別表（B表）'!$C$14:$C$113,'総括表 (A表)'!$E255)</f>
        <v>0</v>
      </c>
      <c r="X255" s="674" t="str">
        <f t="shared" si="49"/>
        <v/>
      </c>
      <c r="Y255" s="331"/>
      <c r="Z255" s="332"/>
      <c r="AA255" s="328">
        <f t="shared" si="51"/>
        <v>0</v>
      </c>
      <c r="AB255" s="329">
        <f t="shared" si="52"/>
        <v>0</v>
      </c>
      <c r="AC255" s="332"/>
      <c r="AD255" s="332"/>
      <c r="AE255" s="328">
        <f t="shared" si="53"/>
        <v>0</v>
      </c>
      <c r="AF255" s="746">
        <f t="shared" si="50"/>
        <v>0</v>
      </c>
      <c r="AG255" s="332"/>
      <c r="AH255" s="328">
        <f t="shared" si="54"/>
        <v>0</v>
      </c>
      <c r="AI255" s="329">
        <f t="shared" si="55"/>
        <v>0</v>
      </c>
      <c r="AJ255" s="332"/>
      <c r="AK255" s="330">
        <f t="shared" si="56"/>
        <v>0</v>
      </c>
      <c r="AL255" s="335"/>
      <c r="AM255" s="329">
        <f t="shared" si="57"/>
        <v>0</v>
      </c>
      <c r="AN255" s="436"/>
      <c r="AO255" s="337">
        <f t="shared" si="48"/>
        <v>0</v>
      </c>
      <c r="AP255" s="261"/>
    </row>
    <row r="256" spans="1:42">
      <c r="A256" s="342">
        <f>VLOOKUP($E256,'個別表（B表）'!$C$14:$CM$113,2,FALSE)</f>
        <v>0</v>
      </c>
      <c r="B256" s="342">
        <f>IF(D256&gt;0,SUM($D$12:D256),0)</f>
        <v>0</v>
      </c>
      <c r="C256" s="342">
        <f t="shared" si="58"/>
        <v>0</v>
      </c>
      <c r="D256" s="342">
        <f t="shared" si="46"/>
        <v>0</v>
      </c>
      <c r="E256" s="666">
        <f t="shared" si="59"/>
        <v>0</v>
      </c>
      <c r="F256" s="357">
        <f>VLOOKUP($E256,'個別表（B表）'!$C$14:$CM$113,10,FALSE)</f>
        <v>0</v>
      </c>
      <c r="G256" s="357">
        <f>VLOOKUP($E256,'個別表（B表）'!$C$14:$CM$113,11,FALSE)</f>
        <v>0</v>
      </c>
      <c r="H256" s="530">
        <f>VLOOKUP($E256,'個別表（B表）'!$C$14:$CM$113,12,FALSE)</f>
        <v>0</v>
      </c>
      <c r="I256" s="388"/>
      <c r="J256" s="709" t="str">
        <f>IF($H256&gt;0,LEFT(VLOOKUP($E256,'個別表（B表）'!$C$14:$CM$113,14,FALSE),2),"")</f>
        <v/>
      </c>
      <c r="K256" s="705">
        <f>SUMIFS('個別表（B表）'!$I$14:$I$113,'個別表（B表）'!$C$14:$C$113,'総括表 (A表)'!$E256,'個別表（B表）'!$R$14:$R$113,"&gt;=1")</f>
        <v>0</v>
      </c>
      <c r="L256" s="627">
        <f>SUMIFS('個別表（B表）'!$AW$14:$AW$113,'個別表（B表）'!$C$14:$C$113,'総括表 (A表)'!$E256)</f>
        <v>0</v>
      </c>
      <c r="M256" s="385">
        <f>SUMIFS('個別表（B表）'!$AY$14:$AY$113,'個別表（B表）'!$C$14:$C$113,'総括表 (A表)'!$E256)</f>
        <v>0</v>
      </c>
      <c r="N256" s="386">
        <f>SUMIFS('個別表（B表）'!$I$14:$I$113,'個別表（B表）'!$C$14:$C$113,'総括表 (A表)'!$E256,'個別表（B表）'!$F$14:$F$113,"&gt;=1")</f>
        <v>0</v>
      </c>
      <c r="O256" s="386">
        <f>SUMIFS('個別表（B表）'!$BR$14:$BR$113,'個別表（B表）'!$C$14:$C$113,'総括表 (A表)'!$E256)</f>
        <v>0</v>
      </c>
      <c r="P256" s="721" t="str">
        <f t="shared" si="47"/>
        <v/>
      </c>
      <c r="Q256" s="716"/>
      <c r="R256" s="327"/>
      <c r="S256" s="705">
        <f>SUMIFS('個別表（B表）'!$I$14:$I$113,'個別表（B表）'!$C$14:$C$113,'総括表 (A表)'!E256)</f>
        <v>0</v>
      </c>
      <c r="T256" s="698">
        <f>SUMIFS('個別表（B表）'!$AW$14:$AW$113,'個別表（B表）'!$C$14:$C$113,'総括表 (A表)'!$E256)</f>
        <v>0</v>
      </c>
      <c r="U256" s="387">
        <f>SUMIFS('個別表（B表）'!$AY$14:$AY$113,'個別表（B表）'!$C$14:$C$113,'総括表 (A表)'!$E256)</f>
        <v>0</v>
      </c>
      <c r="V256" s="496">
        <f>SUMIFS('個別表（B表）'!$I$14:$I$113,'個別表（B表）'!$C$14:$C$113,'総括表 (A表)'!$E256,'個別表（B表）'!$F$14:$F$113,"&gt;=1")</f>
        <v>0</v>
      </c>
      <c r="W256" s="387">
        <f>SUMIFS('個別表（B表）'!$BR$14:$BR$113,'個別表（B表）'!$C$14:$C$113,'総括表 (A表)'!$E256)</f>
        <v>0</v>
      </c>
      <c r="X256" s="674" t="str">
        <f t="shared" si="49"/>
        <v/>
      </c>
      <c r="Y256" s="331"/>
      <c r="Z256" s="332"/>
      <c r="AA256" s="328">
        <f t="shared" si="51"/>
        <v>0</v>
      </c>
      <c r="AB256" s="329">
        <f t="shared" si="52"/>
        <v>0</v>
      </c>
      <c r="AC256" s="332"/>
      <c r="AD256" s="332"/>
      <c r="AE256" s="328">
        <f t="shared" si="53"/>
        <v>0</v>
      </c>
      <c r="AF256" s="746">
        <f t="shared" si="50"/>
        <v>0</v>
      </c>
      <c r="AG256" s="332"/>
      <c r="AH256" s="328">
        <f t="shared" si="54"/>
        <v>0</v>
      </c>
      <c r="AI256" s="329">
        <f t="shared" si="55"/>
        <v>0</v>
      </c>
      <c r="AJ256" s="332"/>
      <c r="AK256" s="330">
        <f t="shared" si="56"/>
        <v>0</v>
      </c>
      <c r="AL256" s="335"/>
      <c r="AM256" s="329">
        <f t="shared" si="57"/>
        <v>0</v>
      </c>
      <c r="AN256" s="436"/>
      <c r="AO256" s="337">
        <f t="shared" si="48"/>
        <v>0</v>
      </c>
      <c r="AP256" s="261"/>
    </row>
    <row r="257" spans="1:42">
      <c r="A257" s="342">
        <f>VLOOKUP($E257,'個別表（B表）'!$C$14:$CM$113,2,FALSE)</f>
        <v>0</v>
      </c>
      <c r="B257" s="342">
        <f>IF(D257&gt;0,SUM($D$12:D257),0)</f>
        <v>0</v>
      </c>
      <c r="C257" s="342">
        <f t="shared" si="58"/>
        <v>0</v>
      </c>
      <c r="D257" s="342">
        <f t="shared" si="46"/>
        <v>0</v>
      </c>
      <c r="E257" s="666">
        <f t="shared" si="59"/>
        <v>0</v>
      </c>
      <c r="F257" s="357">
        <f>VLOOKUP($E257,'個別表（B表）'!$C$14:$CM$113,10,FALSE)</f>
        <v>0</v>
      </c>
      <c r="G257" s="357">
        <f>VLOOKUP($E257,'個別表（B表）'!$C$14:$CM$113,11,FALSE)</f>
        <v>0</v>
      </c>
      <c r="H257" s="530">
        <f>VLOOKUP($E257,'個別表（B表）'!$C$14:$CM$113,12,FALSE)</f>
        <v>0</v>
      </c>
      <c r="I257" s="388"/>
      <c r="J257" s="709" t="str">
        <f>IF($H257&gt;0,LEFT(VLOOKUP($E257,'個別表（B表）'!$C$14:$CM$113,14,FALSE),2),"")</f>
        <v/>
      </c>
      <c r="K257" s="705">
        <f>SUMIFS('個別表（B表）'!$I$14:$I$113,'個別表（B表）'!$C$14:$C$113,'総括表 (A表)'!$E257,'個別表（B表）'!$R$14:$R$113,"&gt;=1")</f>
        <v>0</v>
      </c>
      <c r="L257" s="627">
        <f>SUMIFS('個別表（B表）'!$AW$14:$AW$113,'個別表（B表）'!$C$14:$C$113,'総括表 (A表)'!$E257)</f>
        <v>0</v>
      </c>
      <c r="M257" s="385">
        <f>SUMIFS('個別表（B表）'!$AY$14:$AY$113,'個別表（B表）'!$C$14:$C$113,'総括表 (A表)'!$E257)</f>
        <v>0</v>
      </c>
      <c r="N257" s="386">
        <f>SUMIFS('個別表（B表）'!$I$14:$I$113,'個別表（B表）'!$C$14:$C$113,'総括表 (A表)'!$E257,'個別表（B表）'!$F$14:$F$113,"&gt;=1")</f>
        <v>0</v>
      </c>
      <c r="O257" s="386">
        <f>SUMIFS('個別表（B表）'!$BR$14:$BR$113,'個別表（B表）'!$C$14:$C$113,'総括表 (A表)'!$E257)</f>
        <v>0</v>
      </c>
      <c r="P257" s="721" t="str">
        <f t="shared" si="47"/>
        <v/>
      </c>
      <c r="Q257" s="716"/>
      <c r="R257" s="327"/>
      <c r="S257" s="705">
        <f>SUMIFS('個別表（B表）'!$I$14:$I$113,'個別表（B表）'!$C$14:$C$113,'総括表 (A表)'!E257)</f>
        <v>0</v>
      </c>
      <c r="T257" s="698">
        <f>SUMIFS('個別表（B表）'!$AW$14:$AW$113,'個別表（B表）'!$C$14:$C$113,'総括表 (A表)'!$E257)</f>
        <v>0</v>
      </c>
      <c r="U257" s="387">
        <f>SUMIFS('個別表（B表）'!$AY$14:$AY$113,'個別表（B表）'!$C$14:$C$113,'総括表 (A表)'!$E257)</f>
        <v>0</v>
      </c>
      <c r="V257" s="496">
        <f>SUMIFS('個別表（B表）'!$I$14:$I$113,'個別表（B表）'!$C$14:$C$113,'総括表 (A表)'!$E257,'個別表（B表）'!$F$14:$F$113,"&gt;=1")</f>
        <v>0</v>
      </c>
      <c r="W257" s="387">
        <f>SUMIFS('個別表（B表）'!$BR$14:$BR$113,'個別表（B表）'!$C$14:$C$113,'総括表 (A表)'!$E257)</f>
        <v>0</v>
      </c>
      <c r="X257" s="674" t="str">
        <f t="shared" si="49"/>
        <v/>
      </c>
      <c r="Y257" s="331"/>
      <c r="Z257" s="332"/>
      <c r="AA257" s="328">
        <f t="shared" si="51"/>
        <v>0</v>
      </c>
      <c r="AB257" s="329">
        <f t="shared" si="52"/>
        <v>0</v>
      </c>
      <c r="AC257" s="332"/>
      <c r="AD257" s="332"/>
      <c r="AE257" s="328">
        <f t="shared" si="53"/>
        <v>0</v>
      </c>
      <c r="AF257" s="746">
        <f t="shared" si="50"/>
        <v>0</v>
      </c>
      <c r="AG257" s="332"/>
      <c r="AH257" s="328">
        <f t="shared" si="54"/>
        <v>0</v>
      </c>
      <c r="AI257" s="329">
        <f t="shared" si="55"/>
        <v>0</v>
      </c>
      <c r="AJ257" s="332"/>
      <c r="AK257" s="330">
        <f t="shared" si="56"/>
        <v>0</v>
      </c>
      <c r="AL257" s="335"/>
      <c r="AM257" s="329">
        <f t="shared" si="57"/>
        <v>0</v>
      </c>
      <c r="AN257" s="436"/>
      <c r="AO257" s="337">
        <f t="shared" si="48"/>
        <v>0</v>
      </c>
      <c r="AP257" s="261"/>
    </row>
    <row r="258" spans="1:42">
      <c r="A258" s="342">
        <f>VLOOKUP($E258,'個別表（B表）'!$C$14:$CM$113,2,FALSE)</f>
        <v>0</v>
      </c>
      <c r="B258" s="342">
        <f>IF(D258&gt;0,SUM($D$12:D258),0)</f>
        <v>0</v>
      </c>
      <c r="C258" s="342">
        <f t="shared" si="58"/>
        <v>0</v>
      </c>
      <c r="D258" s="342">
        <f t="shared" si="46"/>
        <v>0</v>
      </c>
      <c r="E258" s="666">
        <f t="shared" si="59"/>
        <v>0</v>
      </c>
      <c r="F258" s="357">
        <f>VLOOKUP($E258,'個別表（B表）'!$C$14:$CM$113,10,FALSE)</f>
        <v>0</v>
      </c>
      <c r="G258" s="357">
        <f>VLOOKUP($E258,'個別表（B表）'!$C$14:$CM$113,11,FALSE)</f>
        <v>0</v>
      </c>
      <c r="H258" s="530">
        <f>VLOOKUP($E258,'個別表（B表）'!$C$14:$CM$113,12,FALSE)</f>
        <v>0</v>
      </c>
      <c r="I258" s="388"/>
      <c r="J258" s="709" t="str">
        <f>IF($H258&gt;0,LEFT(VLOOKUP($E258,'個別表（B表）'!$C$14:$CM$113,14,FALSE),2),"")</f>
        <v/>
      </c>
      <c r="K258" s="705">
        <f>SUMIFS('個別表（B表）'!$I$14:$I$113,'個別表（B表）'!$C$14:$C$113,'総括表 (A表)'!$E258,'個別表（B表）'!$R$14:$R$113,"&gt;=1")</f>
        <v>0</v>
      </c>
      <c r="L258" s="627">
        <f>SUMIFS('個別表（B表）'!$AW$14:$AW$113,'個別表（B表）'!$C$14:$C$113,'総括表 (A表)'!$E258)</f>
        <v>0</v>
      </c>
      <c r="M258" s="385">
        <f>SUMIFS('個別表（B表）'!$AY$14:$AY$113,'個別表（B表）'!$C$14:$C$113,'総括表 (A表)'!$E258)</f>
        <v>0</v>
      </c>
      <c r="N258" s="386">
        <f>SUMIFS('個別表（B表）'!$I$14:$I$113,'個別表（B表）'!$C$14:$C$113,'総括表 (A表)'!$E258,'個別表（B表）'!$F$14:$F$113,"&gt;=1")</f>
        <v>0</v>
      </c>
      <c r="O258" s="386">
        <f>SUMIFS('個別表（B表）'!$BR$14:$BR$113,'個別表（B表）'!$C$14:$C$113,'総括表 (A表)'!$E258)</f>
        <v>0</v>
      </c>
      <c r="P258" s="721" t="str">
        <f t="shared" si="47"/>
        <v/>
      </c>
      <c r="Q258" s="716"/>
      <c r="R258" s="327"/>
      <c r="S258" s="705">
        <f>SUMIFS('個別表（B表）'!$I$14:$I$113,'個別表（B表）'!$C$14:$C$113,'総括表 (A表)'!E258)</f>
        <v>0</v>
      </c>
      <c r="T258" s="698">
        <f>SUMIFS('個別表（B表）'!$AW$14:$AW$113,'個別表（B表）'!$C$14:$C$113,'総括表 (A表)'!$E258)</f>
        <v>0</v>
      </c>
      <c r="U258" s="387">
        <f>SUMIFS('個別表（B表）'!$AY$14:$AY$113,'個別表（B表）'!$C$14:$C$113,'総括表 (A表)'!$E258)</f>
        <v>0</v>
      </c>
      <c r="V258" s="496">
        <f>SUMIFS('個別表（B表）'!$I$14:$I$113,'個別表（B表）'!$C$14:$C$113,'総括表 (A表)'!$E258,'個別表（B表）'!$F$14:$F$113,"&gt;=1")</f>
        <v>0</v>
      </c>
      <c r="W258" s="387">
        <f>SUMIFS('個別表（B表）'!$BR$14:$BR$113,'個別表（B表）'!$C$14:$C$113,'総括表 (A表)'!$E258)</f>
        <v>0</v>
      </c>
      <c r="X258" s="674" t="str">
        <f t="shared" si="49"/>
        <v/>
      </c>
      <c r="Y258" s="331"/>
      <c r="Z258" s="332"/>
      <c r="AA258" s="328">
        <f t="shared" si="51"/>
        <v>0</v>
      </c>
      <c r="AB258" s="329">
        <f t="shared" si="52"/>
        <v>0</v>
      </c>
      <c r="AC258" s="332"/>
      <c r="AD258" s="332"/>
      <c r="AE258" s="328">
        <f t="shared" si="53"/>
        <v>0</v>
      </c>
      <c r="AF258" s="746">
        <f t="shared" si="50"/>
        <v>0</v>
      </c>
      <c r="AG258" s="332"/>
      <c r="AH258" s="328">
        <f t="shared" si="54"/>
        <v>0</v>
      </c>
      <c r="AI258" s="329">
        <f t="shared" si="55"/>
        <v>0</v>
      </c>
      <c r="AJ258" s="332"/>
      <c r="AK258" s="330">
        <f t="shared" si="56"/>
        <v>0</v>
      </c>
      <c r="AL258" s="335"/>
      <c r="AM258" s="329">
        <f t="shared" si="57"/>
        <v>0</v>
      </c>
      <c r="AN258" s="436"/>
      <c r="AO258" s="337">
        <f t="shared" si="48"/>
        <v>0</v>
      </c>
      <c r="AP258" s="261"/>
    </row>
    <row r="259" spans="1:42">
      <c r="A259" s="342">
        <f>VLOOKUP($E259,'個別表（B表）'!$C$14:$CM$113,2,FALSE)</f>
        <v>0</v>
      </c>
      <c r="B259" s="342">
        <f>IF(D259&gt;0,SUM($D$12:D259),0)</f>
        <v>0</v>
      </c>
      <c r="C259" s="342">
        <f t="shared" si="58"/>
        <v>0</v>
      </c>
      <c r="D259" s="342">
        <f t="shared" si="46"/>
        <v>0</v>
      </c>
      <c r="E259" s="666">
        <f t="shared" si="59"/>
        <v>0</v>
      </c>
      <c r="F259" s="357">
        <f>VLOOKUP($E259,'個別表（B表）'!$C$14:$CM$113,10,FALSE)</f>
        <v>0</v>
      </c>
      <c r="G259" s="357">
        <f>VLOOKUP($E259,'個別表（B表）'!$C$14:$CM$113,11,FALSE)</f>
        <v>0</v>
      </c>
      <c r="H259" s="530">
        <f>VLOOKUP($E259,'個別表（B表）'!$C$14:$CM$113,12,FALSE)</f>
        <v>0</v>
      </c>
      <c r="I259" s="388"/>
      <c r="J259" s="709" t="str">
        <f>IF($H259&gt;0,LEFT(VLOOKUP($E259,'個別表（B表）'!$C$14:$CM$113,14,FALSE),2),"")</f>
        <v/>
      </c>
      <c r="K259" s="705">
        <f>SUMIFS('個別表（B表）'!$I$14:$I$113,'個別表（B表）'!$C$14:$C$113,'総括表 (A表)'!$E259,'個別表（B表）'!$R$14:$R$113,"&gt;=1")</f>
        <v>0</v>
      </c>
      <c r="L259" s="627">
        <f>SUMIFS('個別表（B表）'!$AW$14:$AW$113,'個別表（B表）'!$C$14:$C$113,'総括表 (A表)'!$E259)</f>
        <v>0</v>
      </c>
      <c r="M259" s="385">
        <f>SUMIFS('個別表（B表）'!$AY$14:$AY$113,'個別表（B表）'!$C$14:$C$113,'総括表 (A表)'!$E259)</f>
        <v>0</v>
      </c>
      <c r="N259" s="386">
        <f>SUMIFS('個別表（B表）'!$I$14:$I$113,'個別表（B表）'!$C$14:$C$113,'総括表 (A表)'!$E259,'個別表（B表）'!$F$14:$F$113,"&gt;=1")</f>
        <v>0</v>
      </c>
      <c r="O259" s="386">
        <f>SUMIFS('個別表（B表）'!$BR$14:$BR$113,'個別表（B表）'!$C$14:$C$113,'総括表 (A表)'!$E259)</f>
        <v>0</v>
      </c>
      <c r="P259" s="721" t="str">
        <f t="shared" si="47"/>
        <v/>
      </c>
      <c r="Q259" s="716"/>
      <c r="R259" s="327"/>
      <c r="S259" s="705">
        <f>SUMIFS('個別表（B表）'!$I$14:$I$113,'個別表（B表）'!$C$14:$C$113,'総括表 (A表)'!E259)</f>
        <v>0</v>
      </c>
      <c r="T259" s="698">
        <f>SUMIFS('個別表（B表）'!$AW$14:$AW$113,'個別表（B表）'!$C$14:$C$113,'総括表 (A表)'!$E259)</f>
        <v>0</v>
      </c>
      <c r="U259" s="387">
        <f>SUMIFS('個別表（B表）'!$AY$14:$AY$113,'個別表（B表）'!$C$14:$C$113,'総括表 (A表)'!$E259)</f>
        <v>0</v>
      </c>
      <c r="V259" s="496">
        <f>SUMIFS('個別表（B表）'!$I$14:$I$113,'個別表（B表）'!$C$14:$C$113,'総括表 (A表)'!$E259,'個別表（B表）'!$F$14:$F$113,"&gt;=1")</f>
        <v>0</v>
      </c>
      <c r="W259" s="387">
        <f>SUMIFS('個別表（B表）'!$BR$14:$BR$113,'個別表（B表）'!$C$14:$C$113,'総括表 (A表)'!$E259)</f>
        <v>0</v>
      </c>
      <c r="X259" s="674" t="str">
        <f t="shared" si="49"/>
        <v/>
      </c>
      <c r="Y259" s="331"/>
      <c r="Z259" s="332"/>
      <c r="AA259" s="328">
        <f t="shared" si="51"/>
        <v>0</v>
      </c>
      <c r="AB259" s="329">
        <f t="shared" si="52"/>
        <v>0</v>
      </c>
      <c r="AC259" s="332"/>
      <c r="AD259" s="332"/>
      <c r="AE259" s="328">
        <f t="shared" si="53"/>
        <v>0</v>
      </c>
      <c r="AF259" s="746">
        <f t="shared" si="50"/>
        <v>0</v>
      </c>
      <c r="AG259" s="332"/>
      <c r="AH259" s="328">
        <f t="shared" si="54"/>
        <v>0</v>
      </c>
      <c r="AI259" s="329">
        <f t="shared" si="55"/>
        <v>0</v>
      </c>
      <c r="AJ259" s="332"/>
      <c r="AK259" s="330">
        <f t="shared" si="56"/>
        <v>0</v>
      </c>
      <c r="AL259" s="335"/>
      <c r="AM259" s="329">
        <f t="shared" si="57"/>
        <v>0</v>
      </c>
      <c r="AN259" s="436"/>
      <c r="AO259" s="337">
        <f t="shared" si="48"/>
        <v>0</v>
      </c>
      <c r="AP259" s="261"/>
    </row>
    <row r="260" spans="1:42">
      <c r="A260" s="342">
        <f>VLOOKUP($E260,'個別表（B表）'!$C$14:$CM$113,2,FALSE)</f>
        <v>0</v>
      </c>
      <c r="B260" s="342">
        <f>IF(D260&gt;0,SUM($D$12:D260),0)</f>
        <v>0</v>
      </c>
      <c r="C260" s="342">
        <f t="shared" si="58"/>
        <v>0</v>
      </c>
      <c r="D260" s="342">
        <f t="shared" si="46"/>
        <v>0</v>
      </c>
      <c r="E260" s="666">
        <f t="shared" si="59"/>
        <v>0</v>
      </c>
      <c r="F260" s="357">
        <f>VLOOKUP($E260,'個別表（B表）'!$C$14:$CM$113,10,FALSE)</f>
        <v>0</v>
      </c>
      <c r="G260" s="357">
        <f>VLOOKUP($E260,'個別表（B表）'!$C$14:$CM$113,11,FALSE)</f>
        <v>0</v>
      </c>
      <c r="H260" s="530">
        <f>VLOOKUP($E260,'個別表（B表）'!$C$14:$CM$113,12,FALSE)</f>
        <v>0</v>
      </c>
      <c r="I260" s="388"/>
      <c r="J260" s="709" t="str">
        <f>IF($H260&gt;0,LEFT(VLOOKUP($E260,'個別表（B表）'!$C$14:$CM$113,14,FALSE),2),"")</f>
        <v/>
      </c>
      <c r="K260" s="705">
        <f>SUMIFS('個別表（B表）'!$I$14:$I$113,'個別表（B表）'!$C$14:$C$113,'総括表 (A表)'!$E260,'個別表（B表）'!$R$14:$R$113,"&gt;=1")</f>
        <v>0</v>
      </c>
      <c r="L260" s="627">
        <f>SUMIFS('個別表（B表）'!$AW$14:$AW$113,'個別表（B表）'!$C$14:$C$113,'総括表 (A表)'!$E260)</f>
        <v>0</v>
      </c>
      <c r="M260" s="385">
        <f>SUMIFS('個別表（B表）'!$AY$14:$AY$113,'個別表（B表）'!$C$14:$C$113,'総括表 (A表)'!$E260)</f>
        <v>0</v>
      </c>
      <c r="N260" s="386">
        <f>SUMIFS('個別表（B表）'!$I$14:$I$113,'個別表（B表）'!$C$14:$C$113,'総括表 (A表)'!$E260,'個別表（B表）'!$F$14:$F$113,"&gt;=1")</f>
        <v>0</v>
      </c>
      <c r="O260" s="386">
        <f>SUMIFS('個別表（B表）'!$BR$14:$BR$113,'個別表（B表）'!$C$14:$C$113,'総括表 (A表)'!$E260)</f>
        <v>0</v>
      </c>
      <c r="P260" s="721" t="str">
        <f t="shared" si="47"/>
        <v/>
      </c>
      <c r="Q260" s="716"/>
      <c r="R260" s="327"/>
      <c r="S260" s="705">
        <f>SUMIFS('個別表（B表）'!$I$14:$I$113,'個別表（B表）'!$C$14:$C$113,'総括表 (A表)'!E260)</f>
        <v>0</v>
      </c>
      <c r="T260" s="698">
        <f>SUMIFS('個別表（B表）'!$AW$14:$AW$113,'個別表（B表）'!$C$14:$C$113,'総括表 (A表)'!$E260)</f>
        <v>0</v>
      </c>
      <c r="U260" s="387">
        <f>SUMIFS('個別表（B表）'!$AY$14:$AY$113,'個別表（B表）'!$C$14:$C$113,'総括表 (A表)'!$E260)</f>
        <v>0</v>
      </c>
      <c r="V260" s="496">
        <f>SUMIFS('個別表（B表）'!$I$14:$I$113,'個別表（B表）'!$C$14:$C$113,'総括表 (A表)'!$E260,'個別表（B表）'!$F$14:$F$113,"&gt;=1")</f>
        <v>0</v>
      </c>
      <c r="W260" s="387">
        <f>SUMIFS('個別表（B表）'!$BR$14:$BR$113,'個別表（B表）'!$C$14:$C$113,'総括表 (A表)'!$E260)</f>
        <v>0</v>
      </c>
      <c r="X260" s="674" t="str">
        <f t="shared" si="49"/>
        <v/>
      </c>
      <c r="Y260" s="331"/>
      <c r="Z260" s="332"/>
      <c r="AA260" s="328">
        <f t="shared" si="51"/>
        <v>0</v>
      </c>
      <c r="AB260" s="329">
        <f t="shared" si="52"/>
        <v>0</v>
      </c>
      <c r="AC260" s="332"/>
      <c r="AD260" s="332"/>
      <c r="AE260" s="328">
        <f t="shared" si="53"/>
        <v>0</v>
      </c>
      <c r="AF260" s="746">
        <f t="shared" si="50"/>
        <v>0</v>
      </c>
      <c r="AG260" s="332"/>
      <c r="AH260" s="328">
        <f t="shared" si="54"/>
        <v>0</v>
      </c>
      <c r="AI260" s="329">
        <f t="shared" si="55"/>
        <v>0</v>
      </c>
      <c r="AJ260" s="332"/>
      <c r="AK260" s="330">
        <f t="shared" si="56"/>
        <v>0</v>
      </c>
      <c r="AL260" s="335"/>
      <c r="AM260" s="329">
        <f t="shared" si="57"/>
        <v>0</v>
      </c>
      <c r="AN260" s="436"/>
      <c r="AO260" s="337">
        <f t="shared" si="48"/>
        <v>0</v>
      </c>
      <c r="AP260" s="261"/>
    </row>
    <row r="261" spans="1:42">
      <c r="A261" s="342">
        <f>VLOOKUP($E261,'個別表（B表）'!$C$14:$CM$113,2,FALSE)</f>
        <v>0</v>
      </c>
      <c r="B261" s="342">
        <f>IF(D261&gt;0,SUM($D$12:D261),0)</f>
        <v>0</v>
      </c>
      <c r="C261" s="342">
        <f t="shared" si="58"/>
        <v>0</v>
      </c>
      <c r="D261" s="342">
        <f t="shared" si="46"/>
        <v>0</v>
      </c>
      <c r="E261" s="666">
        <f t="shared" si="59"/>
        <v>0</v>
      </c>
      <c r="F261" s="357">
        <f>VLOOKUP($E261,'個別表（B表）'!$C$14:$CM$113,10,FALSE)</f>
        <v>0</v>
      </c>
      <c r="G261" s="357">
        <f>VLOOKUP($E261,'個別表（B表）'!$C$14:$CM$113,11,FALSE)</f>
        <v>0</v>
      </c>
      <c r="H261" s="530">
        <f>VLOOKUP($E261,'個別表（B表）'!$C$14:$CM$113,12,FALSE)</f>
        <v>0</v>
      </c>
      <c r="I261" s="388"/>
      <c r="J261" s="709" t="str">
        <f>IF($H261&gt;0,LEFT(VLOOKUP($E261,'個別表（B表）'!$C$14:$CM$113,14,FALSE),2),"")</f>
        <v/>
      </c>
      <c r="K261" s="705">
        <f>SUMIFS('個別表（B表）'!$I$14:$I$113,'個別表（B表）'!$C$14:$C$113,'総括表 (A表)'!$E261,'個別表（B表）'!$R$14:$R$113,"&gt;=1")</f>
        <v>0</v>
      </c>
      <c r="L261" s="627">
        <f>SUMIFS('個別表（B表）'!$AW$14:$AW$113,'個別表（B表）'!$C$14:$C$113,'総括表 (A表)'!$E261)</f>
        <v>0</v>
      </c>
      <c r="M261" s="385">
        <f>SUMIFS('個別表（B表）'!$AY$14:$AY$113,'個別表（B表）'!$C$14:$C$113,'総括表 (A表)'!$E261)</f>
        <v>0</v>
      </c>
      <c r="N261" s="386">
        <f>SUMIFS('個別表（B表）'!$I$14:$I$113,'個別表（B表）'!$C$14:$C$113,'総括表 (A表)'!$E261,'個別表（B表）'!$F$14:$F$113,"&gt;=1")</f>
        <v>0</v>
      </c>
      <c r="O261" s="386">
        <f>SUMIFS('個別表（B表）'!$BR$14:$BR$113,'個別表（B表）'!$C$14:$C$113,'総括表 (A表)'!$E261)</f>
        <v>0</v>
      </c>
      <c r="P261" s="721" t="str">
        <f t="shared" si="47"/>
        <v/>
      </c>
      <c r="Q261" s="716"/>
      <c r="R261" s="327"/>
      <c r="S261" s="705">
        <f>SUMIFS('個別表（B表）'!$I$14:$I$113,'個別表（B表）'!$C$14:$C$113,'総括表 (A表)'!E261)</f>
        <v>0</v>
      </c>
      <c r="T261" s="698">
        <f>SUMIFS('個別表（B表）'!$AW$14:$AW$113,'個別表（B表）'!$C$14:$C$113,'総括表 (A表)'!$E261)</f>
        <v>0</v>
      </c>
      <c r="U261" s="387">
        <f>SUMIFS('個別表（B表）'!$AY$14:$AY$113,'個別表（B表）'!$C$14:$C$113,'総括表 (A表)'!$E261)</f>
        <v>0</v>
      </c>
      <c r="V261" s="496">
        <f>SUMIFS('個別表（B表）'!$I$14:$I$113,'個別表（B表）'!$C$14:$C$113,'総括表 (A表)'!$E261,'個別表（B表）'!$F$14:$F$113,"&gt;=1")</f>
        <v>0</v>
      </c>
      <c r="W261" s="387">
        <f>SUMIFS('個別表（B表）'!$BR$14:$BR$113,'個別表（B表）'!$C$14:$C$113,'総括表 (A表)'!$E261)</f>
        <v>0</v>
      </c>
      <c r="X261" s="674" t="str">
        <f t="shared" si="49"/>
        <v/>
      </c>
      <c r="Y261" s="331"/>
      <c r="Z261" s="332"/>
      <c r="AA261" s="328">
        <f t="shared" si="51"/>
        <v>0</v>
      </c>
      <c r="AB261" s="329">
        <f t="shared" si="52"/>
        <v>0</v>
      </c>
      <c r="AC261" s="332"/>
      <c r="AD261" s="332"/>
      <c r="AE261" s="328">
        <f t="shared" si="53"/>
        <v>0</v>
      </c>
      <c r="AF261" s="746">
        <f t="shared" si="50"/>
        <v>0</v>
      </c>
      <c r="AG261" s="332"/>
      <c r="AH261" s="328">
        <f t="shared" si="54"/>
        <v>0</v>
      </c>
      <c r="AI261" s="329">
        <f t="shared" si="55"/>
        <v>0</v>
      </c>
      <c r="AJ261" s="332"/>
      <c r="AK261" s="330">
        <f t="shared" si="56"/>
        <v>0</v>
      </c>
      <c r="AL261" s="335"/>
      <c r="AM261" s="329">
        <f t="shared" si="57"/>
        <v>0</v>
      </c>
      <c r="AN261" s="436"/>
      <c r="AO261" s="337">
        <f t="shared" si="48"/>
        <v>0</v>
      </c>
      <c r="AP261" s="261"/>
    </row>
    <row r="262" spans="1:42">
      <c r="A262" s="342">
        <f>VLOOKUP($E262,'個別表（B表）'!$C$14:$CM$113,2,FALSE)</f>
        <v>0</v>
      </c>
      <c r="B262" s="342">
        <f>IF(D262&gt;0,SUM($D$12:D262),0)</f>
        <v>0</v>
      </c>
      <c r="C262" s="342">
        <f t="shared" si="58"/>
        <v>0</v>
      </c>
      <c r="D262" s="342">
        <f t="shared" si="46"/>
        <v>0</v>
      </c>
      <c r="E262" s="666">
        <f t="shared" si="59"/>
        <v>0</v>
      </c>
      <c r="F262" s="357">
        <f>VLOOKUP($E262,'個別表（B表）'!$C$14:$CM$113,10,FALSE)</f>
        <v>0</v>
      </c>
      <c r="G262" s="357">
        <f>VLOOKUP($E262,'個別表（B表）'!$C$14:$CM$113,11,FALSE)</f>
        <v>0</v>
      </c>
      <c r="H262" s="530">
        <f>VLOOKUP($E262,'個別表（B表）'!$C$14:$CM$113,12,FALSE)</f>
        <v>0</v>
      </c>
      <c r="I262" s="388"/>
      <c r="J262" s="709" t="str">
        <f>IF($H262&gt;0,LEFT(VLOOKUP($E262,'個別表（B表）'!$C$14:$CM$113,14,FALSE),2),"")</f>
        <v/>
      </c>
      <c r="K262" s="705">
        <f>SUMIFS('個別表（B表）'!$I$14:$I$113,'個別表（B表）'!$C$14:$C$113,'総括表 (A表)'!$E262,'個別表（B表）'!$R$14:$R$113,"&gt;=1")</f>
        <v>0</v>
      </c>
      <c r="L262" s="627">
        <f>SUMIFS('個別表（B表）'!$AW$14:$AW$113,'個別表（B表）'!$C$14:$C$113,'総括表 (A表)'!$E262)</f>
        <v>0</v>
      </c>
      <c r="M262" s="385">
        <f>SUMIFS('個別表（B表）'!$AY$14:$AY$113,'個別表（B表）'!$C$14:$C$113,'総括表 (A表)'!$E262)</f>
        <v>0</v>
      </c>
      <c r="N262" s="386">
        <f>SUMIFS('個別表（B表）'!$I$14:$I$113,'個別表（B表）'!$C$14:$C$113,'総括表 (A表)'!$E262,'個別表（B表）'!$F$14:$F$113,"&gt;=1")</f>
        <v>0</v>
      </c>
      <c r="O262" s="386">
        <f>SUMIFS('個別表（B表）'!$BR$14:$BR$113,'個別表（B表）'!$C$14:$C$113,'総括表 (A表)'!$E262)</f>
        <v>0</v>
      </c>
      <c r="P262" s="721" t="str">
        <f t="shared" si="47"/>
        <v/>
      </c>
      <c r="Q262" s="716"/>
      <c r="R262" s="327"/>
      <c r="S262" s="705">
        <f>SUMIFS('個別表（B表）'!$I$14:$I$113,'個別表（B表）'!$C$14:$C$113,'総括表 (A表)'!E262)</f>
        <v>0</v>
      </c>
      <c r="T262" s="698">
        <f>SUMIFS('個別表（B表）'!$AW$14:$AW$113,'個別表（B表）'!$C$14:$C$113,'総括表 (A表)'!$E262)</f>
        <v>0</v>
      </c>
      <c r="U262" s="387">
        <f>SUMIFS('個別表（B表）'!$AY$14:$AY$113,'個別表（B表）'!$C$14:$C$113,'総括表 (A表)'!$E262)</f>
        <v>0</v>
      </c>
      <c r="V262" s="496">
        <f>SUMIFS('個別表（B表）'!$I$14:$I$113,'個別表（B表）'!$C$14:$C$113,'総括表 (A表)'!$E262,'個別表（B表）'!$F$14:$F$113,"&gt;=1")</f>
        <v>0</v>
      </c>
      <c r="W262" s="387">
        <f>SUMIFS('個別表（B表）'!$BR$14:$BR$113,'個別表（B表）'!$C$14:$C$113,'総括表 (A表)'!$E262)</f>
        <v>0</v>
      </c>
      <c r="X262" s="674" t="str">
        <f t="shared" si="49"/>
        <v/>
      </c>
      <c r="Y262" s="331"/>
      <c r="Z262" s="332"/>
      <c r="AA262" s="328">
        <f t="shared" si="51"/>
        <v>0</v>
      </c>
      <c r="AB262" s="329">
        <f t="shared" si="52"/>
        <v>0</v>
      </c>
      <c r="AC262" s="332"/>
      <c r="AD262" s="332"/>
      <c r="AE262" s="328">
        <f t="shared" si="53"/>
        <v>0</v>
      </c>
      <c r="AF262" s="746">
        <f t="shared" si="50"/>
        <v>0</v>
      </c>
      <c r="AG262" s="332"/>
      <c r="AH262" s="328">
        <f t="shared" si="54"/>
        <v>0</v>
      </c>
      <c r="AI262" s="329">
        <f t="shared" si="55"/>
        <v>0</v>
      </c>
      <c r="AJ262" s="332"/>
      <c r="AK262" s="330">
        <f t="shared" si="56"/>
        <v>0</v>
      </c>
      <c r="AL262" s="335"/>
      <c r="AM262" s="329">
        <f t="shared" si="57"/>
        <v>0</v>
      </c>
      <c r="AN262" s="436"/>
      <c r="AO262" s="337">
        <f t="shared" si="48"/>
        <v>0</v>
      </c>
      <c r="AP262" s="261"/>
    </row>
    <row r="263" spans="1:42">
      <c r="A263" s="342">
        <f>VLOOKUP($E263,'個別表（B表）'!$C$14:$CM$113,2,FALSE)</f>
        <v>0</v>
      </c>
      <c r="B263" s="342">
        <f>IF(D263&gt;0,SUM($D$12:D263),0)</f>
        <v>0</v>
      </c>
      <c r="C263" s="342">
        <f t="shared" si="58"/>
        <v>0</v>
      </c>
      <c r="D263" s="342">
        <f t="shared" si="46"/>
        <v>0</v>
      </c>
      <c r="E263" s="666">
        <f t="shared" si="59"/>
        <v>0</v>
      </c>
      <c r="F263" s="357">
        <f>VLOOKUP($E263,'個別表（B表）'!$C$14:$CM$113,10,FALSE)</f>
        <v>0</v>
      </c>
      <c r="G263" s="357">
        <f>VLOOKUP($E263,'個別表（B表）'!$C$14:$CM$113,11,FALSE)</f>
        <v>0</v>
      </c>
      <c r="H263" s="530">
        <f>VLOOKUP($E263,'個別表（B表）'!$C$14:$CM$113,12,FALSE)</f>
        <v>0</v>
      </c>
      <c r="I263" s="388"/>
      <c r="J263" s="709" t="str">
        <f>IF($H263&gt;0,LEFT(VLOOKUP($E263,'個別表（B表）'!$C$14:$CM$113,14,FALSE),2),"")</f>
        <v/>
      </c>
      <c r="K263" s="705">
        <f>SUMIFS('個別表（B表）'!$I$14:$I$113,'個別表（B表）'!$C$14:$C$113,'総括表 (A表)'!$E263,'個別表（B表）'!$R$14:$R$113,"&gt;=1")</f>
        <v>0</v>
      </c>
      <c r="L263" s="627">
        <f>SUMIFS('個別表（B表）'!$AW$14:$AW$113,'個別表（B表）'!$C$14:$C$113,'総括表 (A表)'!$E263)</f>
        <v>0</v>
      </c>
      <c r="M263" s="385">
        <f>SUMIFS('個別表（B表）'!$AY$14:$AY$113,'個別表（B表）'!$C$14:$C$113,'総括表 (A表)'!$E263)</f>
        <v>0</v>
      </c>
      <c r="N263" s="386">
        <f>SUMIFS('個別表（B表）'!$I$14:$I$113,'個別表（B表）'!$C$14:$C$113,'総括表 (A表)'!$E263,'個別表（B表）'!$F$14:$F$113,"&gt;=1")</f>
        <v>0</v>
      </c>
      <c r="O263" s="386">
        <f>SUMIFS('個別表（B表）'!$BR$14:$BR$113,'個別表（B表）'!$C$14:$C$113,'総括表 (A表)'!$E263)</f>
        <v>0</v>
      </c>
      <c r="P263" s="721" t="str">
        <f t="shared" si="47"/>
        <v/>
      </c>
      <c r="Q263" s="716"/>
      <c r="R263" s="327"/>
      <c r="S263" s="705">
        <f>SUMIFS('個別表（B表）'!$I$14:$I$113,'個別表（B表）'!$C$14:$C$113,'総括表 (A表)'!E263)</f>
        <v>0</v>
      </c>
      <c r="T263" s="698">
        <f>SUMIFS('個別表（B表）'!$AW$14:$AW$113,'個別表（B表）'!$C$14:$C$113,'総括表 (A表)'!$E263)</f>
        <v>0</v>
      </c>
      <c r="U263" s="387">
        <f>SUMIFS('個別表（B表）'!$AY$14:$AY$113,'個別表（B表）'!$C$14:$C$113,'総括表 (A表)'!$E263)</f>
        <v>0</v>
      </c>
      <c r="V263" s="496">
        <f>SUMIFS('個別表（B表）'!$I$14:$I$113,'個別表（B表）'!$C$14:$C$113,'総括表 (A表)'!$E263,'個別表（B表）'!$F$14:$F$113,"&gt;=1")</f>
        <v>0</v>
      </c>
      <c r="W263" s="387">
        <f>SUMIFS('個別表（B表）'!$BR$14:$BR$113,'個別表（B表）'!$C$14:$C$113,'総括表 (A表)'!$E263)</f>
        <v>0</v>
      </c>
      <c r="X263" s="674" t="str">
        <f t="shared" si="49"/>
        <v/>
      </c>
      <c r="Y263" s="331"/>
      <c r="Z263" s="332"/>
      <c r="AA263" s="328">
        <f t="shared" si="51"/>
        <v>0</v>
      </c>
      <c r="AB263" s="329">
        <f t="shared" si="52"/>
        <v>0</v>
      </c>
      <c r="AC263" s="332"/>
      <c r="AD263" s="332"/>
      <c r="AE263" s="328">
        <f t="shared" si="53"/>
        <v>0</v>
      </c>
      <c r="AF263" s="746">
        <f t="shared" si="50"/>
        <v>0</v>
      </c>
      <c r="AG263" s="332"/>
      <c r="AH263" s="328">
        <f t="shared" si="54"/>
        <v>0</v>
      </c>
      <c r="AI263" s="329">
        <f t="shared" si="55"/>
        <v>0</v>
      </c>
      <c r="AJ263" s="332"/>
      <c r="AK263" s="330">
        <f t="shared" si="56"/>
        <v>0</v>
      </c>
      <c r="AL263" s="335"/>
      <c r="AM263" s="329">
        <f t="shared" si="57"/>
        <v>0</v>
      </c>
      <c r="AN263" s="436"/>
      <c r="AO263" s="337">
        <f t="shared" si="48"/>
        <v>0</v>
      </c>
      <c r="AP263" s="261"/>
    </row>
    <row r="264" spans="1:42">
      <c r="A264" s="342">
        <f>VLOOKUP($E264,'個別表（B表）'!$C$14:$CM$113,2,FALSE)</f>
        <v>0</v>
      </c>
      <c r="B264" s="342">
        <f>IF(D264&gt;0,SUM($D$12:D264),0)</f>
        <v>0</v>
      </c>
      <c r="C264" s="342">
        <f t="shared" si="58"/>
        <v>0</v>
      </c>
      <c r="D264" s="342">
        <f t="shared" si="46"/>
        <v>0</v>
      </c>
      <c r="E264" s="666">
        <f t="shared" si="59"/>
        <v>0</v>
      </c>
      <c r="F264" s="357">
        <f>VLOOKUP($E264,'個別表（B表）'!$C$14:$CM$113,10,FALSE)</f>
        <v>0</v>
      </c>
      <c r="G264" s="357">
        <f>VLOOKUP($E264,'個別表（B表）'!$C$14:$CM$113,11,FALSE)</f>
        <v>0</v>
      </c>
      <c r="H264" s="530">
        <f>VLOOKUP($E264,'個別表（B表）'!$C$14:$CM$113,12,FALSE)</f>
        <v>0</v>
      </c>
      <c r="I264" s="388"/>
      <c r="J264" s="709" t="str">
        <f>IF($H264&gt;0,LEFT(VLOOKUP($E264,'個別表（B表）'!$C$14:$CM$113,14,FALSE),2),"")</f>
        <v/>
      </c>
      <c r="K264" s="705">
        <f>SUMIFS('個別表（B表）'!$I$14:$I$113,'個別表（B表）'!$C$14:$C$113,'総括表 (A表)'!$E264,'個別表（B表）'!$R$14:$R$113,"&gt;=1")</f>
        <v>0</v>
      </c>
      <c r="L264" s="627">
        <f>SUMIFS('個別表（B表）'!$AW$14:$AW$113,'個別表（B表）'!$C$14:$C$113,'総括表 (A表)'!$E264)</f>
        <v>0</v>
      </c>
      <c r="M264" s="385">
        <f>SUMIFS('個別表（B表）'!$AY$14:$AY$113,'個別表（B表）'!$C$14:$C$113,'総括表 (A表)'!$E264)</f>
        <v>0</v>
      </c>
      <c r="N264" s="386">
        <f>SUMIFS('個別表（B表）'!$I$14:$I$113,'個別表（B表）'!$C$14:$C$113,'総括表 (A表)'!$E264,'個別表（B表）'!$F$14:$F$113,"&gt;=1")</f>
        <v>0</v>
      </c>
      <c r="O264" s="386">
        <f>SUMIFS('個別表（B表）'!$BR$14:$BR$113,'個別表（B表）'!$C$14:$C$113,'総括表 (A表)'!$E264)</f>
        <v>0</v>
      </c>
      <c r="P264" s="721" t="str">
        <f t="shared" si="47"/>
        <v/>
      </c>
      <c r="Q264" s="716"/>
      <c r="R264" s="327"/>
      <c r="S264" s="705">
        <f>SUMIFS('個別表（B表）'!$I$14:$I$113,'個別表（B表）'!$C$14:$C$113,'総括表 (A表)'!E264)</f>
        <v>0</v>
      </c>
      <c r="T264" s="698">
        <f>SUMIFS('個別表（B表）'!$AW$14:$AW$113,'個別表（B表）'!$C$14:$C$113,'総括表 (A表)'!$E264)</f>
        <v>0</v>
      </c>
      <c r="U264" s="387">
        <f>SUMIFS('個別表（B表）'!$AY$14:$AY$113,'個別表（B表）'!$C$14:$C$113,'総括表 (A表)'!$E264)</f>
        <v>0</v>
      </c>
      <c r="V264" s="496">
        <f>SUMIFS('個別表（B表）'!$I$14:$I$113,'個別表（B表）'!$C$14:$C$113,'総括表 (A表)'!$E264,'個別表（B表）'!$F$14:$F$113,"&gt;=1")</f>
        <v>0</v>
      </c>
      <c r="W264" s="387">
        <f>SUMIFS('個別表（B表）'!$BR$14:$BR$113,'個別表（B表）'!$C$14:$C$113,'総括表 (A表)'!$E264)</f>
        <v>0</v>
      </c>
      <c r="X264" s="674" t="str">
        <f t="shared" si="49"/>
        <v/>
      </c>
      <c r="Y264" s="331"/>
      <c r="Z264" s="332"/>
      <c r="AA264" s="328">
        <f t="shared" si="51"/>
        <v>0</v>
      </c>
      <c r="AB264" s="329">
        <f t="shared" si="52"/>
        <v>0</v>
      </c>
      <c r="AC264" s="332"/>
      <c r="AD264" s="332"/>
      <c r="AE264" s="328">
        <f t="shared" si="53"/>
        <v>0</v>
      </c>
      <c r="AF264" s="746">
        <f t="shared" si="50"/>
        <v>0</v>
      </c>
      <c r="AG264" s="332"/>
      <c r="AH264" s="328">
        <f t="shared" si="54"/>
        <v>0</v>
      </c>
      <c r="AI264" s="329">
        <f t="shared" si="55"/>
        <v>0</v>
      </c>
      <c r="AJ264" s="332"/>
      <c r="AK264" s="330">
        <f t="shared" si="56"/>
        <v>0</v>
      </c>
      <c r="AL264" s="335"/>
      <c r="AM264" s="329">
        <f t="shared" si="57"/>
        <v>0</v>
      </c>
      <c r="AN264" s="436"/>
      <c r="AO264" s="337">
        <f t="shared" si="48"/>
        <v>0</v>
      </c>
      <c r="AP264" s="261"/>
    </row>
    <row r="265" spans="1:42">
      <c r="A265" s="342">
        <f>VLOOKUP($E265,'個別表（B表）'!$C$14:$CM$113,2,FALSE)</f>
        <v>0</v>
      </c>
      <c r="B265" s="342">
        <f>IF(D265&gt;0,SUM($D$12:D265),0)</f>
        <v>0</v>
      </c>
      <c r="C265" s="342">
        <f t="shared" si="58"/>
        <v>0</v>
      </c>
      <c r="D265" s="342">
        <f t="shared" si="46"/>
        <v>0</v>
      </c>
      <c r="E265" s="666">
        <f t="shared" si="59"/>
        <v>0</v>
      </c>
      <c r="F265" s="357">
        <f>VLOOKUP($E265,'個別表（B表）'!$C$14:$CM$113,10,FALSE)</f>
        <v>0</v>
      </c>
      <c r="G265" s="357">
        <f>VLOOKUP($E265,'個別表（B表）'!$C$14:$CM$113,11,FALSE)</f>
        <v>0</v>
      </c>
      <c r="H265" s="530">
        <f>VLOOKUP($E265,'個別表（B表）'!$C$14:$CM$113,12,FALSE)</f>
        <v>0</v>
      </c>
      <c r="I265" s="388"/>
      <c r="J265" s="709" t="str">
        <f>IF($H265&gt;0,LEFT(VLOOKUP($E265,'個別表（B表）'!$C$14:$CM$113,14,FALSE),2),"")</f>
        <v/>
      </c>
      <c r="K265" s="705">
        <f>SUMIFS('個別表（B表）'!$I$14:$I$113,'個別表（B表）'!$C$14:$C$113,'総括表 (A表)'!$E265,'個別表（B表）'!$R$14:$R$113,"&gt;=1")</f>
        <v>0</v>
      </c>
      <c r="L265" s="627">
        <f>SUMIFS('個別表（B表）'!$AW$14:$AW$113,'個別表（B表）'!$C$14:$C$113,'総括表 (A表)'!$E265)</f>
        <v>0</v>
      </c>
      <c r="M265" s="385">
        <f>SUMIFS('個別表（B表）'!$AY$14:$AY$113,'個別表（B表）'!$C$14:$C$113,'総括表 (A表)'!$E265)</f>
        <v>0</v>
      </c>
      <c r="N265" s="386">
        <f>SUMIFS('個別表（B表）'!$I$14:$I$113,'個別表（B表）'!$C$14:$C$113,'総括表 (A表)'!$E265,'個別表（B表）'!$F$14:$F$113,"&gt;=1")</f>
        <v>0</v>
      </c>
      <c r="O265" s="386">
        <f>SUMIFS('個別表（B表）'!$BR$14:$BR$113,'個別表（B表）'!$C$14:$C$113,'総括表 (A表)'!$E265)</f>
        <v>0</v>
      </c>
      <c r="P265" s="721" t="str">
        <f t="shared" si="47"/>
        <v/>
      </c>
      <c r="Q265" s="716"/>
      <c r="R265" s="327"/>
      <c r="S265" s="705">
        <f>SUMIFS('個別表（B表）'!$I$14:$I$113,'個別表（B表）'!$C$14:$C$113,'総括表 (A表)'!E265)</f>
        <v>0</v>
      </c>
      <c r="T265" s="698">
        <f>SUMIFS('個別表（B表）'!$AW$14:$AW$113,'個別表（B表）'!$C$14:$C$113,'総括表 (A表)'!$E265)</f>
        <v>0</v>
      </c>
      <c r="U265" s="387">
        <f>SUMIFS('個別表（B表）'!$AY$14:$AY$113,'個別表（B表）'!$C$14:$C$113,'総括表 (A表)'!$E265)</f>
        <v>0</v>
      </c>
      <c r="V265" s="496">
        <f>SUMIFS('個別表（B表）'!$I$14:$I$113,'個別表（B表）'!$C$14:$C$113,'総括表 (A表)'!$E265,'個別表（B表）'!$F$14:$F$113,"&gt;=1")</f>
        <v>0</v>
      </c>
      <c r="W265" s="387">
        <f>SUMIFS('個別表（B表）'!$BR$14:$BR$113,'個別表（B表）'!$C$14:$C$113,'総括表 (A表)'!$E265)</f>
        <v>0</v>
      </c>
      <c r="X265" s="674" t="str">
        <f t="shared" si="49"/>
        <v/>
      </c>
      <c r="Y265" s="331"/>
      <c r="Z265" s="332"/>
      <c r="AA265" s="328">
        <f t="shared" si="51"/>
        <v>0</v>
      </c>
      <c r="AB265" s="329">
        <f t="shared" si="52"/>
        <v>0</v>
      </c>
      <c r="AC265" s="332"/>
      <c r="AD265" s="332"/>
      <c r="AE265" s="328">
        <f t="shared" si="53"/>
        <v>0</v>
      </c>
      <c r="AF265" s="746">
        <f t="shared" si="50"/>
        <v>0</v>
      </c>
      <c r="AG265" s="332"/>
      <c r="AH265" s="328">
        <f t="shared" si="54"/>
        <v>0</v>
      </c>
      <c r="AI265" s="329">
        <f t="shared" si="55"/>
        <v>0</v>
      </c>
      <c r="AJ265" s="332"/>
      <c r="AK265" s="330">
        <f t="shared" si="56"/>
        <v>0</v>
      </c>
      <c r="AL265" s="335"/>
      <c r="AM265" s="329">
        <f t="shared" si="57"/>
        <v>0</v>
      </c>
      <c r="AN265" s="436"/>
      <c r="AO265" s="337">
        <f t="shared" si="48"/>
        <v>0</v>
      </c>
      <c r="AP265" s="261"/>
    </row>
    <row r="266" spans="1:42">
      <c r="A266" s="342">
        <f>VLOOKUP($E266,'個別表（B表）'!$C$14:$CM$113,2,FALSE)</f>
        <v>0</v>
      </c>
      <c r="B266" s="342">
        <f>IF(D266&gt;0,SUM($D$12:D266),0)</f>
        <v>0</v>
      </c>
      <c r="C266" s="342">
        <f t="shared" si="58"/>
        <v>0</v>
      </c>
      <c r="D266" s="342">
        <f t="shared" si="46"/>
        <v>0</v>
      </c>
      <c r="E266" s="666">
        <f t="shared" si="59"/>
        <v>0</v>
      </c>
      <c r="F266" s="357">
        <f>VLOOKUP($E266,'個別表（B表）'!$C$14:$CM$113,10,FALSE)</f>
        <v>0</v>
      </c>
      <c r="G266" s="357">
        <f>VLOOKUP($E266,'個別表（B表）'!$C$14:$CM$113,11,FALSE)</f>
        <v>0</v>
      </c>
      <c r="H266" s="530">
        <f>VLOOKUP($E266,'個別表（B表）'!$C$14:$CM$113,12,FALSE)</f>
        <v>0</v>
      </c>
      <c r="I266" s="388"/>
      <c r="J266" s="709" t="str">
        <f>IF($H266&gt;0,LEFT(VLOOKUP($E266,'個別表（B表）'!$C$14:$CM$113,14,FALSE),2),"")</f>
        <v/>
      </c>
      <c r="K266" s="705">
        <f>SUMIFS('個別表（B表）'!$I$14:$I$113,'個別表（B表）'!$C$14:$C$113,'総括表 (A表)'!$E266,'個別表（B表）'!$R$14:$R$113,"&gt;=1")</f>
        <v>0</v>
      </c>
      <c r="L266" s="627">
        <f>SUMIFS('個別表（B表）'!$AW$14:$AW$113,'個別表（B表）'!$C$14:$C$113,'総括表 (A表)'!$E266)</f>
        <v>0</v>
      </c>
      <c r="M266" s="385">
        <f>SUMIFS('個別表（B表）'!$AY$14:$AY$113,'個別表（B表）'!$C$14:$C$113,'総括表 (A表)'!$E266)</f>
        <v>0</v>
      </c>
      <c r="N266" s="386">
        <f>SUMIFS('個別表（B表）'!$I$14:$I$113,'個別表（B表）'!$C$14:$C$113,'総括表 (A表)'!$E266,'個別表（B表）'!$F$14:$F$113,"&gt;=1")</f>
        <v>0</v>
      </c>
      <c r="O266" s="386">
        <f>SUMIFS('個別表（B表）'!$BR$14:$BR$113,'個別表（B表）'!$C$14:$C$113,'総括表 (A表)'!$E266)</f>
        <v>0</v>
      </c>
      <c r="P266" s="721" t="str">
        <f t="shared" si="47"/>
        <v/>
      </c>
      <c r="Q266" s="716"/>
      <c r="R266" s="327"/>
      <c r="S266" s="705">
        <f>SUMIFS('個別表（B表）'!$I$14:$I$113,'個別表（B表）'!$C$14:$C$113,'総括表 (A表)'!E266)</f>
        <v>0</v>
      </c>
      <c r="T266" s="698">
        <f>SUMIFS('個別表（B表）'!$AW$14:$AW$113,'個別表（B表）'!$C$14:$C$113,'総括表 (A表)'!$E266)</f>
        <v>0</v>
      </c>
      <c r="U266" s="387">
        <f>SUMIFS('個別表（B表）'!$AY$14:$AY$113,'個別表（B表）'!$C$14:$C$113,'総括表 (A表)'!$E266)</f>
        <v>0</v>
      </c>
      <c r="V266" s="496">
        <f>SUMIFS('個別表（B表）'!$I$14:$I$113,'個別表（B表）'!$C$14:$C$113,'総括表 (A表)'!$E266,'個別表（B表）'!$F$14:$F$113,"&gt;=1")</f>
        <v>0</v>
      </c>
      <c r="W266" s="387">
        <f>SUMIFS('個別表（B表）'!$BR$14:$BR$113,'個別表（B表）'!$C$14:$C$113,'総括表 (A表)'!$E266)</f>
        <v>0</v>
      </c>
      <c r="X266" s="674" t="str">
        <f t="shared" si="49"/>
        <v/>
      </c>
      <c r="Y266" s="331"/>
      <c r="Z266" s="332"/>
      <c r="AA266" s="328">
        <f t="shared" si="51"/>
        <v>0</v>
      </c>
      <c r="AB266" s="329">
        <f t="shared" si="52"/>
        <v>0</v>
      </c>
      <c r="AC266" s="332"/>
      <c r="AD266" s="332"/>
      <c r="AE266" s="328">
        <f t="shared" si="53"/>
        <v>0</v>
      </c>
      <c r="AF266" s="746">
        <f t="shared" si="50"/>
        <v>0</v>
      </c>
      <c r="AG266" s="332"/>
      <c r="AH266" s="328">
        <f t="shared" si="54"/>
        <v>0</v>
      </c>
      <c r="AI266" s="329">
        <f t="shared" si="55"/>
        <v>0</v>
      </c>
      <c r="AJ266" s="332"/>
      <c r="AK266" s="330">
        <f t="shared" si="56"/>
        <v>0</v>
      </c>
      <c r="AL266" s="335"/>
      <c r="AM266" s="329">
        <f t="shared" si="57"/>
        <v>0</v>
      </c>
      <c r="AN266" s="436"/>
      <c r="AO266" s="337">
        <f t="shared" si="48"/>
        <v>0</v>
      </c>
      <c r="AP266" s="261"/>
    </row>
    <row r="267" spans="1:42">
      <c r="A267" s="342">
        <f>VLOOKUP($E267,'個別表（B表）'!$C$14:$CM$113,2,FALSE)</f>
        <v>0</v>
      </c>
      <c r="B267" s="342">
        <f>IF(D267&gt;0,SUM($D$12:D267),0)</f>
        <v>0</v>
      </c>
      <c r="C267" s="342">
        <f t="shared" si="58"/>
        <v>0</v>
      </c>
      <c r="D267" s="342">
        <f t="shared" si="46"/>
        <v>0</v>
      </c>
      <c r="E267" s="666">
        <f t="shared" si="59"/>
        <v>0</v>
      </c>
      <c r="F267" s="357">
        <f>VLOOKUP($E267,'個別表（B表）'!$C$14:$CM$113,10,FALSE)</f>
        <v>0</v>
      </c>
      <c r="G267" s="357">
        <f>VLOOKUP($E267,'個別表（B表）'!$C$14:$CM$113,11,FALSE)</f>
        <v>0</v>
      </c>
      <c r="H267" s="530">
        <f>VLOOKUP($E267,'個別表（B表）'!$C$14:$CM$113,12,FALSE)</f>
        <v>0</v>
      </c>
      <c r="I267" s="388"/>
      <c r="J267" s="709" t="str">
        <f>IF($H267&gt;0,LEFT(VLOOKUP($E267,'個別表（B表）'!$C$14:$CM$113,14,FALSE),2),"")</f>
        <v/>
      </c>
      <c r="K267" s="705">
        <f>SUMIFS('個別表（B表）'!$I$14:$I$113,'個別表（B表）'!$C$14:$C$113,'総括表 (A表)'!$E267,'個別表（B表）'!$R$14:$R$113,"&gt;=1")</f>
        <v>0</v>
      </c>
      <c r="L267" s="627">
        <f>SUMIFS('個別表（B表）'!$AW$14:$AW$113,'個別表（B表）'!$C$14:$C$113,'総括表 (A表)'!$E267)</f>
        <v>0</v>
      </c>
      <c r="M267" s="385">
        <f>SUMIFS('個別表（B表）'!$AY$14:$AY$113,'個別表（B表）'!$C$14:$C$113,'総括表 (A表)'!$E267)</f>
        <v>0</v>
      </c>
      <c r="N267" s="386">
        <f>SUMIFS('個別表（B表）'!$I$14:$I$113,'個別表（B表）'!$C$14:$C$113,'総括表 (A表)'!$E267,'個別表（B表）'!$F$14:$F$113,"&gt;=1")</f>
        <v>0</v>
      </c>
      <c r="O267" s="386">
        <f>SUMIFS('個別表（B表）'!$BR$14:$BR$113,'個別表（B表）'!$C$14:$C$113,'総括表 (A表)'!$E267)</f>
        <v>0</v>
      </c>
      <c r="P267" s="721" t="str">
        <f t="shared" si="47"/>
        <v/>
      </c>
      <c r="Q267" s="716"/>
      <c r="R267" s="327"/>
      <c r="S267" s="705">
        <f>SUMIFS('個別表（B表）'!$I$14:$I$113,'個別表（B表）'!$C$14:$C$113,'総括表 (A表)'!E267)</f>
        <v>0</v>
      </c>
      <c r="T267" s="698">
        <f>SUMIFS('個別表（B表）'!$AW$14:$AW$113,'個別表（B表）'!$C$14:$C$113,'総括表 (A表)'!$E267)</f>
        <v>0</v>
      </c>
      <c r="U267" s="387">
        <f>SUMIFS('個別表（B表）'!$AY$14:$AY$113,'個別表（B表）'!$C$14:$C$113,'総括表 (A表)'!$E267)</f>
        <v>0</v>
      </c>
      <c r="V267" s="496">
        <f>SUMIFS('個別表（B表）'!$I$14:$I$113,'個別表（B表）'!$C$14:$C$113,'総括表 (A表)'!$E267,'個別表（B表）'!$F$14:$F$113,"&gt;=1")</f>
        <v>0</v>
      </c>
      <c r="W267" s="387">
        <f>SUMIFS('個別表（B表）'!$BR$14:$BR$113,'個別表（B表）'!$C$14:$C$113,'総括表 (A表)'!$E267)</f>
        <v>0</v>
      </c>
      <c r="X267" s="674" t="str">
        <f t="shared" si="49"/>
        <v/>
      </c>
      <c r="Y267" s="331"/>
      <c r="Z267" s="332"/>
      <c r="AA267" s="328">
        <f t="shared" si="51"/>
        <v>0</v>
      </c>
      <c r="AB267" s="329">
        <f t="shared" si="52"/>
        <v>0</v>
      </c>
      <c r="AC267" s="332"/>
      <c r="AD267" s="332"/>
      <c r="AE267" s="328">
        <f t="shared" si="53"/>
        <v>0</v>
      </c>
      <c r="AF267" s="746">
        <f t="shared" si="50"/>
        <v>0</v>
      </c>
      <c r="AG267" s="332"/>
      <c r="AH267" s="328">
        <f t="shared" si="54"/>
        <v>0</v>
      </c>
      <c r="AI267" s="329">
        <f t="shared" si="55"/>
        <v>0</v>
      </c>
      <c r="AJ267" s="332"/>
      <c r="AK267" s="330">
        <f t="shared" si="56"/>
        <v>0</v>
      </c>
      <c r="AL267" s="335"/>
      <c r="AM267" s="329">
        <f t="shared" si="57"/>
        <v>0</v>
      </c>
      <c r="AN267" s="436"/>
      <c r="AO267" s="337">
        <f t="shared" si="48"/>
        <v>0</v>
      </c>
      <c r="AP267" s="261"/>
    </row>
    <row r="268" spans="1:42">
      <c r="A268" s="342">
        <f>VLOOKUP($E268,'個別表（B表）'!$C$14:$CM$113,2,FALSE)</f>
        <v>0</v>
      </c>
      <c r="B268" s="342">
        <f>IF(D268&gt;0,SUM($D$12:D268),0)</f>
        <v>0</v>
      </c>
      <c r="C268" s="342">
        <f t="shared" si="58"/>
        <v>0</v>
      </c>
      <c r="D268" s="342">
        <f t="shared" ref="D268:D331" si="60">IF(AND(C268=1,SUMIF($A$12:$A$541,A268,$R$12:$R$541)&gt;0),1,0)</f>
        <v>0</v>
      </c>
      <c r="E268" s="666">
        <f t="shared" si="59"/>
        <v>0</v>
      </c>
      <c r="F268" s="357">
        <f>VLOOKUP($E268,'個別表（B表）'!$C$14:$CM$113,10,FALSE)</f>
        <v>0</v>
      </c>
      <c r="G268" s="357">
        <f>VLOOKUP($E268,'個別表（B表）'!$C$14:$CM$113,11,FALSE)</f>
        <v>0</v>
      </c>
      <c r="H268" s="530">
        <f>VLOOKUP($E268,'個別表（B表）'!$C$14:$CM$113,12,FALSE)</f>
        <v>0</v>
      </c>
      <c r="I268" s="388"/>
      <c r="J268" s="709" t="str">
        <f>IF($H268&gt;0,LEFT(VLOOKUP($E268,'個別表（B表）'!$C$14:$CM$113,14,FALSE),2),"")</f>
        <v/>
      </c>
      <c r="K268" s="705">
        <f>SUMIFS('個別表（B表）'!$I$14:$I$113,'個別表（B表）'!$C$14:$C$113,'総括表 (A表)'!$E268,'個別表（B表）'!$R$14:$R$113,"&gt;=1")</f>
        <v>0</v>
      </c>
      <c r="L268" s="627">
        <f>SUMIFS('個別表（B表）'!$AW$14:$AW$113,'個別表（B表）'!$C$14:$C$113,'総括表 (A表)'!$E268)</f>
        <v>0</v>
      </c>
      <c r="M268" s="385">
        <f>SUMIFS('個別表（B表）'!$AY$14:$AY$113,'個別表（B表）'!$C$14:$C$113,'総括表 (A表)'!$E268)</f>
        <v>0</v>
      </c>
      <c r="N268" s="386">
        <f>SUMIFS('個別表（B表）'!$I$14:$I$113,'個別表（B表）'!$C$14:$C$113,'総括表 (A表)'!$E268,'個別表（B表）'!$F$14:$F$113,"&gt;=1")</f>
        <v>0</v>
      </c>
      <c r="O268" s="386">
        <f>SUMIFS('個別表（B表）'!$BR$14:$BR$113,'個別表（B表）'!$C$14:$C$113,'総括表 (A表)'!$E268)</f>
        <v>0</v>
      </c>
      <c r="P268" s="721" t="str">
        <f t="shared" ref="P268:P331" si="61">IF(O268&gt;0,IFERROR(ROUNDDOWN(O268*1/15,-3),0),"")</f>
        <v/>
      </c>
      <c r="Q268" s="716"/>
      <c r="R268" s="327"/>
      <c r="S268" s="705">
        <f>SUMIFS('個別表（B表）'!$I$14:$I$113,'個別表（B表）'!$C$14:$C$113,'総括表 (A表)'!E268)</f>
        <v>0</v>
      </c>
      <c r="T268" s="698">
        <f>SUMIFS('個別表（B表）'!$AW$14:$AW$113,'個別表（B表）'!$C$14:$C$113,'総括表 (A表)'!$E268)</f>
        <v>0</v>
      </c>
      <c r="U268" s="387">
        <f>SUMIFS('個別表（B表）'!$AY$14:$AY$113,'個別表（B表）'!$C$14:$C$113,'総括表 (A表)'!$E268)</f>
        <v>0</v>
      </c>
      <c r="V268" s="496">
        <f>SUMIFS('個別表（B表）'!$I$14:$I$113,'個別表（B表）'!$C$14:$C$113,'総括表 (A表)'!$E268,'個別表（B表）'!$F$14:$F$113,"&gt;=1")</f>
        <v>0</v>
      </c>
      <c r="W268" s="387">
        <f>SUMIFS('個別表（B表）'!$BR$14:$BR$113,'個別表（B表）'!$C$14:$C$113,'総括表 (A表)'!$E268)</f>
        <v>0</v>
      </c>
      <c r="X268" s="674" t="str">
        <f t="shared" si="49"/>
        <v/>
      </c>
      <c r="Y268" s="331"/>
      <c r="Z268" s="332"/>
      <c r="AA268" s="328">
        <f t="shared" si="51"/>
        <v>0</v>
      </c>
      <c r="AB268" s="329">
        <f t="shared" si="52"/>
        <v>0</v>
      </c>
      <c r="AC268" s="332"/>
      <c r="AD268" s="332"/>
      <c r="AE268" s="328">
        <f t="shared" si="53"/>
        <v>0</v>
      </c>
      <c r="AF268" s="746">
        <f t="shared" si="50"/>
        <v>0</v>
      </c>
      <c r="AG268" s="332"/>
      <c r="AH268" s="328">
        <f t="shared" si="54"/>
        <v>0</v>
      </c>
      <c r="AI268" s="329">
        <f t="shared" si="55"/>
        <v>0</v>
      </c>
      <c r="AJ268" s="332"/>
      <c r="AK268" s="330">
        <f t="shared" si="56"/>
        <v>0</v>
      </c>
      <c r="AL268" s="335"/>
      <c r="AM268" s="329">
        <f t="shared" si="57"/>
        <v>0</v>
      </c>
      <c r="AN268" s="436"/>
      <c r="AO268" s="337">
        <f t="shared" ref="AO268:AO269" si="62">SUM(AB268,AI268,AM268:AN268)</f>
        <v>0</v>
      </c>
      <c r="AP268" s="261"/>
    </row>
    <row r="269" spans="1:42">
      <c r="A269" s="342">
        <f>VLOOKUP($E269,'個別表（B表）'!$C$14:$CM$113,2,FALSE)</f>
        <v>0</v>
      </c>
      <c r="B269" s="342">
        <f>IF(D269&gt;0,SUM($D$12:D269),0)</f>
        <v>0</v>
      </c>
      <c r="C269" s="342">
        <f t="shared" si="58"/>
        <v>0</v>
      </c>
      <c r="D269" s="342">
        <f t="shared" si="60"/>
        <v>0</v>
      </c>
      <c r="E269" s="666">
        <f t="shared" si="59"/>
        <v>0</v>
      </c>
      <c r="F269" s="357">
        <f>VLOOKUP($E269,'個別表（B表）'!$C$14:$CM$113,10,FALSE)</f>
        <v>0</v>
      </c>
      <c r="G269" s="357">
        <f>VLOOKUP($E269,'個別表（B表）'!$C$14:$CM$113,11,FALSE)</f>
        <v>0</v>
      </c>
      <c r="H269" s="530">
        <f>VLOOKUP($E269,'個別表（B表）'!$C$14:$CM$113,12,FALSE)</f>
        <v>0</v>
      </c>
      <c r="I269" s="388"/>
      <c r="J269" s="709" t="str">
        <f>IF($H269&gt;0,LEFT(VLOOKUP($E269,'個別表（B表）'!$C$14:$CM$113,14,FALSE),2),"")</f>
        <v/>
      </c>
      <c r="K269" s="705">
        <f>SUMIFS('個別表（B表）'!$I$14:$I$113,'個別表（B表）'!$C$14:$C$113,'総括表 (A表)'!$E269,'個別表（B表）'!$R$14:$R$113,"&gt;=1")</f>
        <v>0</v>
      </c>
      <c r="L269" s="627">
        <f>SUMIFS('個別表（B表）'!$AW$14:$AW$113,'個別表（B表）'!$C$14:$C$113,'総括表 (A表)'!$E269)</f>
        <v>0</v>
      </c>
      <c r="M269" s="385">
        <f>SUMIFS('個別表（B表）'!$AY$14:$AY$113,'個別表（B表）'!$C$14:$C$113,'総括表 (A表)'!$E269)</f>
        <v>0</v>
      </c>
      <c r="N269" s="386">
        <f>SUMIFS('個別表（B表）'!$I$14:$I$113,'個別表（B表）'!$C$14:$C$113,'総括表 (A表)'!$E269,'個別表（B表）'!$F$14:$F$113,"&gt;=1")</f>
        <v>0</v>
      </c>
      <c r="O269" s="386">
        <f>SUMIFS('個別表（B表）'!$BR$14:$BR$113,'個別表（B表）'!$C$14:$C$113,'総括表 (A表)'!$E269)</f>
        <v>0</v>
      </c>
      <c r="P269" s="721" t="str">
        <f t="shared" si="61"/>
        <v/>
      </c>
      <c r="Q269" s="716"/>
      <c r="R269" s="327"/>
      <c r="S269" s="705">
        <f>SUMIFS('個別表（B表）'!$I$14:$I$113,'個別表（B表）'!$C$14:$C$113,'総括表 (A表)'!E269)</f>
        <v>0</v>
      </c>
      <c r="T269" s="698">
        <f>SUMIFS('個別表（B表）'!$AW$14:$AW$113,'個別表（B表）'!$C$14:$C$113,'総括表 (A表)'!$E269)</f>
        <v>0</v>
      </c>
      <c r="U269" s="387">
        <f>SUMIFS('個別表（B表）'!$AY$14:$AY$113,'個別表（B表）'!$C$14:$C$113,'総括表 (A表)'!$E269)</f>
        <v>0</v>
      </c>
      <c r="V269" s="496">
        <f>SUMIFS('個別表（B表）'!$I$14:$I$113,'個別表（B表）'!$C$14:$C$113,'総括表 (A表)'!$E269,'個別表（B表）'!$F$14:$F$113,"&gt;=1")</f>
        <v>0</v>
      </c>
      <c r="W269" s="387">
        <f>SUMIFS('個別表（B表）'!$BR$14:$BR$113,'個別表（B表）'!$C$14:$C$113,'総括表 (A表)'!$E269)</f>
        <v>0</v>
      </c>
      <c r="X269" s="674" t="str">
        <f t="shared" ref="X269:X332" si="63">IF(W269&gt;0,IFERROR(ROUNDDOWN(W269*1/15,-3),0),"")</f>
        <v/>
      </c>
      <c r="Y269" s="331"/>
      <c r="Z269" s="332"/>
      <c r="AA269" s="328">
        <f t="shared" si="51"/>
        <v>0</v>
      </c>
      <c r="AB269" s="329">
        <f t="shared" si="52"/>
        <v>0</v>
      </c>
      <c r="AC269" s="332"/>
      <c r="AD269" s="332"/>
      <c r="AE269" s="328">
        <f t="shared" si="53"/>
        <v>0</v>
      </c>
      <c r="AF269" s="746">
        <f t="shared" ref="AF269:AF332" si="64">Y269</f>
        <v>0</v>
      </c>
      <c r="AG269" s="332"/>
      <c r="AH269" s="328">
        <f t="shared" si="54"/>
        <v>0</v>
      </c>
      <c r="AI269" s="329">
        <f t="shared" si="55"/>
        <v>0</v>
      </c>
      <c r="AJ269" s="332"/>
      <c r="AK269" s="330">
        <f t="shared" si="56"/>
        <v>0</v>
      </c>
      <c r="AL269" s="335"/>
      <c r="AM269" s="329">
        <f t="shared" si="57"/>
        <v>0</v>
      </c>
      <c r="AN269" s="436"/>
      <c r="AO269" s="337">
        <f t="shared" si="62"/>
        <v>0</v>
      </c>
      <c r="AP269" s="261"/>
    </row>
    <row r="270" spans="1:42">
      <c r="A270" s="342">
        <f>VLOOKUP($E270,'個別表（B表）'!$C$14:$CM$113,2,FALSE)</f>
        <v>0</v>
      </c>
      <c r="B270" s="342">
        <f>IF(D270&gt;0,SUM($D$12:D270),0)</f>
        <v>0</v>
      </c>
      <c r="C270" s="342">
        <f t="shared" si="58"/>
        <v>0</v>
      </c>
      <c r="D270" s="342">
        <f t="shared" si="60"/>
        <v>0</v>
      </c>
      <c r="E270" s="666">
        <f t="shared" si="59"/>
        <v>0</v>
      </c>
      <c r="F270" s="357">
        <f>VLOOKUP($E270,'個別表（B表）'!$C$14:$CM$113,10,FALSE)</f>
        <v>0</v>
      </c>
      <c r="G270" s="357">
        <f>VLOOKUP($E270,'個別表（B表）'!$C$14:$CM$113,11,FALSE)</f>
        <v>0</v>
      </c>
      <c r="H270" s="530">
        <f>VLOOKUP($E270,'個別表（B表）'!$C$14:$CM$113,12,FALSE)</f>
        <v>0</v>
      </c>
      <c r="I270" s="388"/>
      <c r="J270" s="709" t="str">
        <f>IF($H270&gt;0,LEFT(VLOOKUP($E270,'個別表（B表）'!$C$14:$CM$113,14,FALSE),2),"")</f>
        <v/>
      </c>
      <c r="K270" s="705">
        <f>SUMIFS('個別表（B表）'!$I$14:$I$113,'個別表（B表）'!$C$14:$C$113,'総括表 (A表)'!$E270,'個別表（B表）'!$R$14:$R$113,"&gt;=1")</f>
        <v>0</v>
      </c>
      <c r="L270" s="627">
        <f>SUMIFS('個別表（B表）'!$AW$14:$AW$113,'個別表（B表）'!$C$14:$C$113,'総括表 (A表)'!$E270)</f>
        <v>0</v>
      </c>
      <c r="M270" s="385">
        <f>SUMIFS('個別表（B表）'!$AY$14:$AY$113,'個別表（B表）'!$C$14:$C$113,'総括表 (A表)'!$E270)</f>
        <v>0</v>
      </c>
      <c r="N270" s="386">
        <f>SUMIFS('個別表（B表）'!$I$14:$I$113,'個別表（B表）'!$C$14:$C$113,'総括表 (A表)'!$E270,'個別表（B表）'!$F$14:$F$113,"&gt;=1")</f>
        <v>0</v>
      </c>
      <c r="O270" s="386">
        <f>SUMIFS('個別表（B表）'!$BR$14:$BR$113,'個別表（B表）'!$C$14:$C$113,'総括表 (A表)'!$E270)</f>
        <v>0</v>
      </c>
      <c r="P270" s="721" t="str">
        <f t="shared" si="61"/>
        <v/>
      </c>
      <c r="Q270" s="716"/>
      <c r="R270" s="327"/>
      <c r="S270" s="705">
        <f>SUMIFS('個別表（B表）'!$I$14:$I$113,'個別表（B表）'!$C$14:$C$113,'総括表 (A表)'!E270)</f>
        <v>0</v>
      </c>
      <c r="T270" s="698">
        <f>SUMIFS('個別表（B表）'!$AW$14:$AW$113,'個別表（B表）'!$C$14:$C$113,'総括表 (A表)'!$E270)</f>
        <v>0</v>
      </c>
      <c r="U270" s="387">
        <f>SUMIFS('個別表（B表）'!$AY$14:$AY$113,'個別表（B表）'!$C$14:$C$113,'総括表 (A表)'!$E270)</f>
        <v>0</v>
      </c>
      <c r="V270" s="496">
        <f>SUMIFS('個別表（B表）'!$I$14:$I$113,'個別表（B表）'!$C$14:$C$113,'総括表 (A表)'!$E270,'個別表（B表）'!$F$14:$F$113,"&gt;=1")</f>
        <v>0</v>
      </c>
      <c r="W270" s="387">
        <f>SUMIFS('個別表（B表）'!$BR$14:$BR$113,'個別表（B表）'!$C$14:$C$113,'総括表 (A表)'!$E270)</f>
        <v>0</v>
      </c>
      <c r="X270" s="674" t="str">
        <f t="shared" si="63"/>
        <v/>
      </c>
      <c r="Y270" s="331"/>
      <c r="Z270" s="332"/>
      <c r="AA270" s="328">
        <f>IF(Z240&gt;0,Z240/Y240,0)</f>
        <v>0</v>
      </c>
      <c r="AB270" s="329">
        <f>IF(AA240&gt;=0.8,1,0)</f>
        <v>0</v>
      </c>
      <c r="AC270" s="332"/>
      <c r="AD270" s="332"/>
      <c r="AE270" s="328">
        <f>IF(AD240&gt;0,AD240/AC240,0)</f>
        <v>0</v>
      </c>
      <c r="AF270" s="746">
        <f t="shared" si="64"/>
        <v>0</v>
      </c>
      <c r="AG270" s="332"/>
      <c r="AH270" s="328">
        <f>IF(AG240&gt;0,AG240/AF240,0)</f>
        <v>0</v>
      </c>
      <c r="AI270" s="329">
        <f>IF(AND(AC240&gt;0,AH240&gt;0),IF(ROUND(AH240-AE240,99)&gt;=0.1,1,),)</f>
        <v>0</v>
      </c>
      <c r="AJ270" s="332"/>
      <c r="AK270" s="330">
        <f>ROUND(AG240-AJ240,99)</f>
        <v>0</v>
      </c>
      <c r="AL270" s="335"/>
      <c r="AM270" s="329">
        <f>IF(AI240=1,IF(AK240&gt;0,IF(AL240/AK240&gt;=0.3,1,),),)</f>
        <v>0</v>
      </c>
      <c r="AN270" s="436"/>
      <c r="AO270" s="337">
        <f>SUM(AB240,AI240,AM240:AN240)</f>
        <v>0</v>
      </c>
      <c r="AP270" s="261"/>
    </row>
    <row r="271" spans="1:42">
      <c r="A271" s="342">
        <f>VLOOKUP($E271,'個別表（B表）'!$C$14:$CM$113,2,FALSE)</f>
        <v>0</v>
      </c>
      <c r="B271" s="342">
        <f>IF(D271&gt;0,SUM($D$12:D271),0)</f>
        <v>0</v>
      </c>
      <c r="C271" s="342">
        <f t="shared" si="58"/>
        <v>0</v>
      </c>
      <c r="D271" s="342">
        <f t="shared" si="60"/>
        <v>0</v>
      </c>
      <c r="E271" s="666">
        <f t="shared" si="59"/>
        <v>0</v>
      </c>
      <c r="F271" s="357">
        <f>VLOOKUP($E271,'個別表（B表）'!$C$14:$CM$113,10,FALSE)</f>
        <v>0</v>
      </c>
      <c r="G271" s="357">
        <f>VLOOKUP($E271,'個別表（B表）'!$C$14:$CM$113,11,FALSE)</f>
        <v>0</v>
      </c>
      <c r="H271" s="530">
        <f>VLOOKUP($E271,'個別表（B表）'!$C$14:$CM$113,12,FALSE)</f>
        <v>0</v>
      </c>
      <c r="I271" s="388"/>
      <c r="J271" s="709" t="str">
        <f>IF($H271&gt;0,LEFT(VLOOKUP($E271,'個別表（B表）'!$C$14:$CM$113,14,FALSE),2),"")</f>
        <v/>
      </c>
      <c r="K271" s="705">
        <f>SUMIFS('個別表（B表）'!$I$14:$I$113,'個別表（B表）'!$C$14:$C$113,'総括表 (A表)'!$E271,'個別表（B表）'!$R$14:$R$113,"&gt;=1")</f>
        <v>0</v>
      </c>
      <c r="L271" s="627">
        <f>SUMIFS('個別表（B表）'!$AW$14:$AW$113,'個別表（B表）'!$C$14:$C$113,'総括表 (A表)'!$E271)</f>
        <v>0</v>
      </c>
      <c r="M271" s="385">
        <f>SUMIFS('個別表（B表）'!$AY$14:$AY$113,'個別表（B表）'!$C$14:$C$113,'総括表 (A表)'!$E271)</f>
        <v>0</v>
      </c>
      <c r="N271" s="386">
        <f>SUMIFS('個別表（B表）'!$I$14:$I$113,'個別表（B表）'!$C$14:$C$113,'総括表 (A表)'!$E271,'個別表（B表）'!$F$14:$F$113,"&gt;=1")</f>
        <v>0</v>
      </c>
      <c r="O271" s="386">
        <f>SUMIFS('個別表（B表）'!$BR$14:$BR$113,'個別表（B表）'!$C$14:$C$113,'総括表 (A表)'!$E271)</f>
        <v>0</v>
      </c>
      <c r="P271" s="721" t="str">
        <f t="shared" si="61"/>
        <v/>
      </c>
      <c r="Q271" s="716"/>
      <c r="R271" s="327"/>
      <c r="S271" s="705">
        <f>SUMIFS('個別表（B表）'!$I$14:$I$113,'個別表（B表）'!$C$14:$C$113,'総括表 (A表)'!E271)</f>
        <v>0</v>
      </c>
      <c r="T271" s="698">
        <f>SUMIFS('個別表（B表）'!$AW$14:$AW$113,'個別表（B表）'!$C$14:$C$113,'総括表 (A表)'!$E271)</f>
        <v>0</v>
      </c>
      <c r="U271" s="387">
        <f>SUMIFS('個別表（B表）'!$AY$14:$AY$113,'個別表（B表）'!$C$14:$C$113,'総括表 (A表)'!$E271)</f>
        <v>0</v>
      </c>
      <c r="V271" s="496">
        <f>SUMIFS('個別表（B表）'!$I$14:$I$113,'個別表（B表）'!$C$14:$C$113,'総括表 (A表)'!$E271,'個別表（B表）'!$F$14:$F$113,"&gt;=1")</f>
        <v>0</v>
      </c>
      <c r="W271" s="387">
        <f>SUMIFS('個別表（B表）'!$BR$14:$BR$113,'個別表（B表）'!$C$14:$C$113,'総括表 (A表)'!$E271)</f>
        <v>0</v>
      </c>
      <c r="X271" s="674" t="str">
        <f t="shared" si="63"/>
        <v/>
      </c>
      <c r="Y271" s="331"/>
      <c r="Z271" s="332"/>
      <c r="AA271" s="328">
        <f t="shared" ref="AA271:AA334" si="65">IF(Z271&gt;0,Z271/Y271,0)</f>
        <v>0</v>
      </c>
      <c r="AB271" s="329">
        <f t="shared" ref="AB271:AB334" si="66">IF(AA271&gt;=0.8,1,0)</f>
        <v>0</v>
      </c>
      <c r="AC271" s="332"/>
      <c r="AD271" s="332"/>
      <c r="AE271" s="328">
        <f t="shared" ref="AE271:AE334" si="67">IF(AD271&gt;0,AD271/AC271,0)</f>
        <v>0</v>
      </c>
      <c r="AF271" s="746">
        <f t="shared" si="64"/>
        <v>0</v>
      </c>
      <c r="AG271" s="332"/>
      <c r="AH271" s="328">
        <f t="shared" ref="AH271:AH334" si="68">IF(AG271&gt;0,AG271/AF271,0)</f>
        <v>0</v>
      </c>
      <c r="AI271" s="329">
        <f t="shared" ref="AI271:AI272" si="69">IF(AND(AC271&gt;0,AH271&gt;0),IF(ROUND(AH271-AE271,99)&gt;=0.1,1,),)</f>
        <v>0</v>
      </c>
      <c r="AJ271" s="332"/>
      <c r="AK271" s="330">
        <f t="shared" ref="AK271:AK334" si="70">ROUND(AG271-AJ271,99)</f>
        <v>0</v>
      </c>
      <c r="AL271" s="335"/>
      <c r="AM271" s="329">
        <f t="shared" ref="AM271:AM334" si="71">IF(AI271=1,IF(AK271&gt;0,IF(AL271/AK271&gt;=0.3,1,),),)</f>
        <v>0</v>
      </c>
      <c r="AN271" s="436"/>
      <c r="AO271" s="337">
        <f>SUM(AB271,AI271,AM271:AN271)</f>
        <v>0</v>
      </c>
      <c r="AP271" s="261"/>
    </row>
    <row r="272" spans="1:42">
      <c r="A272" s="342">
        <f>VLOOKUP($E272,'個別表（B表）'!$C$14:$CM$113,2,FALSE)</f>
        <v>0</v>
      </c>
      <c r="B272" s="342">
        <f>IF(D272&gt;0,SUM($D$12:D272),0)</f>
        <v>0</v>
      </c>
      <c r="C272" s="342">
        <f t="shared" si="58"/>
        <v>0</v>
      </c>
      <c r="D272" s="342">
        <f t="shared" si="60"/>
        <v>0</v>
      </c>
      <c r="E272" s="666">
        <f t="shared" si="59"/>
        <v>0</v>
      </c>
      <c r="F272" s="357">
        <f>VLOOKUP($E272,'個別表（B表）'!$C$14:$CM$113,10,FALSE)</f>
        <v>0</v>
      </c>
      <c r="G272" s="357">
        <f>VLOOKUP($E272,'個別表（B表）'!$C$14:$CM$113,11,FALSE)</f>
        <v>0</v>
      </c>
      <c r="H272" s="530">
        <f>VLOOKUP($E272,'個別表（B表）'!$C$14:$CM$113,12,FALSE)</f>
        <v>0</v>
      </c>
      <c r="I272" s="388"/>
      <c r="J272" s="709" t="str">
        <f>IF($H272&gt;0,LEFT(VLOOKUP($E272,'個別表（B表）'!$C$14:$CM$113,14,FALSE),2),"")</f>
        <v/>
      </c>
      <c r="K272" s="705">
        <f>SUMIFS('個別表（B表）'!$I$14:$I$113,'個別表（B表）'!$C$14:$C$113,'総括表 (A表)'!$E272,'個別表（B表）'!$R$14:$R$113,"&gt;=1")</f>
        <v>0</v>
      </c>
      <c r="L272" s="627">
        <f>SUMIFS('個別表（B表）'!$AW$14:$AW$113,'個別表（B表）'!$C$14:$C$113,'総括表 (A表)'!$E272)</f>
        <v>0</v>
      </c>
      <c r="M272" s="385">
        <f>SUMIFS('個別表（B表）'!$AY$14:$AY$113,'個別表（B表）'!$C$14:$C$113,'総括表 (A表)'!$E272)</f>
        <v>0</v>
      </c>
      <c r="N272" s="386">
        <f>SUMIFS('個別表（B表）'!$I$14:$I$113,'個別表（B表）'!$C$14:$C$113,'総括表 (A表)'!$E272,'個別表（B表）'!$F$14:$F$113,"&gt;=1")</f>
        <v>0</v>
      </c>
      <c r="O272" s="386">
        <f>SUMIFS('個別表（B表）'!$BR$14:$BR$113,'個別表（B表）'!$C$14:$C$113,'総括表 (A表)'!$E272)</f>
        <v>0</v>
      </c>
      <c r="P272" s="721" t="str">
        <f t="shared" si="61"/>
        <v/>
      </c>
      <c r="Q272" s="716"/>
      <c r="R272" s="327"/>
      <c r="S272" s="705">
        <f>SUMIFS('個別表（B表）'!$I$14:$I$113,'個別表（B表）'!$C$14:$C$113,'総括表 (A表)'!E272)</f>
        <v>0</v>
      </c>
      <c r="T272" s="698">
        <f>SUMIFS('個別表（B表）'!$AW$14:$AW$113,'個別表（B表）'!$C$14:$C$113,'総括表 (A表)'!$E272)</f>
        <v>0</v>
      </c>
      <c r="U272" s="387">
        <f>SUMIFS('個別表（B表）'!$AY$14:$AY$113,'個別表（B表）'!$C$14:$C$113,'総括表 (A表)'!$E272)</f>
        <v>0</v>
      </c>
      <c r="V272" s="496">
        <f>SUMIFS('個別表（B表）'!$I$14:$I$113,'個別表（B表）'!$C$14:$C$113,'総括表 (A表)'!$E272,'個別表（B表）'!$F$14:$F$113,"&gt;=1")</f>
        <v>0</v>
      </c>
      <c r="W272" s="387">
        <f>SUMIFS('個別表（B表）'!$BR$14:$BR$113,'個別表（B表）'!$C$14:$C$113,'総括表 (A表)'!$E272)</f>
        <v>0</v>
      </c>
      <c r="X272" s="674" t="str">
        <f t="shared" si="63"/>
        <v/>
      </c>
      <c r="Y272" s="331"/>
      <c r="Z272" s="332"/>
      <c r="AA272" s="328">
        <f t="shared" si="65"/>
        <v>0</v>
      </c>
      <c r="AB272" s="329">
        <f t="shared" si="66"/>
        <v>0</v>
      </c>
      <c r="AC272" s="332"/>
      <c r="AD272" s="332"/>
      <c r="AE272" s="328">
        <f t="shared" si="67"/>
        <v>0</v>
      </c>
      <c r="AF272" s="746">
        <f t="shared" si="64"/>
        <v>0</v>
      </c>
      <c r="AG272" s="332"/>
      <c r="AH272" s="328">
        <f t="shared" si="68"/>
        <v>0</v>
      </c>
      <c r="AI272" s="329">
        <f t="shared" si="69"/>
        <v>0</v>
      </c>
      <c r="AJ272" s="332"/>
      <c r="AK272" s="330">
        <f t="shared" si="70"/>
        <v>0</v>
      </c>
      <c r="AL272" s="335"/>
      <c r="AM272" s="329">
        <f t="shared" si="71"/>
        <v>0</v>
      </c>
      <c r="AN272" s="436"/>
      <c r="AO272" s="337">
        <f>SUM(AB272,AI272,AM272:AN272)</f>
        <v>0</v>
      </c>
      <c r="AP272" s="261"/>
    </row>
    <row r="273" spans="1:42">
      <c r="A273" s="342">
        <f>VLOOKUP($E273,'個別表（B表）'!$C$14:$CM$113,2,FALSE)</f>
        <v>0</v>
      </c>
      <c r="B273" s="342">
        <f>IF(D273&gt;0,SUM($D$12:D273),0)</f>
        <v>0</v>
      </c>
      <c r="C273" s="342">
        <f t="shared" si="58"/>
        <v>0</v>
      </c>
      <c r="D273" s="342">
        <f t="shared" si="60"/>
        <v>0</v>
      </c>
      <c r="E273" s="666">
        <f t="shared" si="59"/>
        <v>0</v>
      </c>
      <c r="F273" s="357">
        <f>VLOOKUP($E273,'個別表（B表）'!$C$14:$CM$113,10,FALSE)</f>
        <v>0</v>
      </c>
      <c r="G273" s="357">
        <f>VLOOKUP($E273,'個別表（B表）'!$C$14:$CM$113,11,FALSE)</f>
        <v>0</v>
      </c>
      <c r="H273" s="530">
        <f>VLOOKUP($E273,'個別表（B表）'!$C$14:$CM$113,12,FALSE)</f>
        <v>0</v>
      </c>
      <c r="I273" s="388"/>
      <c r="J273" s="709" t="str">
        <f>IF($H273&gt;0,LEFT(VLOOKUP($E273,'個別表（B表）'!$C$14:$CM$113,14,FALSE),2),"")</f>
        <v/>
      </c>
      <c r="K273" s="705">
        <f>SUMIFS('個別表（B表）'!$I$14:$I$113,'個別表（B表）'!$C$14:$C$113,'総括表 (A表)'!$E273,'個別表（B表）'!$R$14:$R$113,"&gt;=1")</f>
        <v>0</v>
      </c>
      <c r="L273" s="627">
        <f>SUMIFS('個別表（B表）'!$AW$14:$AW$113,'個別表（B表）'!$C$14:$C$113,'総括表 (A表)'!$E273)</f>
        <v>0</v>
      </c>
      <c r="M273" s="385">
        <f>SUMIFS('個別表（B表）'!$AY$14:$AY$113,'個別表（B表）'!$C$14:$C$113,'総括表 (A表)'!$E273)</f>
        <v>0</v>
      </c>
      <c r="N273" s="386">
        <f>SUMIFS('個別表（B表）'!$I$14:$I$113,'個別表（B表）'!$C$14:$C$113,'総括表 (A表)'!$E273,'個別表（B表）'!$F$14:$F$113,"&gt;=1")</f>
        <v>0</v>
      </c>
      <c r="O273" s="386">
        <f>SUMIFS('個別表（B表）'!$BR$14:$BR$113,'個別表（B表）'!$C$14:$C$113,'総括表 (A表)'!$E273)</f>
        <v>0</v>
      </c>
      <c r="P273" s="721" t="str">
        <f t="shared" si="61"/>
        <v/>
      </c>
      <c r="Q273" s="716"/>
      <c r="R273" s="327"/>
      <c r="S273" s="705">
        <f>SUMIFS('個別表（B表）'!$I$14:$I$113,'個別表（B表）'!$C$14:$C$113,'総括表 (A表)'!E273)</f>
        <v>0</v>
      </c>
      <c r="T273" s="698">
        <f>SUMIFS('個別表（B表）'!$AW$14:$AW$113,'個別表（B表）'!$C$14:$C$113,'総括表 (A表)'!$E273)</f>
        <v>0</v>
      </c>
      <c r="U273" s="387">
        <f>SUMIFS('個別表（B表）'!$AY$14:$AY$113,'個別表（B表）'!$C$14:$C$113,'総括表 (A表)'!$E273)</f>
        <v>0</v>
      </c>
      <c r="V273" s="496">
        <f>SUMIFS('個別表（B表）'!$I$14:$I$113,'個別表（B表）'!$C$14:$C$113,'総括表 (A表)'!$E273,'個別表（B表）'!$F$14:$F$113,"&gt;=1")</f>
        <v>0</v>
      </c>
      <c r="W273" s="387">
        <f>SUMIFS('個別表（B表）'!$BR$14:$BR$113,'個別表（B表）'!$C$14:$C$113,'総括表 (A表)'!$E273)</f>
        <v>0</v>
      </c>
      <c r="X273" s="674" t="str">
        <f t="shared" si="63"/>
        <v/>
      </c>
      <c r="Y273" s="331"/>
      <c r="Z273" s="332"/>
      <c r="AA273" s="328">
        <f>IF(Z240&gt;0,Z240/Y240,0)</f>
        <v>0</v>
      </c>
      <c r="AB273" s="329">
        <f>IF(AA240&gt;=0.8,1,0)</f>
        <v>0</v>
      </c>
      <c r="AC273" s="332"/>
      <c r="AD273" s="332"/>
      <c r="AE273" s="328">
        <f>IF(AD240&gt;0,AD240/AC240,0)</f>
        <v>0</v>
      </c>
      <c r="AF273" s="746">
        <f t="shared" si="64"/>
        <v>0</v>
      </c>
      <c r="AG273" s="332"/>
      <c r="AH273" s="328">
        <f>IF(AG240&gt;0,AG240/AF240,0)</f>
        <v>0</v>
      </c>
      <c r="AI273" s="329">
        <f>IF(AND(AC240&gt;0,AH240&gt;0),IF(ROUND(AH240-AE240,99)&gt;=0.1,1,),)</f>
        <v>0</v>
      </c>
      <c r="AJ273" s="332"/>
      <c r="AK273" s="330">
        <f>ROUND(AG240-AJ240,99)</f>
        <v>0</v>
      </c>
      <c r="AL273" s="335"/>
      <c r="AM273" s="329">
        <f>IF(AI240=1,IF(AK240&gt;0,IF(AL240/AK240&gt;=0.3,1,),),)</f>
        <v>0</v>
      </c>
      <c r="AN273" s="436"/>
      <c r="AO273" s="337">
        <f>SUM(AB240,AI240,AM240:AN240)</f>
        <v>0</v>
      </c>
      <c r="AP273" s="261"/>
    </row>
    <row r="274" spans="1:42">
      <c r="A274" s="342">
        <f>VLOOKUP($E274,'個別表（B表）'!$C$14:$CM$113,2,FALSE)</f>
        <v>0</v>
      </c>
      <c r="B274" s="342">
        <f>IF(D274&gt;0,SUM($D$12:D274),0)</f>
        <v>0</v>
      </c>
      <c r="C274" s="342">
        <f t="shared" si="58"/>
        <v>0</v>
      </c>
      <c r="D274" s="342">
        <f t="shared" si="60"/>
        <v>0</v>
      </c>
      <c r="E274" s="666">
        <f t="shared" si="59"/>
        <v>0</v>
      </c>
      <c r="F274" s="357">
        <f>VLOOKUP($E274,'個別表（B表）'!$C$14:$CM$113,10,FALSE)</f>
        <v>0</v>
      </c>
      <c r="G274" s="357">
        <f>VLOOKUP($E274,'個別表（B表）'!$C$14:$CM$113,11,FALSE)</f>
        <v>0</v>
      </c>
      <c r="H274" s="530">
        <f>VLOOKUP($E274,'個別表（B表）'!$C$14:$CM$113,12,FALSE)</f>
        <v>0</v>
      </c>
      <c r="I274" s="388"/>
      <c r="J274" s="709" t="str">
        <f>IF($H274&gt;0,LEFT(VLOOKUP($E274,'個別表（B表）'!$C$14:$CM$113,14,FALSE),2),"")</f>
        <v/>
      </c>
      <c r="K274" s="705">
        <f>SUMIFS('個別表（B表）'!$I$14:$I$113,'個別表（B表）'!$C$14:$C$113,'総括表 (A表)'!$E274,'個別表（B表）'!$R$14:$R$113,"&gt;=1")</f>
        <v>0</v>
      </c>
      <c r="L274" s="627">
        <f>SUMIFS('個別表（B表）'!$AW$14:$AW$113,'個別表（B表）'!$C$14:$C$113,'総括表 (A表)'!$E274)</f>
        <v>0</v>
      </c>
      <c r="M274" s="385">
        <f>SUMIFS('個別表（B表）'!$AY$14:$AY$113,'個別表（B表）'!$C$14:$C$113,'総括表 (A表)'!$E274)</f>
        <v>0</v>
      </c>
      <c r="N274" s="386">
        <f>SUMIFS('個別表（B表）'!$I$14:$I$113,'個別表（B表）'!$C$14:$C$113,'総括表 (A表)'!$E274,'個別表（B表）'!$F$14:$F$113,"&gt;=1")</f>
        <v>0</v>
      </c>
      <c r="O274" s="386">
        <f>SUMIFS('個別表（B表）'!$BR$14:$BR$113,'個別表（B表）'!$C$14:$C$113,'総括表 (A表)'!$E274)</f>
        <v>0</v>
      </c>
      <c r="P274" s="721" t="str">
        <f t="shared" si="61"/>
        <v/>
      </c>
      <c r="Q274" s="716"/>
      <c r="R274" s="327"/>
      <c r="S274" s="705">
        <f>SUMIFS('個別表（B表）'!$I$14:$I$113,'個別表（B表）'!$C$14:$C$113,'総括表 (A表)'!E274)</f>
        <v>0</v>
      </c>
      <c r="T274" s="698">
        <f>SUMIFS('個別表（B表）'!$AW$14:$AW$113,'個別表（B表）'!$C$14:$C$113,'総括表 (A表)'!$E274)</f>
        <v>0</v>
      </c>
      <c r="U274" s="387">
        <f>SUMIFS('個別表（B表）'!$AY$14:$AY$113,'個別表（B表）'!$C$14:$C$113,'総括表 (A表)'!$E274)</f>
        <v>0</v>
      </c>
      <c r="V274" s="496">
        <f>SUMIFS('個別表（B表）'!$I$14:$I$113,'個別表（B表）'!$C$14:$C$113,'総括表 (A表)'!$E274,'個別表（B表）'!$F$14:$F$113,"&gt;=1")</f>
        <v>0</v>
      </c>
      <c r="W274" s="387">
        <f>SUMIFS('個別表（B表）'!$BR$14:$BR$113,'個別表（B表）'!$C$14:$C$113,'総括表 (A表)'!$E274)</f>
        <v>0</v>
      </c>
      <c r="X274" s="674" t="str">
        <f t="shared" si="63"/>
        <v/>
      </c>
      <c r="Y274" s="331"/>
      <c r="Z274" s="332"/>
      <c r="AA274" s="328">
        <f t="shared" si="65"/>
        <v>0</v>
      </c>
      <c r="AB274" s="329">
        <f t="shared" si="66"/>
        <v>0</v>
      </c>
      <c r="AC274" s="332"/>
      <c r="AD274" s="332"/>
      <c r="AE274" s="328">
        <f t="shared" si="67"/>
        <v>0</v>
      </c>
      <c r="AF274" s="746">
        <f t="shared" si="64"/>
        <v>0</v>
      </c>
      <c r="AG274" s="332"/>
      <c r="AH274" s="328">
        <f t="shared" si="68"/>
        <v>0</v>
      </c>
      <c r="AI274" s="329">
        <f t="shared" ref="AI274:AI337" si="72">IF(AND(AC274&gt;0,AH274&gt;0),IF(ROUND(AH274-AE274,99)&gt;=0.1,1,),)</f>
        <v>0</v>
      </c>
      <c r="AJ274" s="332"/>
      <c r="AK274" s="330">
        <f t="shared" si="70"/>
        <v>0</v>
      </c>
      <c r="AL274" s="335"/>
      <c r="AM274" s="329">
        <f t="shared" si="71"/>
        <v>0</v>
      </c>
      <c r="AN274" s="436"/>
      <c r="AO274" s="337">
        <f t="shared" ref="AO274:AO289" si="73">SUM(AB274,AI274,AM274:AN274)</f>
        <v>0</v>
      </c>
      <c r="AP274" s="261"/>
    </row>
    <row r="275" spans="1:42">
      <c r="A275" s="342">
        <f>VLOOKUP($E275,'個別表（B表）'!$C$14:$CM$113,2,FALSE)</f>
        <v>0</v>
      </c>
      <c r="B275" s="342">
        <f>IF(D275&gt;0,SUM($D$12:D275),0)</f>
        <v>0</v>
      </c>
      <c r="C275" s="342">
        <f t="shared" si="58"/>
        <v>0</v>
      </c>
      <c r="D275" s="342">
        <f t="shared" si="60"/>
        <v>0</v>
      </c>
      <c r="E275" s="666">
        <f t="shared" si="59"/>
        <v>0</v>
      </c>
      <c r="F275" s="357">
        <f>VLOOKUP($E275,'個別表（B表）'!$C$14:$CM$113,10,FALSE)</f>
        <v>0</v>
      </c>
      <c r="G275" s="357">
        <f>VLOOKUP($E275,'個別表（B表）'!$C$14:$CM$113,11,FALSE)</f>
        <v>0</v>
      </c>
      <c r="H275" s="530">
        <f>VLOOKUP($E275,'個別表（B表）'!$C$14:$CM$113,12,FALSE)</f>
        <v>0</v>
      </c>
      <c r="I275" s="388"/>
      <c r="J275" s="709" t="str">
        <f>IF($H275&gt;0,LEFT(VLOOKUP($E275,'個別表（B表）'!$C$14:$CM$113,14,FALSE),2),"")</f>
        <v/>
      </c>
      <c r="K275" s="705">
        <f>SUMIFS('個別表（B表）'!$I$14:$I$113,'個別表（B表）'!$C$14:$C$113,'総括表 (A表)'!$E275,'個別表（B表）'!$R$14:$R$113,"&gt;=1")</f>
        <v>0</v>
      </c>
      <c r="L275" s="627">
        <f>SUMIFS('個別表（B表）'!$AW$14:$AW$113,'個別表（B表）'!$C$14:$C$113,'総括表 (A表)'!$E275)</f>
        <v>0</v>
      </c>
      <c r="M275" s="385">
        <f>SUMIFS('個別表（B表）'!$AY$14:$AY$113,'個別表（B表）'!$C$14:$C$113,'総括表 (A表)'!$E275)</f>
        <v>0</v>
      </c>
      <c r="N275" s="386">
        <f>SUMIFS('個別表（B表）'!$I$14:$I$113,'個別表（B表）'!$C$14:$C$113,'総括表 (A表)'!$E275,'個別表（B表）'!$F$14:$F$113,"&gt;=1")</f>
        <v>0</v>
      </c>
      <c r="O275" s="386">
        <f>SUMIFS('個別表（B表）'!$BR$14:$BR$113,'個別表（B表）'!$C$14:$C$113,'総括表 (A表)'!$E275)</f>
        <v>0</v>
      </c>
      <c r="P275" s="721" t="str">
        <f t="shared" si="61"/>
        <v/>
      </c>
      <c r="Q275" s="716"/>
      <c r="R275" s="327"/>
      <c r="S275" s="705">
        <f>SUMIFS('個別表（B表）'!$I$14:$I$113,'個別表（B表）'!$C$14:$C$113,'総括表 (A表)'!E275)</f>
        <v>0</v>
      </c>
      <c r="T275" s="698">
        <f>SUMIFS('個別表（B表）'!$AW$14:$AW$113,'個別表（B表）'!$C$14:$C$113,'総括表 (A表)'!$E275)</f>
        <v>0</v>
      </c>
      <c r="U275" s="387">
        <f>SUMIFS('個別表（B表）'!$AY$14:$AY$113,'個別表（B表）'!$C$14:$C$113,'総括表 (A表)'!$E275)</f>
        <v>0</v>
      </c>
      <c r="V275" s="496">
        <f>SUMIFS('個別表（B表）'!$I$14:$I$113,'個別表（B表）'!$C$14:$C$113,'総括表 (A表)'!$E275,'個別表（B表）'!$F$14:$F$113,"&gt;=1")</f>
        <v>0</v>
      </c>
      <c r="W275" s="387">
        <f>SUMIFS('個別表（B表）'!$BR$14:$BR$113,'個別表（B表）'!$C$14:$C$113,'総括表 (A表)'!$E275)</f>
        <v>0</v>
      </c>
      <c r="X275" s="674" t="str">
        <f t="shared" si="63"/>
        <v/>
      </c>
      <c r="Y275" s="331"/>
      <c r="Z275" s="332"/>
      <c r="AA275" s="328">
        <f t="shared" si="65"/>
        <v>0</v>
      </c>
      <c r="AB275" s="329">
        <f t="shared" si="66"/>
        <v>0</v>
      </c>
      <c r="AC275" s="332"/>
      <c r="AD275" s="332"/>
      <c r="AE275" s="328">
        <f t="shared" si="67"/>
        <v>0</v>
      </c>
      <c r="AF275" s="746">
        <f t="shared" si="64"/>
        <v>0</v>
      </c>
      <c r="AG275" s="332"/>
      <c r="AH275" s="328">
        <f t="shared" si="68"/>
        <v>0</v>
      </c>
      <c r="AI275" s="329">
        <f t="shared" si="72"/>
        <v>0</v>
      </c>
      <c r="AJ275" s="332"/>
      <c r="AK275" s="330">
        <f t="shared" si="70"/>
        <v>0</v>
      </c>
      <c r="AL275" s="335"/>
      <c r="AM275" s="329">
        <f t="shared" si="71"/>
        <v>0</v>
      </c>
      <c r="AN275" s="436"/>
      <c r="AO275" s="337">
        <f t="shared" si="73"/>
        <v>0</v>
      </c>
      <c r="AP275" s="261"/>
    </row>
    <row r="276" spans="1:42">
      <c r="A276" s="342">
        <f>VLOOKUP($E276,'個別表（B表）'!$C$14:$CM$113,2,FALSE)</f>
        <v>0</v>
      </c>
      <c r="B276" s="342">
        <f>IF(D276&gt;0,SUM($D$12:D276),0)</f>
        <v>0</v>
      </c>
      <c r="C276" s="342">
        <f t="shared" si="58"/>
        <v>0</v>
      </c>
      <c r="D276" s="342">
        <f t="shared" si="60"/>
        <v>0</v>
      </c>
      <c r="E276" s="666">
        <f t="shared" si="59"/>
        <v>0</v>
      </c>
      <c r="F276" s="357">
        <f>VLOOKUP($E276,'個別表（B表）'!$C$14:$CM$113,10,FALSE)</f>
        <v>0</v>
      </c>
      <c r="G276" s="357">
        <f>VLOOKUP($E276,'個別表（B表）'!$C$14:$CM$113,11,FALSE)</f>
        <v>0</v>
      </c>
      <c r="H276" s="530">
        <f>VLOOKUP($E276,'個別表（B表）'!$C$14:$CM$113,12,FALSE)</f>
        <v>0</v>
      </c>
      <c r="I276" s="388"/>
      <c r="J276" s="709" t="str">
        <f>IF($H276&gt;0,LEFT(VLOOKUP($E276,'個別表（B表）'!$C$14:$CM$113,14,FALSE),2),"")</f>
        <v/>
      </c>
      <c r="K276" s="705">
        <f>SUMIFS('個別表（B表）'!$I$14:$I$113,'個別表（B表）'!$C$14:$C$113,'総括表 (A表)'!$E276,'個別表（B表）'!$R$14:$R$113,"&gt;=1")</f>
        <v>0</v>
      </c>
      <c r="L276" s="627">
        <f>SUMIFS('個別表（B表）'!$AW$14:$AW$113,'個別表（B表）'!$C$14:$C$113,'総括表 (A表)'!$E276)</f>
        <v>0</v>
      </c>
      <c r="M276" s="385">
        <f>SUMIFS('個別表（B表）'!$AY$14:$AY$113,'個別表（B表）'!$C$14:$C$113,'総括表 (A表)'!$E276)</f>
        <v>0</v>
      </c>
      <c r="N276" s="386">
        <f>SUMIFS('個別表（B表）'!$I$14:$I$113,'個別表（B表）'!$C$14:$C$113,'総括表 (A表)'!$E276,'個別表（B表）'!$F$14:$F$113,"&gt;=1")</f>
        <v>0</v>
      </c>
      <c r="O276" s="386">
        <f>SUMIFS('個別表（B表）'!$BR$14:$BR$113,'個別表（B表）'!$C$14:$C$113,'総括表 (A表)'!$E276)</f>
        <v>0</v>
      </c>
      <c r="P276" s="721" t="str">
        <f t="shared" si="61"/>
        <v/>
      </c>
      <c r="Q276" s="716"/>
      <c r="R276" s="327"/>
      <c r="S276" s="705">
        <f>SUMIFS('個別表（B表）'!$I$14:$I$113,'個別表（B表）'!$C$14:$C$113,'総括表 (A表)'!E276)</f>
        <v>0</v>
      </c>
      <c r="T276" s="698">
        <f>SUMIFS('個別表（B表）'!$AW$14:$AW$113,'個別表（B表）'!$C$14:$C$113,'総括表 (A表)'!$E276)</f>
        <v>0</v>
      </c>
      <c r="U276" s="387">
        <f>SUMIFS('個別表（B表）'!$AY$14:$AY$113,'個別表（B表）'!$C$14:$C$113,'総括表 (A表)'!$E276)</f>
        <v>0</v>
      </c>
      <c r="V276" s="496">
        <f>SUMIFS('個別表（B表）'!$I$14:$I$113,'個別表（B表）'!$C$14:$C$113,'総括表 (A表)'!$E276,'個別表（B表）'!$F$14:$F$113,"&gt;=1")</f>
        <v>0</v>
      </c>
      <c r="W276" s="387">
        <f>SUMIFS('個別表（B表）'!$BR$14:$BR$113,'個別表（B表）'!$C$14:$C$113,'総括表 (A表)'!$E276)</f>
        <v>0</v>
      </c>
      <c r="X276" s="674" t="str">
        <f t="shared" si="63"/>
        <v/>
      </c>
      <c r="Y276" s="331"/>
      <c r="Z276" s="332"/>
      <c r="AA276" s="328">
        <f t="shared" si="65"/>
        <v>0</v>
      </c>
      <c r="AB276" s="329">
        <f t="shared" si="66"/>
        <v>0</v>
      </c>
      <c r="AC276" s="332"/>
      <c r="AD276" s="332"/>
      <c r="AE276" s="328">
        <f t="shared" si="67"/>
        <v>0</v>
      </c>
      <c r="AF276" s="746">
        <f t="shared" si="64"/>
        <v>0</v>
      </c>
      <c r="AG276" s="332"/>
      <c r="AH276" s="328">
        <f t="shared" si="68"/>
        <v>0</v>
      </c>
      <c r="AI276" s="329">
        <f t="shared" si="72"/>
        <v>0</v>
      </c>
      <c r="AJ276" s="332"/>
      <c r="AK276" s="330">
        <f t="shared" si="70"/>
        <v>0</v>
      </c>
      <c r="AL276" s="335"/>
      <c r="AM276" s="329">
        <f t="shared" si="71"/>
        <v>0</v>
      </c>
      <c r="AN276" s="436"/>
      <c r="AO276" s="337">
        <f t="shared" si="73"/>
        <v>0</v>
      </c>
      <c r="AP276" s="261"/>
    </row>
    <row r="277" spans="1:42">
      <c r="A277" s="342">
        <f>VLOOKUP($E277,'個別表（B表）'!$C$14:$CM$113,2,FALSE)</f>
        <v>0</v>
      </c>
      <c r="B277" s="342">
        <f>IF(D277&gt;0,SUM($D$12:D277),0)</f>
        <v>0</v>
      </c>
      <c r="C277" s="342">
        <f t="shared" si="58"/>
        <v>0</v>
      </c>
      <c r="D277" s="342">
        <f t="shared" si="60"/>
        <v>0</v>
      </c>
      <c r="E277" s="666">
        <f t="shared" si="59"/>
        <v>0</v>
      </c>
      <c r="F277" s="357">
        <f>VLOOKUP($E277,'個別表（B表）'!$C$14:$CM$113,10,FALSE)</f>
        <v>0</v>
      </c>
      <c r="G277" s="357">
        <f>VLOOKUP($E277,'個別表（B表）'!$C$14:$CM$113,11,FALSE)</f>
        <v>0</v>
      </c>
      <c r="H277" s="530">
        <f>VLOOKUP($E277,'個別表（B表）'!$C$14:$CM$113,12,FALSE)</f>
        <v>0</v>
      </c>
      <c r="I277" s="388"/>
      <c r="J277" s="709" t="str">
        <f>IF($H277&gt;0,LEFT(VLOOKUP($E277,'個別表（B表）'!$C$14:$CM$113,14,FALSE),2),"")</f>
        <v/>
      </c>
      <c r="K277" s="705">
        <f>SUMIFS('個別表（B表）'!$I$14:$I$113,'個別表（B表）'!$C$14:$C$113,'総括表 (A表)'!$E277,'個別表（B表）'!$R$14:$R$113,"&gt;=1")</f>
        <v>0</v>
      </c>
      <c r="L277" s="627">
        <f>SUMIFS('個別表（B表）'!$AW$14:$AW$113,'個別表（B表）'!$C$14:$C$113,'総括表 (A表)'!$E277)</f>
        <v>0</v>
      </c>
      <c r="M277" s="385">
        <f>SUMIFS('個別表（B表）'!$AY$14:$AY$113,'個別表（B表）'!$C$14:$C$113,'総括表 (A表)'!$E277)</f>
        <v>0</v>
      </c>
      <c r="N277" s="386">
        <f>SUMIFS('個別表（B表）'!$I$14:$I$113,'個別表（B表）'!$C$14:$C$113,'総括表 (A表)'!$E277,'個別表（B表）'!$F$14:$F$113,"&gt;=1")</f>
        <v>0</v>
      </c>
      <c r="O277" s="386">
        <f>SUMIFS('個別表（B表）'!$BR$14:$BR$113,'個別表（B表）'!$C$14:$C$113,'総括表 (A表)'!$E277)</f>
        <v>0</v>
      </c>
      <c r="P277" s="721" t="str">
        <f t="shared" si="61"/>
        <v/>
      </c>
      <c r="Q277" s="716"/>
      <c r="R277" s="327"/>
      <c r="S277" s="705">
        <f>SUMIFS('個別表（B表）'!$I$14:$I$113,'個別表（B表）'!$C$14:$C$113,'総括表 (A表)'!E277)</f>
        <v>0</v>
      </c>
      <c r="T277" s="698">
        <f>SUMIFS('個別表（B表）'!$AW$14:$AW$113,'個別表（B表）'!$C$14:$C$113,'総括表 (A表)'!$E277)</f>
        <v>0</v>
      </c>
      <c r="U277" s="387">
        <f>SUMIFS('個別表（B表）'!$AY$14:$AY$113,'個別表（B表）'!$C$14:$C$113,'総括表 (A表)'!$E277)</f>
        <v>0</v>
      </c>
      <c r="V277" s="496">
        <f>SUMIFS('個別表（B表）'!$I$14:$I$113,'個別表（B表）'!$C$14:$C$113,'総括表 (A表)'!$E277,'個別表（B表）'!$F$14:$F$113,"&gt;=1")</f>
        <v>0</v>
      </c>
      <c r="W277" s="387">
        <f>SUMIFS('個別表（B表）'!$BR$14:$BR$113,'個別表（B表）'!$C$14:$C$113,'総括表 (A表)'!$E277)</f>
        <v>0</v>
      </c>
      <c r="X277" s="674" t="str">
        <f t="shared" si="63"/>
        <v/>
      </c>
      <c r="Y277" s="331"/>
      <c r="Z277" s="332"/>
      <c r="AA277" s="328">
        <f t="shared" si="65"/>
        <v>0</v>
      </c>
      <c r="AB277" s="329">
        <f t="shared" si="66"/>
        <v>0</v>
      </c>
      <c r="AC277" s="332"/>
      <c r="AD277" s="332"/>
      <c r="AE277" s="328">
        <f t="shared" si="67"/>
        <v>0</v>
      </c>
      <c r="AF277" s="746">
        <f t="shared" si="64"/>
        <v>0</v>
      </c>
      <c r="AG277" s="332"/>
      <c r="AH277" s="328">
        <f t="shared" si="68"/>
        <v>0</v>
      </c>
      <c r="AI277" s="329">
        <f t="shared" si="72"/>
        <v>0</v>
      </c>
      <c r="AJ277" s="332"/>
      <c r="AK277" s="330">
        <f t="shared" si="70"/>
        <v>0</v>
      </c>
      <c r="AL277" s="335"/>
      <c r="AM277" s="329">
        <f t="shared" si="71"/>
        <v>0</v>
      </c>
      <c r="AN277" s="436"/>
      <c r="AO277" s="337">
        <f t="shared" si="73"/>
        <v>0</v>
      </c>
      <c r="AP277" s="261"/>
    </row>
    <row r="278" spans="1:42">
      <c r="A278" s="342">
        <f>VLOOKUP($E278,'個別表（B表）'!$C$14:$CM$113,2,FALSE)</f>
        <v>0</v>
      </c>
      <c r="B278" s="342">
        <f>IF(D278&gt;0,SUM($D$12:D278),0)</f>
        <v>0</v>
      </c>
      <c r="C278" s="342">
        <f t="shared" si="58"/>
        <v>0</v>
      </c>
      <c r="D278" s="342">
        <f t="shared" si="60"/>
        <v>0</v>
      </c>
      <c r="E278" s="666">
        <f t="shared" si="59"/>
        <v>0</v>
      </c>
      <c r="F278" s="357">
        <f>VLOOKUP($E278,'個別表（B表）'!$C$14:$CM$113,10,FALSE)</f>
        <v>0</v>
      </c>
      <c r="G278" s="357">
        <f>VLOOKUP($E278,'個別表（B表）'!$C$14:$CM$113,11,FALSE)</f>
        <v>0</v>
      </c>
      <c r="H278" s="530">
        <f>VLOOKUP($E278,'個別表（B表）'!$C$14:$CM$113,12,FALSE)</f>
        <v>0</v>
      </c>
      <c r="I278" s="388"/>
      <c r="J278" s="709" t="str">
        <f>IF($H278&gt;0,LEFT(VLOOKUP($E278,'個別表（B表）'!$C$14:$CM$113,14,FALSE),2),"")</f>
        <v/>
      </c>
      <c r="K278" s="705">
        <f>SUMIFS('個別表（B表）'!$I$14:$I$113,'個別表（B表）'!$C$14:$C$113,'総括表 (A表)'!$E278,'個別表（B表）'!$R$14:$R$113,"&gt;=1")</f>
        <v>0</v>
      </c>
      <c r="L278" s="627">
        <f>SUMIFS('個別表（B表）'!$AW$14:$AW$113,'個別表（B表）'!$C$14:$C$113,'総括表 (A表)'!$E278)</f>
        <v>0</v>
      </c>
      <c r="M278" s="385">
        <f>SUMIFS('個別表（B表）'!$AY$14:$AY$113,'個別表（B表）'!$C$14:$C$113,'総括表 (A表)'!$E278)</f>
        <v>0</v>
      </c>
      <c r="N278" s="386">
        <f>SUMIFS('個別表（B表）'!$I$14:$I$113,'個別表（B表）'!$C$14:$C$113,'総括表 (A表)'!$E278,'個別表（B表）'!$F$14:$F$113,"&gt;=1")</f>
        <v>0</v>
      </c>
      <c r="O278" s="386">
        <f>SUMIFS('個別表（B表）'!$BR$14:$BR$113,'個別表（B表）'!$C$14:$C$113,'総括表 (A表)'!$E278)</f>
        <v>0</v>
      </c>
      <c r="P278" s="721" t="str">
        <f t="shared" si="61"/>
        <v/>
      </c>
      <c r="Q278" s="716"/>
      <c r="R278" s="327"/>
      <c r="S278" s="705">
        <f>SUMIFS('個別表（B表）'!$I$14:$I$113,'個別表（B表）'!$C$14:$C$113,'総括表 (A表)'!E278)</f>
        <v>0</v>
      </c>
      <c r="T278" s="698">
        <f>SUMIFS('個別表（B表）'!$AW$14:$AW$113,'個別表（B表）'!$C$14:$C$113,'総括表 (A表)'!$E278)</f>
        <v>0</v>
      </c>
      <c r="U278" s="387">
        <f>SUMIFS('個別表（B表）'!$AY$14:$AY$113,'個別表（B表）'!$C$14:$C$113,'総括表 (A表)'!$E278)</f>
        <v>0</v>
      </c>
      <c r="V278" s="496">
        <f>SUMIFS('個別表（B表）'!$I$14:$I$113,'個別表（B表）'!$C$14:$C$113,'総括表 (A表)'!$E278,'個別表（B表）'!$F$14:$F$113,"&gt;=1")</f>
        <v>0</v>
      </c>
      <c r="W278" s="387">
        <f>SUMIFS('個別表（B表）'!$BR$14:$BR$113,'個別表（B表）'!$C$14:$C$113,'総括表 (A表)'!$E278)</f>
        <v>0</v>
      </c>
      <c r="X278" s="674" t="str">
        <f t="shared" si="63"/>
        <v/>
      </c>
      <c r="Y278" s="331"/>
      <c r="Z278" s="332"/>
      <c r="AA278" s="328">
        <f t="shared" si="65"/>
        <v>0</v>
      </c>
      <c r="AB278" s="329">
        <f t="shared" si="66"/>
        <v>0</v>
      </c>
      <c r="AC278" s="332"/>
      <c r="AD278" s="332"/>
      <c r="AE278" s="328">
        <f t="shared" si="67"/>
        <v>0</v>
      </c>
      <c r="AF278" s="746">
        <f t="shared" si="64"/>
        <v>0</v>
      </c>
      <c r="AG278" s="332"/>
      <c r="AH278" s="328">
        <f t="shared" si="68"/>
        <v>0</v>
      </c>
      <c r="AI278" s="329">
        <f t="shared" si="72"/>
        <v>0</v>
      </c>
      <c r="AJ278" s="332"/>
      <c r="AK278" s="330">
        <f t="shared" si="70"/>
        <v>0</v>
      </c>
      <c r="AL278" s="335"/>
      <c r="AM278" s="329">
        <f t="shared" si="71"/>
        <v>0</v>
      </c>
      <c r="AN278" s="436"/>
      <c r="AO278" s="337">
        <f t="shared" si="73"/>
        <v>0</v>
      </c>
      <c r="AP278" s="261"/>
    </row>
    <row r="279" spans="1:42">
      <c r="A279" s="342">
        <f>VLOOKUP($E279,'個別表（B表）'!$C$14:$CM$113,2,FALSE)</f>
        <v>0</v>
      </c>
      <c r="B279" s="342">
        <f>IF(D279&gt;0,SUM($D$12:D279),0)</f>
        <v>0</v>
      </c>
      <c r="C279" s="342">
        <f t="shared" si="58"/>
        <v>0</v>
      </c>
      <c r="D279" s="342">
        <f t="shared" si="60"/>
        <v>0</v>
      </c>
      <c r="E279" s="666">
        <f t="shared" si="59"/>
        <v>0</v>
      </c>
      <c r="F279" s="357">
        <f>VLOOKUP($E279,'個別表（B表）'!$C$14:$CM$113,10,FALSE)</f>
        <v>0</v>
      </c>
      <c r="G279" s="357">
        <f>VLOOKUP($E279,'個別表（B表）'!$C$14:$CM$113,11,FALSE)</f>
        <v>0</v>
      </c>
      <c r="H279" s="530">
        <f>VLOOKUP($E279,'個別表（B表）'!$C$14:$CM$113,12,FALSE)</f>
        <v>0</v>
      </c>
      <c r="I279" s="388"/>
      <c r="J279" s="709" t="str">
        <f>IF($H279&gt;0,LEFT(VLOOKUP($E279,'個別表（B表）'!$C$14:$CM$113,14,FALSE),2),"")</f>
        <v/>
      </c>
      <c r="K279" s="705">
        <f>SUMIFS('個別表（B表）'!$I$14:$I$113,'個別表（B表）'!$C$14:$C$113,'総括表 (A表)'!$E279,'個別表（B表）'!$R$14:$R$113,"&gt;=1")</f>
        <v>0</v>
      </c>
      <c r="L279" s="627">
        <f>SUMIFS('個別表（B表）'!$AW$14:$AW$113,'個別表（B表）'!$C$14:$C$113,'総括表 (A表)'!$E279)</f>
        <v>0</v>
      </c>
      <c r="M279" s="385">
        <f>SUMIFS('個別表（B表）'!$AY$14:$AY$113,'個別表（B表）'!$C$14:$C$113,'総括表 (A表)'!$E279)</f>
        <v>0</v>
      </c>
      <c r="N279" s="386">
        <f>SUMIFS('個別表（B表）'!$I$14:$I$113,'個別表（B表）'!$C$14:$C$113,'総括表 (A表)'!$E279,'個別表（B表）'!$F$14:$F$113,"&gt;=1")</f>
        <v>0</v>
      </c>
      <c r="O279" s="386">
        <f>SUMIFS('個別表（B表）'!$BR$14:$BR$113,'個別表（B表）'!$C$14:$C$113,'総括表 (A表)'!$E279)</f>
        <v>0</v>
      </c>
      <c r="P279" s="721" t="str">
        <f t="shared" si="61"/>
        <v/>
      </c>
      <c r="Q279" s="716"/>
      <c r="R279" s="327"/>
      <c r="S279" s="705">
        <f>SUMIFS('個別表（B表）'!$I$14:$I$113,'個別表（B表）'!$C$14:$C$113,'総括表 (A表)'!E279)</f>
        <v>0</v>
      </c>
      <c r="T279" s="698">
        <f>SUMIFS('個別表（B表）'!$AW$14:$AW$113,'個別表（B表）'!$C$14:$C$113,'総括表 (A表)'!$E279)</f>
        <v>0</v>
      </c>
      <c r="U279" s="387">
        <f>SUMIFS('個別表（B表）'!$AY$14:$AY$113,'個別表（B表）'!$C$14:$C$113,'総括表 (A表)'!$E279)</f>
        <v>0</v>
      </c>
      <c r="V279" s="496">
        <f>SUMIFS('個別表（B表）'!$I$14:$I$113,'個別表（B表）'!$C$14:$C$113,'総括表 (A表)'!$E279,'個別表（B表）'!$F$14:$F$113,"&gt;=1")</f>
        <v>0</v>
      </c>
      <c r="W279" s="387">
        <f>SUMIFS('個別表（B表）'!$BR$14:$BR$113,'個別表（B表）'!$C$14:$C$113,'総括表 (A表)'!$E279)</f>
        <v>0</v>
      </c>
      <c r="X279" s="674" t="str">
        <f t="shared" si="63"/>
        <v/>
      </c>
      <c r="Y279" s="331"/>
      <c r="Z279" s="332"/>
      <c r="AA279" s="328">
        <f t="shared" si="65"/>
        <v>0</v>
      </c>
      <c r="AB279" s="329">
        <f t="shared" si="66"/>
        <v>0</v>
      </c>
      <c r="AC279" s="332"/>
      <c r="AD279" s="332"/>
      <c r="AE279" s="328">
        <f t="shared" si="67"/>
        <v>0</v>
      </c>
      <c r="AF279" s="746">
        <f t="shared" si="64"/>
        <v>0</v>
      </c>
      <c r="AG279" s="332"/>
      <c r="AH279" s="328">
        <f t="shared" si="68"/>
        <v>0</v>
      </c>
      <c r="AI279" s="329">
        <f t="shared" si="72"/>
        <v>0</v>
      </c>
      <c r="AJ279" s="332"/>
      <c r="AK279" s="330">
        <f t="shared" si="70"/>
        <v>0</v>
      </c>
      <c r="AL279" s="335"/>
      <c r="AM279" s="329">
        <f t="shared" si="71"/>
        <v>0</v>
      </c>
      <c r="AN279" s="436"/>
      <c r="AO279" s="337">
        <f t="shared" si="73"/>
        <v>0</v>
      </c>
      <c r="AP279" s="261"/>
    </row>
    <row r="280" spans="1:42">
      <c r="A280" s="342">
        <f>VLOOKUP($E280,'個別表（B表）'!$C$14:$CM$113,2,FALSE)</f>
        <v>0</v>
      </c>
      <c r="B280" s="342">
        <f>IF(D280&gt;0,SUM($D$12:D280),0)</f>
        <v>0</v>
      </c>
      <c r="C280" s="342">
        <f t="shared" si="58"/>
        <v>0</v>
      </c>
      <c r="D280" s="342">
        <f t="shared" si="60"/>
        <v>0</v>
      </c>
      <c r="E280" s="666">
        <f t="shared" si="59"/>
        <v>0</v>
      </c>
      <c r="F280" s="357">
        <f>VLOOKUP($E280,'個別表（B表）'!$C$14:$CM$113,10,FALSE)</f>
        <v>0</v>
      </c>
      <c r="G280" s="357">
        <f>VLOOKUP($E280,'個別表（B表）'!$C$14:$CM$113,11,FALSE)</f>
        <v>0</v>
      </c>
      <c r="H280" s="530">
        <f>VLOOKUP($E280,'個別表（B表）'!$C$14:$CM$113,12,FALSE)</f>
        <v>0</v>
      </c>
      <c r="I280" s="388"/>
      <c r="J280" s="709" t="str">
        <f>IF($H280&gt;0,LEFT(VLOOKUP($E280,'個別表（B表）'!$C$14:$CM$113,14,FALSE),2),"")</f>
        <v/>
      </c>
      <c r="K280" s="705">
        <f>SUMIFS('個別表（B表）'!$I$14:$I$113,'個別表（B表）'!$C$14:$C$113,'総括表 (A表)'!$E280,'個別表（B表）'!$R$14:$R$113,"&gt;=1")</f>
        <v>0</v>
      </c>
      <c r="L280" s="627">
        <f>SUMIFS('個別表（B表）'!$AW$14:$AW$113,'個別表（B表）'!$C$14:$C$113,'総括表 (A表)'!$E280)</f>
        <v>0</v>
      </c>
      <c r="M280" s="385">
        <f>SUMIFS('個別表（B表）'!$AY$14:$AY$113,'個別表（B表）'!$C$14:$C$113,'総括表 (A表)'!$E280)</f>
        <v>0</v>
      </c>
      <c r="N280" s="386">
        <f>SUMIFS('個別表（B表）'!$I$14:$I$113,'個別表（B表）'!$C$14:$C$113,'総括表 (A表)'!$E280,'個別表（B表）'!$F$14:$F$113,"&gt;=1")</f>
        <v>0</v>
      </c>
      <c r="O280" s="386">
        <f>SUMIFS('個別表（B表）'!$BR$14:$BR$113,'個別表（B表）'!$C$14:$C$113,'総括表 (A表)'!$E280)</f>
        <v>0</v>
      </c>
      <c r="P280" s="721" t="str">
        <f t="shared" si="61"/>
        <v/>
      </c>
      <c r="Q280" s="716"/>
      <c r="R280" s="327"/>
      <c r="S280" s="705">
        <f>SUMIFS('個別表（B表）'!$I$14:$I$113,'個別表（B表）'!$C$14:$C$113,'総括表 (A表)'!E280)</f>
        <v>0</v>
      </c>
      <c r="T280" s="698">
        <f>SUMIFS('個別表（B表）'!$AW$14:$AW$113,'個別表（B表）'!$C$14:$C$113,'総括表 (A表)'!$E280)</f>
        <v>0</v>
      </c>
      <c r="U280" s="387">
        <f>SUMIFS('個別表（B表）'!$AY$14:$AY$113,'個別表（B表）'!$C$14:$C$113,'総括表 (A表)'!$E280)</f>
        <v>0</v>
      </c>
      <c r="V280" s="496">
        <f>SUMIFS('個別表（B表）'!$I$14:$I$113,'個別表（B表）'!$C$14:$C$113,'総括表 (A表)'!$E280,'個別表（B表）'!$F$14:$F$113,"&gt;=1")</f>
        <v>0</v>
      </c>
      <c r="W280" s="387">
        <f>SUMIFS('個別表（B表）'!$BR$14:$BR$113,'個別表（B表）'!$C$14:$C$113,'総括表 (A表)'!$E280)</f>
        <v>0</v>
      </c>
      <c r="X280" s="674" t="str">
        <f t="shared" si="63"/>
        <v/>
      </c>
      <c r="Y280" s="331"/>
      <c r="Z280" s="332"/>
      <c r="AA280" s="328">
        <f t="shared" si="65"/>
        <v>0</v>
      </c>
      <c r="AB280" s="329">
        <f t="shared" si="66"/>
        <v>0</v>
      </c>
      <c r="AC280" s="332"/>
      <c r="AD280" s="332"/>
      <c r="AE280" s="328">
        <f t="shared" si="67"/>
        <v>0</v>
      </c>
      <c r="AF280" s="746">
        <f t="shared" si="64"/>
        <v>0</v>
      </c>
      <c r="AG280" s="332"/>
      <c r="AH280" s="328">
        <f t="shared" si="68"/>
        <v>0</v>
      </c>
      <c r="AI280" s="329">
        <f t="shared" si="72"/>
        <v>0</v>
      </c>
      <c r="AJ280" s="332"/>
      <c r="AK280" s="330">
        <f t="shared" si="70"/>
        <v>0</v>
      </c>
      <c r="AL280" s="335"/>
      <c r="AM280" s="329">
        <f t="shared" si="71"/>
        <v>0</v>
      </c>
      <c r="AN280" s="436"/>
      <c r="AO280" s="337">
        <f t="shared" si="73"/>
        <v>0</v>
      </c>
      <c r="AP280" s="261"/>
    </row>
    <row r="281" spans="1:42">
      <c r="A281" s="342">
        <f>VLOOKUP($E281,'個別表（B表）'!$C$14:$CM$113,2,FALSE)</f>
        <v>0</v>
      </c>
      <c r="B281" s="342">
        <f>IF(D281&gt;0,SUM($D$12:D281),0)</f>
        <v>0</v>
      </c>
      <c r="C281" s="342">
        <f t="shared" si="58"/>
        <v>0</v>
      </c>
      <c r="D281" s="342">
        <f t="shared" si="60"/>
        <v>0</v>
      </c>
      <c r="E281" s="666">
        <f t="shared" si="59"/>
        <v>0</v>
      </c>
      <c r="F281" s="357">
        <f>VLOOKUP($E281,'個別表（B表）'!$C$14:$CM$113,10,FALSE)</f>
        <v>0</v>
      </c>
      <c r="G281" s="357">
        <f>VLOOKUP($E281,'個別表（B表）'!$C$14:$CM$113,11,FALSE)</f>
        <v>0</v>
      </c>
      <c r="H281" s="530">
        <f>VLOOKUP($E281,'個別表（B表）'!$C$14:$CM$113,12,FALSE)</f>
        <v>0</v>
      </c>
      <c r="I281" s="388"/>
      <c r="J281" s="709" t="str">
        <f>IF($H281&gt;0,LEFT(VLOOKUP($E281,'個別表（B表）'!$C$14:$CM$113,14,FALSE),2),"")</f>
        <v/>
      </c>
      <c r="K281" s="705">
        <f>SUMIFS('個別表（B表）'!$I$14:$I$113,'個別表（B表）'!$C$14:$C$113,'総括表 (A表)'!$E281,'個別表（B表）'!$R$14:$R$113,"&gt;=1")</f>
        <v>0</v>
      </c>
      <c r="L281" s="627">
        <f>SUMIFS('個別表（B表）'!$AW$14:$AW$113,'個別表（B表）'!$C$14:$C$113,'総括表 (A表)'!$E281)</f>
        <v>0</v>
      </c>
      <c r="M281" s="385">
        <f>SUMIFS('個別表（B表）'!$AY$14:$AY$113,'個別表（B表）'!$C$14:$C$113,'総括表 (A表)'!$E281)</f>
        <v>0</v>
      </c>
      <c r="N281" s="386">
        <f>SUMIFS('個別表（B表）'!$I$14:$I$113,'個別表（B表）'!$C$14:$C$113,'総括表 (A表)'!$E281,'個別表（B表）'!$F$14:$F$113,"&gt;=1")</f>
        <v>0</v>
      </c>
      <c r="O281" s="386">
        <f>SUMIFS('個別表（B表）'!$BR$14:$BR$113,'個別表（B表）'!$C$14:$C$113,'総括表 (A表)'!$E281)</f>
        <v>0</v>
      </c>
      <c r="P281" s="721" t="str">
        <f t="shared" si="61"/>
        <v/>
      </c>
      <c r="Q281" s="716"/>
      <c r="R281" s="327"/>
      <c r="S281" s="705">
        <f>SUMIFS('個別表（B表）'!$I$14:$I$113,'個別表（B表）'!$C$14:$C$113,'総括表 (A表)'!E281)</f>
        <v>0</v>
      </c>
      <c r="T281" s="698">
        <f>SUMIFS('個別表（B表）'!$AW$14:$AW$113,'個別表（B表）'!$C$14:$C$113,'総括表 (A表)'!$E281)</f>
        <v>0</v>
      </c>
      <c r="U281" s="387">
        <f>SUMIFS('個別表（B表）'!$AY$14:$AY$113,'個別表（B表）'!$C$14:$C$113,'総括表 (A表)'!$E281)</f>
        <v>0</v>
      </c>
      <c r="V281" s="496">
        <f>SUMIFS('個別表（B表）'!$I$14:$I$113,'個別表（B表）'!$C$14:$C$113,'総括表 (A表)'!$E281,'個別表（B表）'!$F$14:$F$113,"&gt;=1")</f>
        <v>0</v>
      </c>
      <c r="W281" s="387">
        <f>SUMIFS('個別表（B表）'!$BR$14:$BR$113,'個別表（B表）'!$C$14:$C$113,'総括表 (A表)'!$E281)</f>
        <v>0</v>
      </c>
      <c r="X281" s="674" t="str">
        <f t="shared" si="63"/>
        <v/>
      </c>
      <c r="Y281" s="331"/>
      <c r="Z281" s="332"/>
      <c r="AA281" s="328">
        <f t="shared" si="65"/>
        <v>0</v>
      </c>
      <c r="AB281" s="329">
        <f t="shared" si="66"/>
        <v>0</v>
      </c>
      <c r="AC281" s="332"/>
      <c r="AD281" s="332"/>
      <c r="AE281" s="328">
        <f t="shared" si="67"/>
        <v>0</v>
      </c>
      <c r="AF281" s="746">
        <f t="shared" si="64"/>
        <v>0</v>
      </c>
      <c r="AG281" s="332"/>
      <c r="AH281" s="328">
        <f t="shared" si="68"/>
        <v>0</v>
      </c>
      <c r="AI281" s="329">
        <f t="shared" si="72"/>
        <v>0</v>
      </c>
      <c r="AJ281" s="332"/>
      <c r="AK281" s="330">
        <f t="shared" si="70"/>
        <v>0</v>
      </c>
      <c r="AL281" s="335"/>
      <c r="AM281" s="329">
        <f t="shared" si="71"/>
        <v>0</v>
      </c>
      <c r="AN281" s="436"/>
      <c r="AO281" s="337">
        <f t="shared" si="73"/>
        <v>0</v>
      </c>
      <c r="AP281" s="261"/>
    </row>
    <row r="282" spans="1:42">
      <c r="A282" s="342">
        <f>VLOOKUP($E282,'個別表（B表）'!$C$14:$CM$113,2,FALSE)</f>
        <v>0</v>
      </c>
      <c r="B282" s="342">
        <f>IF(D282&gt;0,SUM($D$12:D282),0)</f>
        <v>0</v>
      </c>
      <c r="C282" s="342">
        <f t="shared" si="58"/>
        <v>0</v>
      </c>
      <c r="D282" s="342">
        <f t="shared" si="60"/>
        <v>0</v>
      </c>
      <c r="E282" s="666">
        <f t="shared" si="59"/>
        <v>0</v>
      </c>
      <c r="F282" s="357">
        <f>VLOOKUP($E282,'個別表（B表）'!$C$14:$CM$113,10,FALSE)</f>
        <v>0</v>
      </c>
      <c r="G282" s="357">
        <f>VLOOKUP($E282,'個別表（B表）'!$C$14:$CM$113,11,FALSE)</f>
        <v>0</v>
      </c>
      <c r="H282" s="530">
        <f>VLOOKUP($E282,'個別表（B表）'!$C$14:$CM$113,12,FALSE)</f>
        <v>0</v>
      </c>
      <c r="I282" s="388"/>
      <c r="J282" s="709" t="str">
        <f>IF($H282&gt;0,LEFT(VLOOKUP($E282,'個別表（B表）'!$C$14:$CM$113,14,FALSE),2),"")</f>
        <v/>
      </c>
      <c r="K282" s="705">
        <f>SUMIFS('個別表（B表）'!$I$14:$I$113,'個別表（B表）'!$C$14:$C$113,'総括表 (A表)'!$E282,'個別表（B表）'!$R$14:$R$113,"&gt;=1")</f>
        <v>0</v>
      </c>
      <c r="L282" s="627">
        <f>SUMIFS('個別表（B表）'!$AW$14:$AW$113,'個別表（B表）'!$C$14:$C$113,'総括表 (A表)'!$E282)</f>
        <v>0</v>
      </c>
      <c r="M282" s="385">
        <f>SUMIFS('個別表（B表）'!$AY$14:$AY$113,'個別表（B表）'!$C$14:$C$113,'総括表 (A表)'!$E282)</f>
        <v>0</v>
      </c>
      <c r="N282" s="386">
        <f>SUMIFS('個別表（B表）'!$I$14:$I$113,'個別表（B表）'!$C$14:$C$113,'総括表 (A表)'!$E282,'個別表（B表）'!$F$14:$F$113,"&gt;=1")</f>
        <v>0</v>
      </c>
      <c r="O282" s="386">
        <f>SUMIFS('個別表（B表）'!$BR$14:$BR$113,'個別表（B表）'!$C$14:$C$113,'総括表 (A表)'!$E282)</f>
        <v>0</v>
      </c>
      <c r="P282" s="721" t="str">
        <f t="shared" si="61"/>
        <v/>
      </c>
      <c r="Q282" s="716"/>
      <c r="R282" s="327"/>
      <c r="S282" s="705">
        <f>SUMIFS('個別表（B表）'!$I$14:$I$113,'個別表（B表）'!$C$14:$C$113,'総括表 (A表)'!E282)</f>
        <v>0</v>
      </c>
      <c r="T282" s="698">
        <f>SUMIFS('個別表（B表）'!$AW$14:$AW$113,'個別表（B表）'!$C$14:$C$113,'総括表 (A表)'!$E282)</f>
        <v>0</v>
      </c>
      <c r="U282" s="387">
        <f>SUMIFS('個別表（B表）'!$AY$14:$AY$113,'個別表（B表）'!$C$14:$C$113,'総括表 (A表)'!$E282)</f>
        <v>0</v>
      </c>
      <c r="V282" s="496">
        <f>SUMIFS('個別表（B表）'!$I$14:$I$113,'個別表（B表）'!$C$14:$C$113,'総括表 (A表)'!$E282,'個別表（B表）'!$F$14:$F$113,"&gt;=1")</f>
        <v>0</v>
      </c>
      <c r="W282" s="387">
        <f>SUMIFS('個別表（B表）'!$BR$14:$BR$113,'個別表（B表）'!$C$14:$C$113,'総括表 (A表)'!$E282)</f>
        <v>0</v>
      </c>
      <c r="X282" s="674" t="str">
        <f t="shared" si="63"/>
        <v/>
      </c>
      <c r="Y282" s="331"/>
      <c r="Z282" s="332"/>
      <c r="AA282" s="328">
        <f t="shared" si="65"/>
        <v>0</v>
      </c>
      <c r="AB282" s="329">
        <f t="shared" si="66"/>
        <v>0</v>
      </c>
      <c r="AC282" s="332"/>
      <c r="AD282" s="332"/>
      <c r="AE282" s="328">
        <f t="shared" si="67"/>
        <v>0</v>
      </c>
      <c r="AF282" s="746">
        <f t="shared" si="64"/>
        <v>0</v>
      </c>
      <c r="AG282" s="332"/>
      <c r="AH282" s="328">
        <f t="shared" si="68"/>
        <v>0</v>
      </c>
      <c r="AI282" s="329">
        <f t="shared" si="72"/>
        <v>0</v>
      </c>
      <c r="AJ282" s="332"/>
      <c r="AK282" s="330">
        <f t="shared" si="70"/>
        <v>0</v>
      </c>
      <c r="AL282" s="335"/>
      <c r="AM282" s="329">
        <f t="shared" si="71"/>
        <v>0</v>
      </c>
      <c r="AN282" s="436"/>
      <c r="AO282" s="337">
        <f t="shared" si="73"/>
        <v>0</v>
      </c>
      <c r="AP282" s="261"/>
    </row>
    <row r="283" spans="1:42">
      <c r="A283" s="342">
        <f>VLOOKUP($E283,'個別表（B表）'!$C$14:$CM$113,2,FALSE)</f>
        <v>0</v>
      </c>
      <c r="B283" s="342">
        <f>IF(D283&gt;0,SUM($D$12:D283),0)</f>
        <v>0</v>
      </c>
      <c r="C283" s="342">
        <f t="shared" si="58"/>
        <v>0</v>
      </c>
      <c r="D283" s="342">
        <f t="shared" si="60"/>
        <v>0</v>
      </c>
      <c r="E283" s="666">
        <f t="shared" si="59"/>
        <v>0</v>
      </c>
      <c r="F283" s="357">
        <f>VLOOKUP($E283,'個別表（B表）'!$C$14:$CM$113,10,FALSE)</f>
        <v>0</v>
      </c>
      <c r="G283" s="357">
        <f>VLOOKUP($E283,'個別表（B表）'!$C$14:$CM$113,11,FALSE)</f>
        <v>0</v>
      </c>
      <c r="H283" s="530">
        <f>VLOOKUP($E283,'個別表（B表）'!$C$14:$CM$113,12,FALSE)</f>
        <v>0</v>
      </c>
      <c r="I283" s="388"/>
      <c r="J283" s="709" t="str">
        <f>IF($H283&gt;0,LEFT(VLOOKUP($E283,'個別表（B表）'!$C$14:$CM$113,14,FALSE),2),"")</f>
        <v/>
      </c>
      <c r="K283" s="705">
        <f>SUMIFS('個別表（B表）'!$I$14:$I$113,'個別表（B表）'!$C$14:$C$113,'総括表 (A表)'!$E283,'個別表（B表）'!$R$14:$R$113,"&gt;=1")</f>
        <v>0</v>
      </c>
      <c r="L283" s="627">
        <f>SUMIFS('個別表（B表）'!$AW$14:$AW$113,'個別表（B表）'!$C$14:$C$113,'総括表 (A表)'!$E283)</f>
        <v>0</v>
      </c>
      <c r="M283" s="385">
        <f>SUMIFS('個別表（B表）'!$AY$14:$AY$113,'個別表（B表）'!$C$14:$C$113,'総括表 (A表)'!$E283)</f>
        <v>0</v>
      </c>
      <c r="N283" s="386">
        <f>SUMIFS('個別表（B表）'!$I$14:$I$113,'個別表（B表）'!$C$14:$C$113,'総括表 (A表)'!$E283,'個別表（B表）'!$F$14:$F$113,"&gt;=1")</f>
        <v>0</v>
      </c>
      <c r="O283" s="386">
        <f>SUMIFS('個別表（B表）'!$BR$14:$BR$113,'個別表（B表）'!$C$14:$C$113,'総括表 (A表)'!$E283)</f>
        <v>0</v>
      </c>
      <c r="P283" s="721" t="str">
        <f t="shared" si="61"/>
        <v/>
      </c>
      <c r="Q283" s="716"/>
      <c r="R283" s="327"/>
      <c r="S283" s="705">
        <f>SUMIFS('個別表（B表）'!$I$14:$I$113,'個別表（B表）'!$C$14:$C$113,'総括表 (A表)'!E283)</f>
        <v>0</v>
      </c>
      <c r="T283" s="698">
        <f>SUMIFS('個別表（B表）'!$AW$14:$AW$113,'個別表（B表）'!$C$14:$C$113,'総括表 (A表)'!$E283)</f>
        <v>0</v>
      </c>
      <c r="U283" s="387">
        <f>SUMIFS('個別表（B表）'!$AY$14:$AY$113,'個別表（B表）'!$C$14:$C$113,'総括表 (A表)'!$E283)</f>
        <v>0</v>
      </c>
      <c r="V283" s="496">
        <f>SUMIFS('個別表（B表）'!$I$14:$I$113,'個別表（B表）'!$C$14:$C$113,'総括表 (A表)'!$E283,'個別表（B表）'!$F$14:$F$113,"&gt;=1")</f>
        <v>0</v>
      </c>
      <c r="W283" s="387">
        <f>SUMIFS('個別表（B表）'!$BR$14:$BR$113,'個別表（B表）'!$C$14:$C$113,'総括表 (A表)'!$E283)</f>
        <v>0</v>
      </c>
      <c r="X283" s="674" t="str">
        <f t="shared" si="63"/>
        <v/>
      </c>
      <c r="Y283" s="331"/>
      <c r="Z283" s="332"/>
      <c r="AA283" s="328">
        <f t="shared" si="65"/>
        <v>0</v>
      </c>
      <c r="AB283" s="329">
        <f t="shared" si="66"/>
        <v>0</v>
      </c>
      <c r="AC283" s="332"/>
      <c r="AD283" s="332"/>
      <c r="AE283" s="328">
        <f t="shared" si="67"/>
        <v>0</v>
      </c>
      <c r="AF283" s="746">
        <f t="shared" si="64"/>
        <v>0</v>
      </c>
      <c r="AG283" s="332"/>
      <c r="AH283" s="328">
        <f t="shared" si="68"/>
        <v>0</v>
      </c>
      <c r="AI283" s="329">
        <f t="shared" si="72"/>
        <v>0</v>
      </c>
      <c r="AJ283" s="332"/>
      <c r="AK283" s="330">
        <f t="shared" si="70"/>
        <v>0</v>
      </c>
      <c r="AL283" s="335"/>
      <c r="AM283" s="329">
        <f t="shared" si="71"/>
        <v>0</v>
      </c>
      <c r="AN283" s="436"/>
      <c r="AO283" s="337">
        <f t="shared" si="73"/>
        <v>0</v>
      </c>
      <c r="AP283" s="261"/>
    </row>
    <row r="284" spans="1:42">
      <c r="A284" s="342">
        <f>VLOOKUP($E284,'個別表（B表）'!$C$14:$CM$113,2,FALSE)</f>
        <v>0</v>
      </c>
      <c r="B284" s="342">
        <f>IF(D284&gt;0,SUM($D$12:D284),0)</f>
        <v>0</v>
      </c>
      <c r="C284" s="342">
        <f t="shared" si="58"/>
        <v>0</v>
      </c>
      <c r="D284" s="342">
        <f t="shared" si="60"/>
        <v>0</v>
      </c>
      <c r="E284" s="666">
        <f t="shared" si="59"/>
        <v>0</v>
      </c>
      <c r="F284" s="357">
        <f>VLOOKUP($E284,'個別表（B表）'!$C$14:$CM$113,10,FALSE)</f>
        <v>0</v>
      </c>
      <c r="G284" s="357">
        <f>VLOOKUP($E284,'個別表（B表）'!$C$14:$CM$113,11,FALSE)</f>
        <v>0</v>
      </c>
      <c r="H284" s="530">
        <f>VLOOKUP($E284,'個別表（B表）'!$C$14:$CM$113,12,FALSE)</f>
        <v>0</v>
      </c>
      <c r="I284" s="388"/>
      <c r="J284" s="709" t="str">
        <f>IF($H284&gt;0,LEFT(VLOOKUP($E284,'個別表（B表）'!$C$14:$CM$113,14,FALSE),2),"")</f>
        <v/>
      </c>
      <c r="K284" s="705">
        <f>SUMIFS('個別表（B表）'!$I$14:$I$113,'個別表（B表）'!$C$14:$C$113,'総括表 (A表)'!$E284,'個別表（B表）'!$R$14:$R$113,"&gt;=1")</f>
        <v>0</v>
      </c>
      <c r="L284" s="627">
        <f>SUMIFS('個別表（B表）'!$AW$14:$AW$113,'個別表（B表）'!$C$14:$C$113,'総括表 (A表)'!$E284)</f>
        <v>0</v>
      </c>
      <c r="M284" s="385">
        <f>SUMIFS('個別表（B表）'!$AY$14:$AY$113,'個別表（B表）'!$C$14:$C$113,'総括表 (A表)'!$E284)</f>
        <v>0</v>
      </c>
      <c r="N284" s="386">
        <f>SUMIFS('個別表（B表）'!$I$14:$I$113,'個別表（B表）'!$C$14:$C$113,'総括表 (A表)'!$E284,'個別表（B表）'!$F$14:$F$113,"&gt;=1")</f>
        <v>0</v>
      </c>
      <c r="O284" s="386">
        <f>SUMIFS('個別表（B表）'!$BR$14:$BR$113,'個別表（B表）'!$C$14:$C$113,'総括表 (A表)'!$E284)</f>
        <v>0</v>
      </c>
      <c r="P284" s="721" t="str">
        <f t="shared" si="61"/>
        <v/>
      </c>
      <c r="Q284" s="716"/>
      <c r="R284" s="327"/>
      <c r="S284" s="705">
        <f>SUMIFS('個別表（B表）'!$I$14:$I$113,'個別表（B表）'!$C$14:$C$113,'総括表 (A表)'!E284)</f>
        <v>0</v>
      </c>
      <c r="T284" s="698">
        <f>SUMIFS('個別表（B表）'!$AW$14:$AW$113,'個別表（B表）'!$C$14:$C$113,'総括表 (A表)'!$E284)</f>
        <v>0</v>
      </c>
      <c r="U284" s="387">
        <f>SUMIFS('個別表（B表）'!$AY$14:$AY$113,'個別表（B表）'!$C$14:$C$113,'総括表 (A表)'!$E284)</f>
        <v>0</v>
      </c>
      <c r="V284" s="496">
        <f>SUMIFS('個別表（B表）'!$I$14:$I$113,'個別表（B表）'!$C$14:$C$113,'総括表 (A表)'!$E284,'個別表（B表）'!$F$14:$F$113,"&gt;=1")</f>
        <v>0</v>
      </c>
      <c r="W284" s="387">
        <f>SUMIFS('個別表（B表）'!$BR$14:$BR$113,'個別表（B表）'!$C$14:$C$113,'総括表 (A表)'!$E284)</f>
        <v>0</v>
      </c>
      <c r="X284" s="674" t="str">
        <f t="shared" si="63"/>
        <v/>
      </c>
      <c r="Y284" s="331"/>
      <c r="Z284" s="332"/>
      <c r="AA284" s="328">
        <f t="shared" si="65"/>
        <v>0</v>
      </c>
      <c r="AB284" s="329">
        <f t="shared" si="66"/>
        <v>0</v>
      </c>
      <c r="AC284" s="332"/>
      <c r="AD284" s="332"/>
      <c r="AE284" s="328">
        <f t="shared" si="67"/>
        <v>0</v>
      </c>
      <c r="AF284" s="746">
        <f t="shared" si="64"/>
        <v>0</v>
      </c>
      <c r="AG284" s="332"/>
      <c r="AH284" s="328">
        <f t="shared" si="68"/>
        <v>0</v>
      </c>
      <c r="AI284" s="329">
        <f t="shared" si="72"/>
        <v>0</v>
      </c>
      <c r="AJ284" s="332"/>
      <c r="AK284" s="330">
        <f t="shared" si="70"/>
        <v>0</v>
      </c>
      <c r="AL284" s="335"/>
      <c r="AM284" s="329">
        <f t="shared" si="71"/>
        <v>0</v>
      </c>
      <c r="AN284" s="436"/>
      <c r="AO284" s="337">
        <f t="shared" si="73"/>
        <v>0</v>
      </c>
      <c r="AP284" s="261"/>
    </row>
    <row r="285" spans="1:42">
      <c r="A285" s="342">
        <f>VLOOKUP($E285,'個別表（B表）'!$C$14:$CM$113,2,FALSE)</f>
        <v>0</v>
      </c>
      <c r="B285" s="342">
        <f>IF(D285&gt;0,SUM($D$12:D285),0)</f>
        <v>0</v>
      </c>
      <c r="C285" s="342">
        <f t="shared" si="58"/>
        <v>0</v>
      </c>
      <c r="D285" s="342">
        <f t="shared" si="60"/>
        <v>0</v>
      </c>
      <c r="E285" s="666">
        <f t="shared" si="59"/>
        <v>0</v>
      </c>
      <c r="F285" s="357">
        <f>VLOOKUP($E285,'個別表（B表）'!$C$14:$CM$113,10,FALSE)</f>
        <v>0</v>
      </c>
      <c r="G285" s="357">
        <f>VLOOKUP($E285,'個別表（B表）'!$C$14:$CM$113,11,FALSE)</f>
        <v>0</v>
      </c>
      <c r="H285" s="530">
        <f>VLOOKUP($E285,'個別表（B表）'!$C$14:$CM$113,12,FALSE)</f>
        <v>0</v>
      </c>
      <c r="I285" s="388"/>
      <c r="J285" s="709" t="str">
        <f>IF($H285&gt;0,LEFT(VLOOKUP($E285,'個別表（B表）'!$C$14:$CM$113,14,FALSE),2),"")</f>
        <v/>
      </c>
      <c r="K285" s="705">
        <f>SUMIFS('個別表（B表）'!$I$14:$I$113,'個別表（B表）'!$C$14:$C$113,'総括表 (A表)'!$E285,'個別表（B表）'!$R$14:$R$113,"&gt;=1")</f>
        <v>0</v>
      </c>
      <c r="L285" s="627">
        <f>SUMIFS('個別表（B表）'!$AW$14:$AW$113,'個別表（B表）'!$C$14:$C$113,'総括表 (A表)'!$E285)</f>
        <v>0</v>
      </c>
      <c r="M285" s="385">
        <f>SUMIFS('個別表（B表）'!$AY$14:$AY$113,'個別表（B表）'!$C$14:$C$113,'総括表 (A表)'!$E285)</f>
        <v>0</v>
      </c>
      <c r="N285" s="386">
        <f>SUMIFS('個別表（B表）'!$I$14:$I$113,'個別表（B表）'!$C$14:$C$113,'総括表 (A表)'!$E285,'個別表（B表）'!$F$14:$F$113,"&gt;=1")</f>
        <v>0</v>
      </c>
      <c r="O285" s="386">
        <f>SUMIFS('個別表（B表）'!$BR$14:$BR$113,'個別表（B表）'!$C$14:$C$113,'総括表 (A表)'!$E285)</f>
        <v>0</v>
      </c>
      <c r="P285" s="721" t="str">
        <f t="shared" si="61"/>
        <v/>
      </c>
      <c r="Q285" s="716"/>
      <c r="R285" s="327"/>
      <c r="S285" s="705">
        <f>SUMIFS('個別表（B表）'!$I$14:$I$113,'個別表（B表）'!$C$14:$C$113,'総括表 (A表)'!E285)</f>
        <v>0</v>
      </c>
      <c r="T285" s="698">
        <f>SUMIFS('個別表（B表）'!$AW$14:$AW$113,'個別表（B表）'!$C$14:$C$113,'総括表 (A表)'!$E285)</f>
        <v>0</v>
      </c>
      <c r="U285" s="387">
        <f>SUMIFS('個別表（B表）'!$AY$14:$AY$113,'個別表（B表）'!$C$14:$C$113,'総括表 (A表)'!$E285)</f>
        <v>0</v>
      </c>
      <c r="V285" s="496">
        <f>SUMIFS('個別表（B表）'!$I$14:$I$113,'個別表（B表）'!$C$14:$C$113,'総括表 (A表)'!$E285,'個別表（B表）'!$F$14:$F$113,"&gt;=1")</f>
        <v>0</v>
      </c>
      <c r="W285" s="387">
        <f>SUMIFS('個別表（B表）'!$BR$14:$BR$113,'個別表（B表）'!$C$14:$C$113,'総括表 (A表)'!$E285)</f>
        <v>0</v>
      </c>
      <c r="X285" s="674" t="str">
        <f t="shared" si="63"/>
        <v/>
      </c>
      <c r="Y285" s="331"/>
      <c r="Z285" s="332"/>
      <c r="AA285" s="328">
        <f t="shared" si="65"/>
        <v>0</v>
      </c>
      <c r="AB285" s="329">
        <f t="shared" si="66"/>
        <v>0</v>
      </c>
      <c r="AC285" s="332"/>
      <c r="AD285" s="332"/>
      <c r="AE285" s="328">
        <f t="shared" si="67"/>
        <v>0</v>
      </c>
      <c r="AF285" s="746">
        <f t="shared" si="64"/>
        <v>0</v>
      </c>
      <c r="AG285" s="332"/>
      <c r="AH285" s="328">
        <f t="shared" si="68"/>
        <v>0</v>
      </c>
      <c r="AI285" s="329">
        <f t="shared" si="72"/>
        <v>0</v>
      </c>
      <c r="AJ285" s="332"/>
      <c r="AK285" s="330">
        <f t="shared" si="70"/>
        <v>0</v>
      </c>
      <c r="AL285" s="335"/>
      <c r="AM285" s="329">
        <f t="shared" si="71"/>
        <v>0</v>
      </c>
      <c r="AN285" s="436"/>
      <c r="AO285" s="337">
        <f t="shared" si="73"/>
        <v>0</v>
      </c>
      <c r="AP285" s="261"/>
    </row>
    <row r="286" spans="1:42">
      <c r="A286" s="342">
        <f>VLOOKUP($E286,'個別表（B表）'!$C$14:$CM$113,2,FALSE)</f>
        <v>0</v>
      </c>
      <c r="B286" s="342">
        <f>IF(D286&gt;0,SUM($D$12:D286),0)</f>
        <v>0</v>
      </c>
      <c r="C286" s="342">
        <f t="shared" si="58"/>
        <v>0</v>
      </c>
      <c r="D286" s="342">
        <f t="shared" si="60"/>
        <v>0</v>
      </c>
      <c r="E286" s="666">
        <f t="shared" si="59"/>
        <v>0</v>
      </c>
      <c r="F286" s="357">
        <f>VLOOKUP($E286,'個別表（B表）'!$C$14:$CM$113,10,FALSE)</f>
        <v>0</v>
      </c>
      <c r="G286" s="357">
        <f>VLOOKUP($E286,'個別表（B表）'!$C$14:$CM$113,11,FALSE)</f>
        <v>0</v>
      </c>
      <c r="H286" s="530">
        <f>VLOOKUP($E286,'個別表（B表）'!$C$14:$CM$113,12,FALSE)</f>
        <v>0</v>
      </c>
      <c r="I286" s="388"/>
      <c r="J286" s="709" t="str">
        <f>IF($H286&gt;0,LEFT(VLOOKUP($E286,'個別表（B表）'!$C$14:$CM$113,14,FALSE),2),"")</f>
        <v/>
      </c>
      <c r="K286" s="705">
        <f>SUMIFS('個別表（B表）'!$I$14:$I$113,'個別表（B表）'!$C$14:$C$113,'総括表 (A表)'!$E286,'個別表（B表）'!$R$14:$R$113,"&gt;=1")</f>
        <v>0</v>
      </c>
      <c r="L286" s="627">
        <f>SUMIFS('個別表（B表）'!$AW$14:$AW$113,'個別表（B表）'!$C$14:$C$113,'総括表 (A表)'!$E286)</f>
        <v>0</v>
      </c>
      <c r="M286" s="385">
        <f>SUMIFS('個別表（B表）'!$AY$14:$AY$113,'個別表（B表）'!$C$14:$C$113,'総括表 (A表)'!$E286)</f>
        <v>0</v>
      </c>
      <c r="N286" s="386">
        <f>SUMIFS('個別表（B表）'!$I$14:$I$113,'個別表（B表）'!$C$14:$C$113,'総括表 (A表)'!$E286,'個別表（B表）'!$F$14:$F$113,"&gt;=1")</f>
        <v>0</v>
      </c>
      <c r="O286" s="386">
        <f>SUMIFS('個別表（B表）'!$BR$14:$BR$113,'個別表（B表）'!$C$14:$C$113,'総括表 (A表)'!$E286)</f>
        <v>0</v>
      </c>
      <c r="P286" s="721" t="str">
        <f t="shared" si="61"/>
        <v/>
      </c>
      <c r="Q286" s="716"/>
      <c r="R286" s="327"/>
      <c r="S286" s="705">
        <f>SUMIFS('個別表（B表）'!$I$14:$I$113,'個別表（B表）'!$C$14:$C$113,'総括表 (A表)'!E286)</f>
        <v>0</v>
      </c>
      <c r="T286" s="698">
        <f>SUMIFS('個別表（B表）'!$AW$14:$AW$113,'個別表（B表）'!$C$14:$C$113,'総括表 (A表)'!$E286)</f>
        <v>0</v>
      </c>
      <c r="U286" s="387">
        <f>SUMIFS('個別表（B表）'!$AY$14:$AY$113,'個別表（B表）'!$C$14:$C$113,'総括表 (A表)'!$E286)</f>
        <v>0</v>
      </c>
      <c r="V286" s="496">
        <f>SUMIFS('個別表（B表）'!$I$14:$I$113,'個別表（B表）'!$C$14:$C$113,'総括表 (A表)'!$E286,'個別表（B表）'!$F$14:$F$113,"&gt;=1")</f>
        <v>0</v>
      </c>
      <c r="W286" s="387">
        <f>SUMIFS('個別表（B表）'!$BR$14:$BR$113,'個別表（B表）'!$C$14:$C$113,'総括表 (A表)'!$E286)</f>
        <v>0</v>
      </c>
      <c r="X286" s="674" t="str">
        <f t="shared" si="63"/>
        <v/>
      </c>
      <c r="Y286" s="331"/>
      <c r="Z286" s="332"/>
      <c r="AA286" s="328">
        <f t="shared" si="65"/>
        <v>0</v>
      </c>
      <c r="AB286" s="329">
        <f t="shared" si="66"/>
        <v>0</v>
      </c>
      <c r="AC286" s="332"/>
      <c r="AD286" s="332"/>
      <c r="AE286" s="328">
        <f t="shared" si="67"/>
        <v>0</v>
      </c>
      <c r="AF286" s="746">
        <f t="shared" si="64"/>
        <v>0</v>
      </c>
      <c r="AG286" s="332"/>
      <c r="AH286" s="328">
        <f t="shared" si="68"/>
        <v>0</v>
      </c>
      <c r="AI286" s="329">
        <f t="shared" si="72"/>
        <v>0</v>
      </c>
      <c r="AJ286" s="332"/>
      <c r="AK286" s="330">
        <f t="shared" si="70"/>
        <v>0</v>
      </c>
      <c r="AL286" s="335"/>
      <c r="AM286" s="329">
        <f t="shared" si="71"/>
        <v>0</v>
      </c>
      <c r="AN286" s="436"/>
      <c r="AO286" s="337">
        <f t="shared" si="73"/>
        <v>0</v>
      </c>
      <c r="AP286" s="261"/>
    </row>
    <row r="287" spans="1:42">
      <c r="A287" s="342">
        <f>VLOOKUP($E287,'個別表（B表）'!$C$14:$CM$113,2,FALSE)</f>
        <v>0</v>
      </c>
      <c r="B287" s="342">
        <f>IF(D287&gt;0,SUM($D$12:D287),0)</f>
        <v>0</v>
      </c>
      <c r="C287" s="342">
        <f t="shared" si="58"/>
        <v>0</v>
      </c>
      <c r="D287" s="342">
        <f t="shared" si="60"/>
        <v>0</v>
      </c>
      <c r="E287" s="666">
        <f t="shared" si="59"/>
        <v>0</v>
      </c>
      <c r="F287" s="357">
        <f>VLOOKUP($E287,'個別表（B表）'!$C$14:$CM$113,10,FALSE)</f>
        <v>0</v>
      </c>
      <c r="G287" s="357">
        <f>VLOOKUP($E287,'個別表（B表）'!$C$14:$CM$113,11,FALSE)</f>
        <v>0</v>
      </c>
      <c r="H287" s="530">
        <f>VLOOKUP($E287,'個別表（B表）'!$C$14:$CM$113,12,FALSE)</f>
        <v>0</v>
      </c>
      <c r="I287" s="388"/>
      <c r="J287" s="709" t="str">
        <f>IF($H287&gt;0,LEFT(VLOOKUP($E287,'個別表（B表）'!$C$14:$CM$113,14,FALSE),2),"")</f>
        <v/>
      </c>
      <c r="K287" s="705">
        <f>SUMIFS('個別表（B表）'!$I$14:$I$113,'個別表（B表）'!$C$14:$C$113,'総括表 (A表)'!$E287,'個別表（B表）'!$R$14:$R$113,"&gt;=1")</f>
        <v>0</v>
      </c>
      <c r="L287" s="627">
        <f>SUMIFS('個別表（B表）'!$AW$14:$AW$113,'個別表（B表）'!$C$14:$C$113,'総括表 (A表)'!$E287)</f>
        <v>0</v>
      </c>
      <c r="M287" s="385">
        <f>SUMIFS('個別表（B表）'!$AY$14:$AY$113,'個別表（B表）'!$C$14:$C$113,'総括表 (A表)'!$E287)</f>
        <v>0</v>
      </c>
      <c r="N287" s="386">
        <f>SUMIFS('個別表（B表）'!$I$14:$I$113,'個別表（B表）'!$C$14:$C$113,'総括表 (A表)'!$E287,'個別表（B表）'!$F$14:$F$113,"&gt;=1")</f>
        <v>0</v>
      </c>
      <c r="O287" s="386">
        <f>SUMIFS('個別表（B表）'!$BR$14:$BR$113,'個別表（B表）'!$C$14:$C$113,'総括表 (A表)'!$E287)</f>
        <v>0</v>
      </c>
      <c r="P287" s="721" t="str">
        <f t="shared" si="61"/>
        <v/>
      </c>
      <c r="Q287" s="716"/>
      <c r="R287" s="327"/>
      <c r="S287" s="705">
        <f>SUMIFS('個別表（B表）'!$I$14:$I$113,'個別表（B表）'!$C$14:$C$113,'総括表 (A表)'!E287)</f>
        <v>0</v>
      </c>
      <c r="T287" s="698">
        <f>SUMIFS('個別表（B表）'!$AW$14:$AW$113,'個別表（B表）'!$C$14:$C$113,'総括表 (A表)'!$E287)</f>
        <v>0</v>
      </c>
      <c r="U287" s="387">
        <f>SUMIFS('個別表（B表）'!$AY$14:$AY$113,'個別表（B表）'!$C$14:$C$113,'総括表 (A表)'!$E287)</f>
        <v>0</v>
      </c>
      <c r="V287" s="496">
        <f>SUMIFS('個別表（B表）'!$I$14:$I$113,'個別表（B表）'!$C$14:$C$113,'総括表 (A表)'!$E287,'個別表（B表）'!$F$14:$F$113,"&gt;=1")</f>
        <v>0</v>
      </c>
      <c r="W287" s="387">
        <f>SUMIFS('個別表（B表）'!$BR$14:$BR$113,'個別表（B表）'!$C$14:$C$113,'総括表 (A表)'!$E287)</f>
        <v>0</v>
      </c>
      <c r="X287" s="674" t="str">
        <f t="shared" si="63"/>
        <v/>
      </c>
      <c r="Y287" s="331"/>
      <c r="Z287" s="332"/>
      <c r="AA287" s="328">
        <f t="shared" si="65"/>
        <v>0</v>
      </c>
      <c r="AB287" s="329">
        <f t="shared" si="66"/>
        <v>0</v>
      </c>
      <c r="AC287" s="332"/>
      <c r="AD287" s="332"/>
      <c r="AE287" s="328">
        <f t="shared" si="67"/>
        <v>0</v>
      </c>
      <c r="AF287" s="746">
        <f t="shared" si="64"/>
        <v>0</v>
      </c>
      <c r="AG287" s="332"/>
      <c r="AH287" s="328">
        <f t="shared" si="68"/>
        <v>0</v>
      </c>
      <c r="AI287" s="329">
        <f t="shared" si="72"/>
        <v>0</v>
      </c>
      <c r="AJ287" s="332"/>
      <c r="AK287" s="330">
        <f t="shared" si="70"/>
        <v>0</v>
      </c>
      <c r="AL287" s="335"/>
      <c r="AM287" s="329">
        <f t="shared" si="71"/>
        <v>0</v>
      </c>
      <c r="AN287" s="436"/>
      <c r="AO287" s="337">
        <f t="shared" si="73"/>
        <v>0</v>
      </c>
      <c r="AP287" s="261"/>
    </row>
    <row r="288" spans="1:42">
      <c r="A288" s="342">
        <f>VLOOKUP($E288,'個別表（B表）'!$C$14:$CM$113,2,FALSE)</f>
        <v>0</v>
      </c>
      <c r="B288" s="342">
        <f>IF(D288&gt;0,SUM($D$12:D288),0)</f>
        <v>0</v>
      </c>
      <c r="C288" s="342">
        <f t="shared" si="58"/>
        <v>0</v>
      </c>
      <c r="D288" s="342">
        <f t="shared" si="60"/>
        <v>0</v>
      </c>
      <c r="E288" s="666">
        <f t="shared" si="59"/>
        <v>0</v>
      </c>
      <c r="F288" s="357">
        <f>VLOOKUP($E288,'個別表（B表）'!$C$14:$CM$113,10,FALSE)</f>
        <v>0</v>
      </c>
      <c r="G288" s="357">
        <f>VLOOKUP($E288,'個別表（B表）'!$C$14:$CM$113,11,FALSE)</f>
        <v>0</v>
      </c>
      <c r="H288" s="530">
        <f>VLOOKUP($E288,'個別表（B表）'!$C$14:$CM$113,12,FALSE)</f>
        <v>0</v>
      </c>
      <c r="I288" s="388"/>
      <c r="J288" s="709" t="str">
        <f>IF($H288&gt;0,LEFT(VLOOKUP($E288,'個別表（B表）'!$C$14:$CM$113,14,FALSE),2),"")</f>
        <v/>
      </c>
      <c r="K288" s="705">
        <f>SUMIFS('個別表（B表）'!$I$14:$I$113,'個別表（B表）'!$C$14:$C$113,'総括表 (A表)'!$E288,'個別表（B表）'!$R$14:$R$113,"&gt;=1")</f>
        <v>0</v>
      </c>
      <c r="L288" s="627">
        <f>SUMIFS('個別表（B表）'!$AW$14:$AW$113,'個別表（B表）'!$C$14:$C$113,'総括表 (A表)'!$E288)</f>
        <v>0</v>
      </c>
      <c r="M288" s="385">
        <f>SUMIFS('個別表（B表）'!$AY$14:$AY$113,'個別表（B表）'!$C$14:$C$113,'総括表 (A表)'!$E288)</f>
        <v>0</v>
      </c>
      <c r="N288" s="386">
        <f>SUMIFS('個別表（B表）'!$I$14:$I$113,'個別表（B表）'!$C$14:$C$113,'総括表 (A表)'!$E288,'個別表（B表）'!$F$14:$F$113,"&gt;=1")</f>
        <v>0</v>
      </c>
      <c r="O288" s="386">
        <f>SUMIFS('個別表（B表）'!$BR$14:$BR$113,'個別表（B表）'!$C$14:$C$113,'総括表 (A表)'!$E288)</f>
        <v>0</v>
      </c>
      <c r="P288" s="721" t="str">
        <f t="shared" si="61"/>
        <v/>
      </c>
      <c r="Q288" s="716"/>
      <c r="R288" s="327"/>
      <c r="S288" s="705">
        <f>SUMIFS('個別表（B表）'!$I$14:$I$113,'個別表（B表）'!$C$14:$C$113,'総括表 (A表)'!E288)</f>
        <v>0</v>
      </c>
      <c r="T288" s="698">
        <f>SUMIFS('個別表（B表）'!$AW$14:$AW$113,'個別表（B表）'!$C$14:$C$113,'総括表 (A表)'!$E288)</f>
        <v>0</v>
      </c>
      <c r="U288" s="387">
        <f>SUMIFS('個別表（B表）'!$AY$14:$AY$113,'個別表（B表）'!$C$14:$C$113,'総括表 (A表)'!$E288)</f>
        <v>0</v>
      </c>
      <c r="V288" s="496">
        <f>SUMIFS('個別表（B表）'!$I$14:$I$113,'個別表（B表）'!$C$14:$C$113,'総括表 (A表)'!$E288,'個別表（B表）'!$F$14:$F$113,"&gt;=1")</f>
        <v>0</v>
      </c>
      <c r="W288" s="387">
        <f>SUMIFS('個別表（B表）'!$BR$14:$BR$113,'個別表（B表）'!$C$14:$C$113,'総括表 (A表)'!$E288)</f>
        <v>0</v>
      </c>
      <c r="X288" s="674" t="str">
        <f t="shared" si="63"/>
        <v/>
      </c>
      <c r="Y288" s="331"/>
      <c r="Z288" s="332"/>
      <c r="AA288" s="328">
        <f t="shared" si="65"/>
        <v>0</v>
      </c>
      <c r="AB288" s="329">
        <f t="shared" si="66"/>
        <v>0</v>
      </c>
      <c r="AC288" s="332"/>
      <c r="AD288" s="332"/>
      <c r="AE288" s="328">
        <f t="shared" si="67"/>
        <v>0</v>
      </c>
      <c r="AF288" s="746">
        <f t="shared" si="64"/>
        <v>0</v>
      </c>
      <c r="AG288" s="332"/>
      <c r="AH288" s="328">
        <f t="shared" si="68"/>
        <v>0</v>
      </c>
      <c r="AI288" s="329">
        <f t="shared" si="72"/>
        <v>0</v>
      </c>
      <c r="AJ288" s="332"/>
      <c r="AK288" s="330">
        <f t="shared" si="70"/>
        <v>0</v>
      </c>
      <c r="AL288" s="335"/>
      <c r="AM288" s="329">
        <f t="shared" si="71"/>
        <v>0</v>
      </c>
      <c r="AN288" s="436"/>
      <c r="AO288" s="337">
        <f t="shared" si="73"/>
        <v>0</v>
      </c>
      <c r="AP288" s="261"/>
    </row>
    <row r="289" spans="1:42">
      <c r="A289" s="342">
        <f>VLOOKUP($E289,'個別表（B表）'!$C$14:$CM$113,2,FALSE)</f>
        <v>0</v>
      </c>
      <c r="B289" s="342">
        <f>IF(D289&gt;0,SUM($D$12:D289),0)</f>
        <v>0</v>
      </c>
      <c r="C289" s="342">
        <f t="shared" si="58"/>
        <v>0</v>
      </c>
      <c r="D289" s="342">
        <f t="shared" si="60"/>
        <v>0</v>
      </c>
      <c r="E289" s="666">
        <f t="shared" si="59"/>
        <v>0</v>
      </c>
      <c r="F289" s="357">
        <f>VLOOKUP($E289,'個別表（B表）'!$C$14:$CM$113,10,FALSE)</f>
        <v>0</v>
      </c>
      <c r="G289" s="357">
        <f>VLOOKUP($E289,'個別表（B表）'!$C$14:$CM$113,11,FALSE)</f>
        <v>0</v>
      </c>
      <c r="H289" s="530">
        <f>VLOOKUP($E289,'個別表（B表）'!$C$14:$CM$113,12,FALSE)</f>
        <v>0</v>
      </c>
      <c r="I289" s="388"/>
      <c r="J289" s="709" t="str">
        <f>IF($H289&gt;0,LEFT(VLOOKUP($E289,'個別表（B表）'!$C$14:$CM$113,14,FALSE),2),"")</f>
        <v/>
      </c>
      <c r="K289" s="705">
        <f>SUMIFS('個別表（B表）'!$I$14:$I$113,'個別表（B表）'!$C$14:$C$113,'総括表 (A表)'!$E289,'個別表（B表）'!$R$14:$R$113,"&gt;=1")</f>
        <v>0</v>
      </c>
      <c r="L289" s="627">
        <f>SUMIFS('個別表（B表）'!$AW$14:$AW$113,'個別表（B表）'!$C$14:$C$113,'総括表 (A表)'!$E289)</f>
        <v>0</v>
      </c>
      <c r="M289" s="385">
        <f>SUMIFS('個別表（B表）'!$AY$14:$AY$113,'個別表（B表）'!$C$14:$C$113,'総括表 (A表)'!$E289)</f>
        <v>0</v>
      </c>
      <c r="N289" s="386">
        <f>SUMIFS('個別表（B表）'!$I$14:$I$113,'個別表（B表）'!$C$14:$C$113,'総括表 (A表)'!$E289,'個別表（B表）'!$F$14:$F$113,"&gt;=1")</f>
        <v>0</v>
      </c>
      <c r="O289" s="386">
        <f>SUMIFS('個別表（B表）'!$BR$14:$BR$113,'個別表（B表）'!$C$14:$C$113,'総括表 (A表)'!$E289)</f>
        <v>0</v>
      </c>
      <c r="P289" s="721" t="str">
        <f t="shared" si="61"/>
        <v/>
      </c>
      <c r="Q289" s="716"/>
      <c r="R289" s="327"/>
      <c r="S289" s="705">
        <f>SUMIFS('個別表（B表）'!$I$14:$I$113,'個別表（B表）'!$C$14:$C$113,'総括表 (A表)'!E289)</f>
        <v>0</v>
      </c>
      <c r="T289" s="698">
        <f>SUMIFS('個別表（B表）'!$AW$14:$AW$113,'個別表（B表）'!$C$14:$C$113,'総括表 (A表)'!$E289)</f>
        <v>0</v>
      </c>
      <c r="U289" s="387">
        <f>SUMIFS('個別表（B表）'!$AY$14:$AY$113,'個別表（B表）'!$C$14:$C$113,'総括表 (A表)'!$E289)</f>
        <v>0</v>
      </c>
      <c r="V289" s="496">
        <f>SUMIFS('個別表（B表）'!$I$14:$I$113,'個別表（B表）'!$C$14:$C$113,'総括表 (A表)'!$E289,'個別表（B表）'!$F$14:$F$113,"&gt;=1")</f>
        <v>0</v>
      </c>
      <c r="W289" s="387">
        <f>SUMIFS('個別表（B表）'!$BR$14:$BR$113,'個別表（B表）'!$C$14:$C$113,'総括表 (A表)'!$E289)</f>
        <v>0</v>
      </c>
      <c r="X289" s="674" t="str">
        <f t="shared" si="63"/>
        <v/>
      </c>
      <c r="Y289" s="331"/>
      <c r="Z289" s="332"/>
      <c r="AA289" s="328">
        <f t="shared" si="65"/>
        <v>0</v>
      </c>
      <c r="AB289" s="329">
        <f t="shared" si="66"/>
        <v>0</v>
      </c>
      <c r="AC289" s="332"/>
      <c r="AD289" s="332"/>
      <c r="AE289" s="328">
        <f t="shared" si="67"/>
        <v>0</v>
      </c>
      <c r="AF289" s="746">
        <f t="shared" si="64"/>
        <v>0</v>
      </c>
      <c r="AG289" s="332"/>
      <c r="AH289" s="328">
        <f t="shared" si="68"/>
        <v>0</v>
      </c>
      <c r="AI289" s="329">
        <f t="shared" si="72"/>
        <v>0</v>
      </c>
      <c r="AJ289" s="332"/>
      <c r="AK289" s="330">
        <f t="shared" si="70"/>
        <v>0</v>
      </c>
      <c r="AL289" s="335"/>
      <c r="AM289" s="329">
        <f t="shared" si="71"/>
        <v>0</v>
      </c>
      <c r="AN289" s="436"/>
      <c r="AO289" s="337">
        <f t="shared" si="73"/>
        <v>0</v>
      </c>
      <c r="AP289" s="261"/>
    </row>
    <row r="290" spans="1:42">
      <c r="A290" s="342">
        <f>VLOOKUP($E290,'個別表（B表）'!$C$14:$CM$113,2,FALSE)</f>
        <v>0</v>
      </c>
      <c r="B290" s="342">
        <f>IF(D290&gt;0,SUM($D$12:D290),0)</f>
        <v>0</v>
      </c>
      <c r="C290" s="342">
        <f t="shared" si="58"/>
        <v>0</v>
      </c>
      <c r="D290" s="342">
        <f t="shared" si="60"/>
        <v>0</v>
      </c>
      <c r="E290" s="666">
        <f t="shared" si="59"/>
        <v>0</v>
      </c>
      <c r="F290" s="357">
        <f>VLOOKUP($E290,'個別表（B表）'!$C$14:$CM$113,10,FALSE)</f>
        <v>0</v>
      </c>
      <c r="G290" s="357">
        <f>VLOOKUP($E290,'個別表（B表）'!$C$14:$CM$113,11,FALSE)</f>
        <v>0</v>
      </c>
      <c r="H290" s="530">
        <f>VLOOKUP($E290,'個別表（B表）'!$C$14:$CM$113,12,FALSE)</f>
        <v>0</v>
      </c>
      <c r="I290" s="388"/>
      <c r="J290" s="709" t="str">
        <f>IF($H290&gt;0,LEFT(VLOOKUP($E290,'個別表（B表）'!$C$14:$CM$113,14,FALSE),2),"")</f>
        <v/>
      </c>
      <c r="K290" s="705">
        <f>SUMIFS('個別表（B表）'!$I$14:$I$113,'個別表（B表）'!$C$14:$C$113,'総括表 (A表)'!$E290,'個別表（B表）'!$R$14:$R$113,"&gt;=1")</f>
        <v>0</v>
      </c>
      <c r="L290" s="627">
        <f>SUMIFS('個別表（B表）'!$AW$14:$AW$113,'個別表（B表）'!$C$14:$C$113,'総括表 (A表)'!$E290)</f>
        <v>0</v>
      </c>
      <c r="M290" s="385">
        <f>SUMIFS('個別表（B表）'!$AY$14:$AY$113,'個別表（B表）'!$C$14:$C$113,'総括表 (A表)'!$E290)</f>
        <v>0</v>
      </c>
      <c r="N290" s="386">
        <f>SUMIFS('個別表（B表）'!$I$14:$I$113,'個別表（B表）'!$C$14:$C$113,'総括表 (A表)'!$E290,'個別表（B表）'!$F$14:$F$113,"&gt;=1")</f>
        <v>0</v>
      </c>
      <c r="O290" s="386">
        <f>SUMIFS('個別表（B表）'!$BR$14:$BR$113,'個別表（B表）'!$C$14:$C$113,'総括表 (A表)'!$E290)</f>
        <v>0</v>
      </c>
      <c r="P290" s="721" t="str">
        <f t="shared" si="61"/>
        <v/>
      </c>
      <c r="Q290" s="716"/>
      <c r="R290" s="327"/>
      <c r="S290" s="705">
        <f>SUMIFS('個別表（B表）'!$I$14:$I$113,'個別表（B表）'!$C$14:$C$113,'総括表 (A表)'!E290)</f>
        <v>0</v>
      </c>
      <c r="T290" s="698">
        <f>SUMIFS('個別表（B表）'!$AW$14:$AW$113,'個別表（B表）'!$C$14:$C$113,'総括表 (A表)'!$E290)</f>
        <v>0</v>
      </c>
      <c r="U290" s="387">
        <f>SUMIFS('個別表（B表）'!$AY$14:$AY$113,'個別表（B表）'!$C$14:$C$113,'総括表 (A表)'!$E290)</f>
        <v>0</v>
      </c>
      <c r="V290" s="496">
        <f>SUMIFS('個別表（B表）'!$I$14:$I$113,'個別表（B表）'!$C$14:$C$113,'総括表 (A表)'!$E290,'個別表（B表）'!$F$14:$F$113,"&gt;=1")</f>
        <v>0</v>
      </c>
      <c r="W290" s="387">
        <f>SUMIFS('個別表（B表）'!$BR$14:$BR$113,'個別表（B表）'!$C$14:$C$113,'総括表 (A表)'!$E290)</f>
        <v>0</v>
      </c>
      <c r="X290" s="674" t="str">
        <f t="shared" si="63"/>
        <v/>
      </c>
      <c r="Y290" s="331"/>
      <c r="Z290" s="332"/>
      <c r="AA290" s="328">
        <f>IF(Z240&gt;0,Z240/Y240,0)</f>
        <v>0</v>
      </c>
      <c r="AB290" s="329">
        <f>IF(AA240&gt;=0.8,1,0)</f>
        <v>0</v>
      </c>
      <c r="AC290" s="332"/>
      <c r="AD290" s="332"/>
      <c r="AE290" s="328">
        <f>IF(AD240&gt;0,AD240/AC240,0)</f>
        <v>0</v>
      </c>
      <c r="AF290" s="746">
        <f t="shared" si="64"/>
        <v>0</v>
      </c>
      <c r="AG290" s="332"/>
      <c r="AH290" s="328">
        <f>IF(AG240&gt;0,AG240/AF240,0)</f>
        <v>0</v>
      </c>
      <c r="AI290" s="329">
        <f>IF(AND(AC240&gt;0,AH240&gt;0),IF(ROUND(AH240-AE240,99)&gt;=0.1,1,),)</f>
        <v>0</v>
      </c>
      <c r="AJ290" s="332"/>
      <c r="AK290" s="330">
        <f>ROUND(AG240-AJ240,99)</f>
        <v>0</v>
      </c>
      <c r="AL290" s="335"/>
      <c r="AM290" s="329">
        <f>IF(AI240=1,IF(AK240&gt;0,IF(AL240/AK240&gt;=0.3,1,),),)</f>
        <v>0</v>
      </c>
      <c r="AN290" s="436"/>
      <c r="AO290" s="337">
        <f>SUM(AB240,AI240,AM240:AN240)</f>
        <v>0</v>
      </c>
      <c r="AP290" s="261"/>
    </row>
    <row r="291" spans="1:42">
      <c r="A291" s="342">
        <f>VLOOKUP($E291,'個別表（B表）'!$C$14:$CM$113,2,FALSE)</f>
        <v>0</v>
      </c>
      <c r="B291" s="342">
        <f>IF(D291&gt;0,SUM($D$12:D291),0)</f>
        <v>0</v>
      </c>
      <c r="C291" s="342">
        <f t="shared" si="58"/>
        <v>0</v>
      </c>
      <c r="D291" s="342">
        <f t="shared" si="60"/>
        <v>0</v>
      </c>
      <c r="E291" s="666">
        <f t="shared" si="59"/>
        <v>0</v>
      </c>
      <c r="F291" s="357">
        <f>VLOOKUP($E291,'個別表（B表）'!$C$14:$CM$113,10,FALSE)</f>
        <v>0</v>
      </c>
      <c r="G291" s="357">
        <f>VLOOKUP($E291,'個別表（B表）'!$C$14:$CM$113,11,FALSE)</f>
        <v>0</v>
      </c>
      <c r="H291" s="530">
        <f>VLOOKUP($E291,'個別表（B表）'!$C$14:$CM$113,12,FALSE)</f>
        <v>0</v>
      </c>
      <c r="I291" s="388"/>
      <c r="J291" s="709" t="str">
        <f>IF($H291&gt;0,LEFT(VLOOKUP($E291,'個別表（B表）'!$C$14:$CM$113,14,FALSE),2),"")</f>
        <v/>
      </c>
      <c r="K291" s="705">
        <f>SUMIFS('個別表（B表）'!$I$14:$I$113,'個別表（B表）'!$C$14:$C$113,'総括表 (A表)'!$E291,'個別表（B表）'!$R$14:$R$113,"&gt;=1")</f>
        <v>0</v>
      </c>
      <c r="L291" s="627">
        <f>SUMIFS('個別表（B表）'!$AW$14:$AW$113,'個別表（B表）'!$C$14:$C$113,'総括表 (A表)'!$E291)</f>
        <v>0</v>
      </c>
      <c r="M291" s="385">
        <f>SUMIFS('個別表（B表）'!$AY$14:$AY$113,'個別表（B表）'!$C$14:$C$113,'総括表 (A表)'!$E291)</f>
        <v>0</v>
      </c>
      <c r="N291" s="386">
        <f>SUMIFS('個別表（B表）'!$I$14:$I$113,'個別表（B表）'!$C$14:$C$113,'総括表 (A表)'!$E291,'個別表（B表）'!$F$14:$F$113,"&gt;=1")</f>
        <v>0</v>
      </c>
      <c r="O291" s="386">
        <f>SUMIFS('個別表（B表）'!$BR$14:$BR$113,'個別表（B表）'!$C$14:$C$113,'総括表 (A表)'!$E291)</f>
        <v>0</v>
      </c>
      <c r="P291" s="721" t="str">
        <f t="shared" si="61"/>
        <v/>
      </c>
      <c r="Q291" s="716"/>
      <c r="R291" s="327"/>
      <c r="S291" s="705">
        <f>SUMIFS('個別表（B表）'!$I$14:$I$113,'個別表（B表）'!$C$14:$C$113,'総括表 (A表)'!E291)</f>
        <v>0</v>
      </c>
      <c r="T291" s="698">
        <f>SUMIFS('個別表（B表）'!$AW$14:$AW$113,'個別表（B表）'!$C$14:$C$113,'総括表 (A表)'!$E291)</f>
        <v>0</v>
      </c>
      <c r="U291" s="387">
        <f>SUMIFS('個別表（B表）'!$AY$14:$AY$113,'個別表（B表）'!$C$14:$C$113,'総括表 (A表)'!$E291)</f>
        <v>0</v>
      </c>
      <c r="V291" s="496">
        <f>SUMIFS('個別表（B表）'!$I$14:$I$113,'個別表（B表）'!$C$14:$C$113,'総括表 (A表)'!$E291,'個別表（B表）'!$F$14:$F$113,"&gt;=1")</f>
        <v>0</v>
      </c>
      <c r="W291" s="387">
        <f>SUMIFS('個別表（B表）'!$BR$14:$BR$113,'個別表（B表）'!$C$14:$C$113,'総括表 (A表)'!$E291)</f>
        <v>0</v>
      </c>
      <c r="X291" s="674" t="str">
        <f t="shared" si="63"/>
        <v/>
      </c>
      <c r="Y291" s="331"/>
      <c r="Z291" s="332"/>
      <c r="AA291" s="328">
        <f t="shared" si="65"/>
        <v>0</v>
      </c>
      <c r="AB291" s="329">
        <f t="shared" si="66"/>
        <v>0</v>
      </c>
      <c r="AC291" s="332"/>
      <c r="AD291" s="332"/>
      <c r="AE291" s="328">
        <f t="shared" si="67"/>
        <v>0</v>
      </c>
      <c r="AF291" s="746">
        <f t="shared" si="64"/>
        <v>0</v>
      </c>
      <c r="AG291" s="332"/>
      <c r="AH291" s="328">
        <f t="shared" si="68"/>
        <v>0</v>
      </c>
      <c r="AI291" s="329">
        <f t="shared" si="72"/>
        <v>0</v>
      </c>
      <c r="AJ291" s="332"/>
      <c r="AK291" s="330">
        <f t="shared" si="70"/>
        <v>0</v>
      </c>
      <c r="AL291" s="335"/>
      <c r="AM291" s="329">
        <f t="shared" si="71"/>
        <v>0</v>
      </c>
      <c r="AN291" s="436"/>
      <c r="AO291" s="337">
        <f t="shared" ref="AO291:AO354" si="74">SUM(AB291,AI291,AM291:AN291)</f>
        <v>0</v>
      </c>
      <c r="AP291" s="261"/>
    </row>
    <row r="292" spans="1:42">
      <c r="A292" s="342">
        <f>VLOOKUP($E292,'個別表（B表）'!$C$14:$CM$113,2,FALSE)</f>
        <v>0</v>
      </c>
      <c r="B292" s="342">
        <f>IF(D292&gt;0,SUM($D$12:D292),0)</f>
        <v>0</v>
      </c>
      <c r="C292" s="342">
        <f t="shared" si="58"/>
        <v>0</v>
      </c>
      <c r="D292" s="342">
        <f t="shared" si="60"/>
        <v>0</v>
      </c>
      <c r="E292" s="666">
        <f t="shared" si="59"/>
        <v>0</v>
      </c>
      <c r="F292" s="357">
        <f>VLOOKUP($E292,'個別表（B表）'!$C$14:$CM$113,10,FALSE)</f>
        <v>0</v>
      </c>
      <c r="G292" s="357">
        <f>VLOOKUP($E292,'個別表（B表）'!$C$14:$CM$113,11,FALSE)</f>
        <v>0</v>
      </c>
      <c r="H292" s="530">
        <f>VLOOKUP($E292,'個別表（B表）'!$C$14:$CM$113,12,FALSE)</f>
        <v>0</v>
      </c>
      <c r="I292" s="388"/>
      <c r="J292" s="709" t="str">
        <f>IF($H292&gt;0,LEFT(VLOOKUP($E292,'個別表（B表）'!$C$14:$CM$113,14,FALSE),2),"")</f>
        <v/>
      </c>
      <c r="K292" s="705">
        <f>SUMIFS('個別表（B表）'!$I$14:$I$113,'個別表（B表）'!$C$14:$C$113,'総括表 (A表)'!$E292,'個別表（B表）'!$R$14:$R$113,"&gt;=1")</f>
        <v>0</v>
      </c>
      <c r="L292" s="627">
        <f>SUMIFS('個別表（B表）'!$AW$14:$AW$113,'個別表（B表）'!$C$14:$C$113,'総括表 (A表)'!$E292)</f>
        <v>0</v>
      </c>
      <c r="M292" s="385">
        <f>SUMIFS('個別表（B表）'!$AY$14:$AY$113,'個別表（B表）'!$C$14:$C$113,'総括表 (A表)'!$E292)</f>
        <v>0</v>
      </c>
      <c r="N292" s="386">
        <f>SUMIFS('個別表（B表）'!$I$14:$I$113,'個別表（B表）'!$C$14:$C$113,'総括表 (A表)'!$E292,'個別表（B表）'!$F$14:$F$113,"&gt;=1")</f>
        <v>0</v>
      </c>
      <c r="O292" s="386">
        <f>SUMIFS('個別表（B表）'!$BR$14:$BR$113,'個別表（B表）'!$C$14:$C$113,'総括表 (A表)'!$E292)</f>
        <v>0</v>
      </c>
      <c r="P292" s="721" t="str">
        <f t="shared" si="61"/>
        <v/>
      </c>
      <c r="Q292" s="716"/>
      <c r="R292" s="327"/>
      <c r="S292" s="705">
        <f>SUMIFS('個別表（B表）'!$I$14:$I$113,'個別表（B表）'!$C$14:$C$113,'総括表 (A表)'!E292)</f>
        <v>0</v>
      </c>
      <c r="T292" s="698">
        <f>SUMIFS('個別表（B表）'!$AW$14:$AW$113,'個別表（B表）'!$C$14:$C$113,'総括表 (A表)'!$E292)</f>
        <v>0</v>
      </c>
      <c r="U292" s="387">
        <f>SUMIFS('個別表（B表）'!$AY$14:$AY$113,'個別表（B表）'!$C$14:$C$113,'総括表 (A表)'!$E292)</f>
        <v>0</v>
      </c>
      <c r="V292" s="496">
        <f>SUMIFS('個別表（B表）'!$I$14:$I$113,'個別表（B表）'!$C$14:$C$113,'総括表 (A表)'!$E292,'個別表（B表）'!$F$14:$F$113,"&gt;=1")</f>
        <v>0</v>
      </c>
      <c r="W292" s="387">
        <f>SUMIFS('個別表（B表）'!$BR$14:$BR$113,'個別表（B表）'!$C$14:$C$113,'総括表 (A表)'!$E292)</f>
        <v>0</v>
      </c>
      <c r="X292" s="674" t="str">
        <f t="shared" si="63"/>
        <v/>
      </c>
      <c r="Y292" s="331"/>
      <c r="Z292" s="332"/>
      <c r="AA292" s="328">
        <f t="shared" si="65"/>
        <v>0</v>
      </c>
      <c r="AB292" s="329">
        <f t="shared" si="66"/>
        <v>0</v>
      </c>
      <c r="AC292" s="332"/>
      <c r="AD292" s="332"/>
      <c r="AE292" s="328">
        <f t="shared" si="67"/>
        <v>0</v>
      </c>
      <c r="AF292" s="746">
        <f t="shared" si="64"/>
        <v>0</v>
      </c>
      <c r="AG292" s="332"/>
      <c r="AH292" s="328">
        <f t="shared" si="68"/>
        <v>0</v>
      </c>
      <c r="AI292" s="329">
        <f t="shared" si="72"/>
        <v>0</v>
      </c>
      <c r="AJ292" s="332"/>
      <c r="AK292" s="330">
        <f t="shared" si="70"/>
        <v>0</v>
      </c>
      <c r="AL292" s="335"/>
      <c r="AM292" s="329">
        <f t="shared" si="71"/>
        <v>0</v>
      </c>
      <c r="AN292" s="436"/>
      <c r="AO292" s="337">
        <f t="shared" si="74"/>
        <v>0</v>
      </c>
      <c r="AP292" s="261"/>
    </row>
    <row r="293" spans="1:42">
      <c r="A293" s="342">
        <f>VLOOKUP($E293,'個別表（B表）'!$C$14:$CM$113,2,FALSE)</f>
        <v>0</v>
      </c>
      <c r="B293" s="342">
        <f>IF(D293&gt;0,SUM($D$12:D293),0)</f>
        <v>0</v>
      </c>
      <c r="C293" s="342">
        <f t="shared" si="58"/>
        <v>0</v>
      </c>
      <c r="D293" s="342">
        <f t="shared" si="60"/>
        <v>0</v>
      </c>
      <c r="E293" s="666">
        <f t="shared" si="59"/>
        <v>0</v>
      </c>
      <c r="F293" s="357">
        <f>VLOOKUP($E293,'個別表（B表）'!$C$14:$CM$113,10,FALSE)</f>
        <v>0</v>
      </c>
      <c r="G293" s="357">
        <f>VLOOKUP($E293,'個別表（B表）'!$C$14:$CM$113,11,FALSE)</f>
        <v>0</v>
      </c>
      <c r="H293" s="530">
        <f>VLOOKUP($E293,'個別表（B表）'!$C$14:$CM$113,12,FALSE)</f>
        <v>0</v>
      </c>
      <c r="I293" s="388"/>
      <c r="J293" s="709" t="str">
        <f>IF($H293&gt;0,LEFT(VLOOKUP($E293,'個別表（B表）'!$C$14:$CM$113,14,FALSE),2),"")</f>
        <v/>
      </c>
      <c r="K293" s="705">
        <f>SUMIFS('個別表（B表）'!$I$14:$I$113,'個別表（B表）'!$C$14:$C$113,'総括表 (A表)'!$E293,'個別表（B表）'!$R$14:$R$113,"&gt;=1")</f>
        <v>0</v>
      </c>
      <c r="L293" s="627">
        <f>SUMIFS('個別表（B表）'!$AW$14:$AW$113,'個別表（B表）'!$C$14:$C$113,'総括表 (A表)'!$E293)</f>
        <v>0</v>
      </c>
      <c r="M293" s="385">
        <f>SUMIFS('個別表（B表）'!$AY$14:$AY$113,'個別表（B表）'!$C$14:$C$113,'総括表 (A表)'!$E293)</f>
        <v>0</v>
      </c>
      <c r="N293" s="386">
        <f>SUMIFS('個別表（B表）'!$I$14:$I$113,'個別表（B表）'!$C$14:$C$113,'総括表 (A表)'!$E293,'個別表（B表）'!$F$14:$F$113,"&gt;=1")</f>
        <v>0</v>
      </c>
      <c r="O293" s="386">
        <f>SUMIFS('個別表（B表）'!$BR$14:$BR$113,'個別表（B表）'!$C$14:$C$113,'総括表 (A表)'!$E293)</f>
        <v>0</v>
      </c>
      <c r="P293" s="721" t="str">
        <f t="shared" si="61"/>
        <v/>
      </c>
      <c r="Q293" s="716"/>
      <c r="R293" s="327"/>
      <c r="S293" s="705">
        <f>SUMIFS('個別表（B表）'!$I$14:$I$113,'個別表（B表）'!$C$14:$C$113,'総括表 (A表)'!E293)</f>
        <v>0</v>
      </c>
      <c r="T293" s="698">
        <f>SUMIFS('個別表（B表）'!$AW$14:$AW$113,'個別表（B表）'!$C$14:$C$113,'総括表 (A表)'!$E293)</f>
        <v>0</v>
      </c>
      <c r="U293" s="387">
        <f>SUMIFS('個別表（B表）'!$AY$14:$AY$113,'個別表（B表）'!$C$14:$C$113,'総括表 (A表)'!$E293)</f>
        <v>0</v>
      </c>
      <c r="V293" s="496">
        <f>SUMIFS('個別表（B表）'!$I$14:$I$113,'個別表（B表）'!$C$14:$C$113,'総括表 (A表)'!$E293,'個別表（B表）'!$F$14:$F$113,"&gt;=1")</f>
        <v>0</v>
      </c>
      <c r="W293" s="387">
        <f>SUMIFS('個別表（B表）'!$BR$14:$BR$113,'個別表（B表）'!$C$14:$C$113,'総括表 (A表)'!$E293)</f>
        <v>0</v>
      </c>
      <c r="X293" s="674" t="str">
        <f t="shared" si="63"/>
        <v/>
      </c>
      <c r="Y293" s="331"/>
      <c r="Z293" s="332"/>
      <c r="AA293" s="328">
        <f t="shared" si="65"/>
        <v>0</v>
      </c>
      <c r="AB293" s="329">
        <f t="shared" si="66"/>
        <v>0</v>
      </c>
      <c r="AC293" s="332"/>
      <c r="AD293" s="332"/>
      <c r="AE293" s="328">
        <f t="shared" si="67"/>
        <v>0</v>
      </c>
      <c r="AF293" s="746">
        <f t="shared" si="64"/>
        <v>0</v>
      </c>
      <c r="AG293" s="332"/>
      <c r="AH293" s="328">
        <f t="shared" si="68"/>
        <v>0</v>
      </c>
      <c r="AI293" s="329">
        <f t="shared" si="72"/>
        <v>0</v>
      </c>
      <c r="AJ293" s="332"/>
      <c r="AK293" s="330">
        <f t="shared" si="70"/>
        <v>0</v>
      </c>
      <c r="AL293" s="335"/>
      <c r="AM293" s="329">
        <f t="shared" si="71"/>
        <v>0</v>
      </c>
      <c r="AN293" s="436"/>
      <c r="AO293" s="337">
        <f t="shared" si="74"/>
        <v>0</v>
      </c>
      <c r="AP293" s="261"/>
    </row>
    <row r="294" spans="1:42">
      <c r="A294" s="342">
        <f>VLOOKUP($E294,'個別表（B表）'!$C$14:$CM$113,2,FALSE)</f>
        <v>0</v>
      </c>
      <c r="B294" s="342">
        <f>IF(D294&gt;0,SUM($D$12:D294),0)</f>
        <v>0</v>
      </c>
      <c r="C294" s="342">
        <f t="shared" si="58"/>
        <v>0</v>
      </c>
      <c r="D294" s="342">
        <f t="shared" si="60"/>
        <v>0</v>
      </c>
      <c r="E294" s="666">
        <f t="shared" si="59"/>
        <v>0</v>
      </c>
      <c r="F294" s="357">
        <f>VLOOKUP($E294,'個別表（B表）'!$C$14:$CM$113,10,FALSE)</f>
        <v>0</v>
      </c>
      <c r="G294" s="357">
        <f>VLOOKUP($E294,'個別表（B表）'!$C$14:$CM$113,11,FALSE)</f>
        <v>0</v>
      </c>
      <c r="H294" s="530">
        <f>VLOOKUP($E294,'個別表（B表）'!$C$14:$CM$113,12,FALSE)</f>
        <v>0</v>
      </c>
      <c r="I294" s="388"/>
      <c r="J294" s="709" t="str">
        <f>IF($H294&gt;0,LEFT(VLOOKUP($E294,'個別表（B表）'!$C$14:$CM$113,14,FALSE),2),"")</f>
        <v/>
      </c>
      <c r="K294" s="705">
        <f>SUMIFS('個別表（B表）'!$I$14:$I$113,'個別表（B表）'!$C$14:$C$113,'総括表 (A表)'!$E294,'個別表（B表）'!$R$14:$R$113,"&gt;=1")</f>
        <v>0</v>
      </c>
      <c r="L294" s="627">
        <f>SUMIFS('個別表（B表）'!$AW$14:$AW$113,'個別表（B表）'!$C$14:$C$113,'総括表 (A表)'!$E294)</f>
        <v>0</v>
      </c>
      <c r="M294" s="385">
        <f>SUMIFS('個別表（B表）'!$AY$14:$AY$113,'個別表（B表）'!$C$14:$C$113,'総括表 (A表)'!$E294)</f>
        <v>0</v>
      </c>
      <c r="N294" s="386">
        <f>SUMIFS('個別表（B表）'!$I$14:$I$113,'個別表（B表）'!$C$14:$C$113,'総括表 (A表)'!$E294,'個別表（B表）'!$F$14:$F$113,"&gt;=1")</f>
        <v>0</v>
      </c>
      <c r="O294" s="386">
        <f>SUMIFS('個別表（B表）'!$BR$14:$BR$113,'個別表（B表）'!$C$14:$C$113,'総括表 (A表)'!$E294)</f>
        <v>0</v>
      </c>
      <c r="P294" s="721" t="str">
        <f t="shared" si="61"/>
        <v/>
      </c>
      <c r="Q294" s="716"/>
      <c r="R294" s="327"/>
      <c r="S294" s="705">
        <f>SUMIFS('個別表（B表）'!$I$14:$I$113,'個別表（B表）'!$C$14:$C$113,'総括表 (A表)'!E294)</f>
        <v>0</v>
      </c>
      <c r="T294" s="698">
        <f>SUMIFS('個別表（B表）'!$AW$14:$AW$113,'個別表（B表）'!$C$14:$C$113,'総括表 (A表)'!$E294)</f>
        <v>0</v>
      </c>
      <c r="U294" s="387">
        <f>SUMIFS('個別表（B表）'!$AY$14:$AY$113,'個別表（B表）'!$C$14:$C$113,'総括表 (A表)'!$E294)</f>
        <v>0</v>
      </c>
      <c r="V294" s="496">
        <f>SUMIFS('個別表（B表）'!$I$14:$I$113,'個別表（B表）'!$C$14:$C$113,'総括表 (A表)'!$E294,'個別表（B表）'!$F$14:$F$113,"&gt;=1")</f>
        <v>0</v>
      </c>
      <c r="W294" s="387">
        <f>SUMIFS('個別表（B表）'!$BR$14:$BR$113,'個別表（B表）'!$C$14:$C$113,'総括表 (A表)'!$E294)</f>
        <v>0</v>
      </c>
      <c r="X294" s="674" t="str">
        <f t="shared" si="63"/>
        <v/>
      </c>
      <c r="Y294" s="331"/>
      <c r="Z294" s="332"/>
      <c r="AA294" s="328">
        <f t="shared" si="65"/>
        <v>0</v>
      </c>
      <c r="AB294" s="329">
        <f t="shared" si="66"/>
        <v>0</v>
      </c>
      <c r="AC294" s="332"/>
      <c r="AD294" s="332"/>
      <c r="AE294" s="328">
        <f t="shared" si="67"/>
        <v>0</v>
      </c>
      <c r="AF294" s="746">
        <f t="shared" si="64"/>
        <v>0</v>
      </c>
      <c r="AG294" s="332"/>
      <c r="AH294" s="328">
        <f t="shared" si="68"/>
        <v>0</v>
      </c>
      <c r="AI294" s="329">
        <f t="shared" si="72"/>
        <v>0</v>
      </c>
      <c r="AJ294" s="332"/>
      <c r="AK294" s="330">
        <f t="shared" si="70"/>
        <v>0</v>
      </c>
      <c r="AL294" s="335"/>
      <c r="AM294" s="329">
        <f t="shared" si="71"/>
        <v>0</v>
      </c>
      <c r="AN294" s="436"/>
      <c r="AO294" s="337">
        <f t="shared" si="74"/>
        <v>0</v>
      </c>
      <c r="AP294" s="261"/>
    </row>
    <row r="295" spans="1:42">
      <c r="A295" s="342">
        <f>VLOOKUP($E295,'個別表（B表）'!$C$14:$CM$113,2,FALSE)</f>
        <v>0</v>
      </c>
      <c r="B295" s="342">
        <f>IF(D295&gt;0,SUM($D$12:D295),0)</f>
        <v>0</v>
      </c>
      <c r="C295" s="342">
        <f t="shared" ref="C295:C358" si="75">IF(G295&gt;0,IF(G295&lt;&gt;G294,1,0),0)</f>
        <v>0</v>
      </c>
      <c r="D295" s="342">
        <f t="shared" si="60"/>
        <v>0</v>
      </c>
      <c r="E295" s="666">
        <f t="shared" ref="E295:E358" si="76">IF(ROW()-ROW($E$11)&lt;=$A$8,ROW()-ROW($E$11),0)</f>
        <v>0</v>
      </c>
      <c r="F295" s="357">
        <f>VLOOKUP($E295,'個別表（B表）'!$C$14:$CM$113,10,FALSE)</f>
        <v>0</v>
      </c>
      <c r="G295" s="357">
        <f>VLOOKUP($E295,'個別表（B表）'!$C$14:$CM$113,11,FALSE)</f>
        <v>0</v>
      </c>
      <c r="H295" s="530">
        <f>VLOOKUP($E295,'個別表（B表）'!$C$14:$CM$113,12,FALSE)</f>
        <v>0</v>
      </c>
      <c r="I295" s="388"/>
      <c r="J295" s="709" t="str">
        <f>IF($H295&gt;0,LEFT(VLOOKUP($E295,'個別表（B表）'!$C$14:$CM$113,14,FALSE),2),"")</f>
        <v/>
      </c>
      <c r="K295" s="705">
        <f>SUMIFS('個別表（B表）'!$I$14:$I$113,'個別表（B表）'!$C$14:$C$113,'総括表 (A表)'!$E295,'個別表（B表）'!$R$14:$R$113,"&gt;=1")</f>
        <v>0</v>
      </c>
      <c r="L295" s="627">
        <f>SUMIFS('個別表（B表）'!$AW$14:$AW$113,'個別表（B表）'!$C$14:$C$113,'総括表 (A表)'!$E295)</f>
        <v>0</v>
      </c>
      <c r="M295" s="385">
        <f>SUMIFS('個別表（B表）'!$AY$14:$AY$113,'個別表（B表）'!$C$14:$C$113,'総括表 (A表)'!$E295)</f>
        <v>0</v>
      </c>
      <c r="N295" s="386">
        <f>SUMIFS('個別表（B表）'!$I$14:$I$113,'個別表（B表）'!$C$14:$C$113,'総括表 (A表)'!$E295,'個別表（B表）'!$F$14:$F$113,"&gt;=1")</f>
        <v>0</v>
      </c>
      <c r="O295" s="386">
        <f>SUMIFS('個別表（B表）'!$BR$14:$BR$113,'個別表（B表）'!$C$14:$C$113,'総括表 (A表)'!$E295)</f>
        <v>0</v>
      </c>
      <c r="P295" s="721" t="str">
        <f t="shared" si="61"/>
        <v/>
      </c>
      <c r="Q295" s="716"/>
      <c r="R295" s="327"/>
      <c r="S295" s="705">
        <f>SUMIFS('個別表（B表）'!$I$14:$I$113,'個別表（B表）'!$C$14:$C$113,'総括表 (A表)'!E295)</f>
        <v>0</v>
      </c>
      <c r="T295" s="698">
        <f>SUMIFS('個別表（B表）'!$AW$14:$AW$113,'個別表（B表）'!$C$14:$C$113,'総括表 (A表)'!$E295)</f>
        <v>0</v>
      </c>
      <c r="U295" s="387">
        <f>SUMIFS('個別表（B表）'!$AY$14:$AY$113,'個別表（B表）'!$C$14:$C$113,'総括表 (A表)'!$E295)</f>
        <v>0</v>
      </c>
      <c r="V295" s="496">
        <f>SUMIFS('個別表（B表）'!$I$14:$I$113,'個別表（B表）'!$C$14:$C$113,'総括表 (A表)'!$E295,'個別表（B表）'!$F$14:$F$113,"&gt;=1")</f>
        <v>0</v>
      </c>
      <c r="W295" s="387">
        <f>SUMIFS('個別表（B表）'!$BR$14:$BR$113,'個別表（B表）'!$C$14:$C$113,'総括表 (A表)'!$E295)</f>
        <v>0</v>
      </c>
      <c r="X295" s="674" t="str">
        <f t="shared" si="63"/>
        <v/>
      </c>
      <c r="Y295" s="331"/>
      <c r="Z295" s="332"/>
      <c r="AA295" s="328">
        <f t="shared" si="65"/>
        <v>0</v>
      </c>
      <c r="AB295" s="329">
        <f t="shared" si="66"/>
        <v>0</v>
      </c>
      <c r="AC295" s="332"/>
      <c r="AD295" s="332"/>
      <c r="AE295" s="328">
        <f t="shared" si="67"/>
        <v>0</v>
      </c>
      <c r="AF295" s="746">
        <f t="shared" si="64"/>
        <v>0</v>
      </c>
      <c r="AG295" s="332"/>
      <c r="AH295" s="328">
        <f t="shared" si="68"/>
        <v>0</v>
      </c>
      <c r="AI295" s="329">
        <f t="shared" si="72"/>
        <v>0</v>
      </c>
      <c r="AJ295" s="332"/>
      <c r="AK295" s="330">
        <f t="shared" si="70"/>
        <v>0</v>
      </c>
      <c r="AL295" s="335"/>
      <c r="AM295" s="329">
        <f t="shared" si="71"/>
        <v>0</v>
      </c>
      <c r="AN295" s="436"/>
      <c r="AO295" s="337">
        <f t="shared" si="74"/>
        <v>0</v>
      </c>
      <c r="AP295" s="261"/>
    </row>
    <row r="296" spans="1:42">
      <c r="A296" s="342">
        <f>VLOOKUP($E296,'個別表（B表）'!$C$14:$CM$113,2,FALSE)</f>
        <v>0</v>
      </c>
      <c r="B296" s="342">
        <f>IF(D296&gt;0,SUM($D$12:D296),0)</f>
        <v>0</v>
      </c>
      <c r="C296" s="342">
        <f t="shared" si="75"/>
        <v>0</v>
      </c>
      <c r="D296" s="342">
        <f t="shared" si="60"/>
        <v>0</v>
      </c>
      <c r="E296" s="666">
        <f t="shared" si="76"/>
        <v>0</v>
      </c>
      <c r="F296" s="357">
        <f>VLOOKUP($E296,'個別表（B表）'!$C$14:$CM$113,10,FALSE)</f>
        <v>0</v>
      </c>
      <c r="G296" s="357">
        <f>VLOOKUP($E296,'個別表（B表）'!$C$14:$CM$113,11,FALSE)</f>
        <v>0</v>
      </c>
      <c r="H296" s="530">
        <f>VLOOKUP($E296,'個別表（B表）'!$C$14:$CM$113,12,FALSE)</f>
        <v>0</v>
      </c>
      <c r="I296" s="388"/>
      <c r="J296" s="709" t="str">
        <f>IF($H296&gt;0,LEFT(VLOOKUP($E296,'個別表（B表）'!$C$14:$CM$113,14,FALSE),2),"")</f>
        <v/>
      </c>
      <c r="K296" s="705">
        <f>SUMIFS('個別表（B表）'!$I$14:$I$113,'個別表（B表）'!$C$14:$C$113,'総括表 (A表)'!$E296,'個別表（B表）'!$R$14:$R$113,"&gt;=1")</f>
        <v>0</v>
      </c>
      <c r="L296" s="627">
        <f>SUMIFS('個別表（B表）'!$AW$14:$AW$113,'個別表（B表）'!$C$14:$C$113,'総括表 (A表)'!$E296)</f>
        <v>0</v>
      </c>
      <c r="M296" s="385">
        <f>SUMIFS('個別表（B表）'!$AY$14:$AY$113,'個別表（B表）'!$C$14:$C$113,'総括表 (A表)'!$E296)</f>
        <v>0</v>
      </c>
      <c r="N296" s="386">
        <f>SUMIFS('個別表（B表）'!$I$14:$I$113,'個別表（B表）'!$C$14:$C$113,'総括表 (A表)'!$E296,'個別表（B表）'!$F$14:$F$113,"&gt;=1")</f>
        <v>0</v>
      </c>
      <c r="O296" s="386">
        <f>SUMIFS('個別表（B表）'!$BR$14:$BR$113,'個別表（B表）'!$C$14:$C$113,'総括表 (A表)'!$E296)</f>
        <v>0</v>
      </c>
      <c r="P296" s="721" t="str">
        <f t="shared" si="61"/>
        <v/>
      </c>
      <c r="Q296" s="716"/>
      <c r="R296" s="327"/>
      <c r="S296" s="705">
        <f>SUMIFS('個別表（B表）'!$I$14:$I$113,'個別表（B表）'!$C$14:$C$113,'総括表 (A表)'!E296)</f>
        <v>0</v>
      </c>
      <c r="T296" s="698">
        <f>SUMIFS('個別表（B表）'!$AW$14:$AW$113,'個別表（B表）'!$C$14:$C$113,'総括表 (A表)'!$E296)</f>
        <v>0</v>
      </c>
      <c r="U296" s="387">
        <f>SUMIFS('個別表（B表）'!$AY$14:$AY$113,'個別表（B表）'!$C$14:$C$113,'総括表 (A表)'!$E296)</f>
        <v>0</v>
      </c>
      <c r="V296" s="496">
        <f>SUMIFS('個別表（B表）'!$I$14:$I$113,'個別表（B表）'!$C$14:$C$113,'総括表 (A表)'!$E296,'個別表（B表）'!$F$14:$F$113,"&gt;=1")</f>
        <v>0</v>
      </c>
      <c r="W296" s="387">
        <f>SUMIFS('個別表（B表）'!$BR$14:$BR$113,'個別表（B表）'!$C$14:$C$113,'総括表 (A表)'!$E296)</f>
        <v>0</v>
      </c>
      <c r="X296" s="674" t="str">
        <f t="shared" si="63"/>
        <v/>
      </c>
      <c r="Y296" s="331"/>
      <c r="Z296" s="332"/>
      <c r="AA296" s="328">
        <f t="shared" si="65"/>
        <v>0</v>
      </c>
      <c r="AB296" s="329">
        <f t="shared" si="66"/>
        <v>0</v>
      </c>
      <c r="AC296" s="332"/>
      <c r="AD296" s="332"/>
      <c r="AE296" s="328">
        <f t="shared" si="67"/>
        <v>0</v>
      </c>
      <c r="AF296" s="746">
        <f t="shared" si="64"/>
        <v>0</v>
      </c>
      <c r="AG296" s="332"/>
      <c r="AH296" s="328">
        <f t="shared" si="68"/>
        <v>0</v>
      </c>
      <c r="AI296" s="329">
        <f t="shared" si="72"/>
        <v>0</v>
      </c>
      <c r="AJ296" s="332"/>
      <c r="AK296" s="330">
        <f t="shared" si="70"/>
        <v>0</v>
      </c>
      <c r="AL296" s="335"/>
      <c r="AM296" s="329">
        <f t="shared" si="71"/>
        <v>0</v>
      </c>
      <c r="AN296" s="436"/>
      <c r="AO296" s="337">
        <f t="shared" si="74"/>
        <v>0</v>
      </c>
      <c r="AP296" s="261"/>
    </row>
    <row r="297" spans="1:42">
      <c r="A297" s="342">
        <f>VLOOKUP($E297,'個別表（B表）'!$C$14:$CM$113,2,FALSE)</f>
        <v>0</v>
      </c>
      <c r="B297" s="342">
        <f>IF(D297&gt;0,SUM($D$12:D297),0)</f>
        <v>0</v>
      </c>
      <c r="C297" s="342">
        <f t="shared" si="75"/>
        <v>0</v>
      </c>
      <c r="D297" s="342">
        <f t="shared" si="60"/>
        <v>0</v>
      </c>
      <c r="E297" s="666">
        <f t="shared" si="76"/>
        <v>0</v>
      </c>
      <c r="F297" s="357">
        <f>VLOOKUP($E297,'個別表（B表）'!$C$14:$CM$113,10,FALSE)</f>
        <v>0</v>
      </c>
      <c r="G297" s="357">
        <f>VLOOKUP($E297,'個別表（B表）'!$C$14:$CM$113,11,FALSE)</f>
        <v>0</v>
      </c>
      <c r="H297" s="530">
        <f>VLOOKUP($E297,'個別表（B表）'!$C$14:$CM$113,12,FALSE)</f>
        <v>0</v>
      </c>
      <c r="I297" s="388"/>
      <c r="J297" s="709" t="str">
        <f>IF($H297&gt;0,LEFT(VLOOKUP($E297,'個別表（B表）'!$C$14:$CM$113,14,FALSE),2),"")</f>
        <v/>
      </c>
      <c r="K297" s="705">
        <f>SUMIFS('個別表（B表）'!$I$14:$I$113,'個別表（B表）'!$C$14:$C$113,'総括表 (A表)'!$E297,'個別表（B表）'!$R$14:$R$113,"&gt;=1")</f>
        <v>0</v>
      </c>
      <c r="L297" s="627">
        <f>SUMIFS('個別表（B表）'!$AW$14:$AW$113,'個別表（B表）'!$C$14:$C$113,'総括表 (A表)'!$E297)</f>
        <v>0</v>
      </c>
      <c r="M297" s="385">
        <f>SUMIFS('個別表（B表）'!$AY$14:$AY$113,'個別表（B表）'!$C$14:$C$113,'総括表 (A表)'!$E297)</f>
        <v>0</v>
      </c>
      <c r="N297" s="386">
        <f>SUMIFS('個別表（B表）'!$I$14:$I$113,'個別表（B表）'!$C$14:$C$113,'総括表 (A表)'!$E297,'個別表（B表）'!$F$14:$F$113,"&gt;=1")</f>
        <v>0</v>
      </c>
      <c r="O297" s="386">
        <f>SUMIFS('個別表（B表）'!$BR$14:$BR$113,'個別表（B表）'!$C$14:$C$113,'総括表 (A表)'!$E297)</f>
        <v>0</v>
      </c>
      <c r="P297" s="721" t="str">
        <f t="shared" si="61"/>
        <v/>
      </c>
      <c r="Q297" s="716"/>
      <c r="R297" s="327"/>
      <c r="S297" s="705">
        <f>SUMIFS('個別表（B表）'!$I$14:$I$113,'個別表（B表）'!$C$14:$C$113,'総括表 (A表)'!E297)</f>
        <v>0</v>
      </c>
      <c r="T297" s="698">
        <f>SUMIFS('個別表（B表）'!$AW$14:$AW$113,'個別表（B表）'!$C$14:$C$113,'総括表 (A表)'!$E297)</f>
        <v>0</v>
      </c>
      <c r="U297" s="387">
        <f>SUMIFS('個別表（B表）'!$AY$14:$AY$113,'個別表（B表）'!$C$14:$C$113,'総括表 (A表)'!$E297)</f>
        <v>0</v>
      </c>
      <c r="V297" s="496">
        <f>SUMIFS('個別表（B表）'!$I$14:$I$113,'個別表（B表）'!$C$14:$C$113,'総括表 (A表)'!$E297,'個別表（B表）'!$F$14:$F$113,"&gt;=1")</f>
        <v>0</v>
      </c>
      <c r="W297" s="387">
        <f>SUMIFS('個別表（B表）'!$BR$14:$BR$113,'個別表（B表）'!$C$14:$C$113,'総括表 (A表)'!$E297)</f>
        <v>0</v>
      </c>
      <c r="X297" s="674" t="str">
        <f t="shared" si="63"/>
        <v/>
      </c>
      <c r="Y297" s="331"/>
      <c r="Z297" s="332"/>
      <c r="AA297" s="328">
        <f t="shared" si="65"/>
        <v>0</v>
      </c>
      <c r="AB297" s="329">
        <f t="shared" si="66"/>
        <v>0</v>
      </c>
      <c r="AC297" s="332"/>
      <c r="AD297" s="332"/>
      <c r="AE297" s="328">
        <f t="shared" si="67"/>
        <v>0</v>
      </c>
      <c r="AF297" s="746">
        <f t="shared" si="64"/>
        <v>0</v>
      </c>
      <c r="AG297" s="332"/>
      <c r="AH297" s="328">
        <f t="shared" si="68"/>
        <v>0</v>
      </c>
      <c r="AI297" s="329">
        <f t="shared" si="72"/>
        <v>0</v>
      </c>
      <c r="AJ297" s="332"/>
      <c r="AK297" s="330">
        <f t="shared" si="70"/>
        <v>0</v>
      </c>
      <c r="AL297" s="335"/>
      <c r="AM297" s="329">
        <f t="shared" si="71"/>
        <v>0</v>
      </c>
      <c r="AN297" s="436"/>
      <c r="AO297" s="337">
        <f t="shared" si="74"/>
        <v>0</v>
      </c>
      <c r="AP297" s="261"/>
    </row>
    <row r="298" spans="1:42">
      <c r="A298" s="342">
        <f>VLOOKUP($E298,'個別表（B表）'!$C$14:$CM$113,2,FALSE)</f>
        <v>0</v>
      </c>
      <c r="B298" s="342">
        <f>IF(D298&gt;0,SUM($D$12:D298),0)</f>
        <v>0</v>
      </c>
      <c r="C298" s="342">
        <f t="shared" si="75"/>
        <v>0</v>
      </c>
      <c r="D298" s="342">
        <f t="shared" si="60"/>
        <v>0</v>
      </c>
      <c r="E298" s="666">
        <f t="shared" si="76"/>
        <v>0</v>
      </c>
      <c r="F298" s="357">
        <f>VLOOKUP($E298,'個別表（B表）'!$C$14:$CM$113,10,FALSE)</f>
        <v>0</v>
      </c>
      <c r="G298" s="357">
        <f>VLOOKUP($E298,'個別表（B表）'!$C$14:$CM$113,11,FALSE)</f>
        <v>0</v>
      </c>
      <c r="H298" s="530">
        <f>VLOOKUP($E298,'個別表（B表）'!$C$14:$CM$113,12,FALSE)</f>
        <v>0</v>
      </c>
      <c r="I298" s="388"/>
      <c r="J298" s="709" t="str">
        <f>IF($H298&gt;0,LEFT(VLOOKUP($E298,'個別表（B表）'!$C$14:$CM$113,14,FALSE),2),"")</f>
        <v/>
      </c>
      <c r="K298" s="705">
        <f>SUMIFS('個別表（B表）'!$I$14:$I$113,'個別表（B表）'!$C$14:$C$113,'総括表 (A表)'!$E298,'個別表（B表）'!$R$14:$R$113,"&gt;=1")</f>
        <v>0</v>
      </c>
      <c r="L298" s="627">
        <f>SUMIFS('個別表（B表）'!$AW$14:$AW$113,'個別表（B表）'!$C$14:$C$113,'総括表 (A表)'!$E298)</f>
        <v>0</v>
      </c>
      <c r="M298" s="385">
        <f>SUMIFS('個別表（B表）'!$AY$14:$AY$113,'個別表（B表）'!$C$14:$C$113,'総括表 (A表)'!$E298)</f>
        <v>0</v>
      </c>
      <c r="N298" s="386">
        <f>SUMIFS('個別表（B表）'!$I$14:$I$113,'個別表（B表）'!$C$14:$C$113,'総括表 (A表)'!$E298,'個別表（B表）'!$F$14:$F$113,"&gt;=1")</f>
        <v>0</v>
      </c>
      <c r="O298" s="386">
        <f>SUMIFS('個別表（B表）'!$BR$14:$BR$113,'個別表（B表）'!$C$14:$C$113,'総括表 (A表)'!$E298)</f>
        <v>0</v>
      </c>
      <c r="P298" s="721" t="str">
        <f t="shared" si="61"/>
        <v/>
      </c>
      <c r="Q298" s="716"/>
      <c r="R298" s="327"/>
      <c r="S298" s="705">
        <f>SUMIFS('個別表（B表）'!$I$14:$I$113,'個別表（B表）'!$C$14:$C$113,'総括表 (A表)'!E298)</f>
        <v>0</v>
      </c>
      <c r="T298" s="698">
        <f>SUMIFS('個別表（B表）'!$AW$14:$AW$113,'個別表（B表）'!$C$14:$C$113,'総括表 (A表)'!$E298)</f>
        <v>0</v>
      </c>
      <c r="U298" s="387">
        <f>SUMIFS('個別表（B表）'!$AY$14:$AY$113,'個別表（B表）'!$C$14:$C$113,'総括表 (A表)'!$E298)</f>
        <v>0</v>
      </c>
      <c r="V298" s="496">
        <f>SUMIFS('個別表（B表）'!$I$14:$I$113,'個別表（B表）'!$C$14:$C$113,'総括表 (A表)'!$E298,'個別表（B表）'!$F$14:$F$113,"&gt;=1")</f>
        <v>0</v>
      </c>
      <c r="W298" s="387">
        <f>SUMIFS('個別表（B表）'!$BR$14:$BR$113,'個別表（B表）'!$C$14:$C$113,'総括表 (A表)'!$E298)</f>
        <v>0</v>
      </c>
      <c r="X298" s="674" t="str">
        <f t="shared" si="63"/>
        <v/>
      </c>
      <c r="Y298" s="331"/>
      <c r="Z298" s="332"/>
      <c r="AA298" s="328">
        <f t="shared" si="65"/>
        <v>0</v>
      </c>
      <c r="AB298" s="329">
        <f t="shared" si="66"/>
        <v>0</v>
      </c>
      <c r="AC298" s="332"/>
      <c r="AD298" s="332"/>
      <c r="AE298" s="328">
        <f t="shared" si="67"/>
        <v>0</v>
      </c>
      <c r="AF298" s="746">
        <f t="shared" si="64"/>
        <v>0</v>
      </c>
      <c r="AG298" s="332"/>
      <c r="AH298" s="328">
        <f t="shared" si="68"/>
        <v>0</v>
      </c>
      <c r="AI298" s="329">
        <f t="shared" si="72"/>
        <v>0</v>
      </c>
      <c r="AJ298" s="332"/>
      <c r="AK298" s="330">
        <f t="shared" si="70"/>
        <v>0</v>
      </c>
      <c r="AL298" s="335"/>
      <c r="AM298" s="329">
        <f t="shared" si="71"/>
        <v>0</v>
      </c>
      <c r="AN298" s="436"/>
      <c r="AO298" s="337">
        <f t="shared" si="74"/>
        <v>0</v>
      </c>
      <c r="AP298" s="261"/>
    </row>
    <row r="299" spans="1:42">
      <c r="A299" s="342">
        <f>VLOOKUP($E299,'個別表（B表）'!$C$14:$CM$113,2,FALSE)</f>
        <v>0</v>
      </c>
      <c r="B299" s="342">
        <f>IF(D299&gt;0,SUM($D$12:D299),0)</f>
        <v>0</v>
      </c>
      <c r="C299" s="342">
        <f t="shared" si="75"/>
        <v>0</v>
      </c>
      <c r="D299" s="342">
        <f t="shared" si="60"/>
        <v>0</v>
      </c>
      <c r="E299" s="666">
        <f t="shared" si="76"/>
        <v>0</v>
      </c>
      <c r="F299" s="357">
        <f>VLOOKUP($E299,'個別表（B表）'!$C$14:$CM$113,10,FALSE)</f>
        <v>0</v>
      </c>
      <c r="G299" s="357">
        <f>VLOOKUP($E299,'個別表（B表）'!$C$14:$CM$113,11,FALSE)</f>
        <v>0</v>
      </c>
      <c r="H299" s="530">
        <f>VLOOKUP($E299,'個別表（B表）'!$C$14:$CM$113,12,FALSE)</f>
        <v>0</v>
      </c>
      <c r="I299" s="388"/>
      <c r="J299" s="709" t="str">
        <f>IF($H299&gt;0,LEFT(VLOOKUP($E299,'個別表（B表）'!$C$14:$CM$113,14,FALSE),2),"")</f>
        <v/>
      </c>
      <c r="K299" s="705">
        <f>SUMIFS('個別表（B表）'!$I$14:$I$113,'個別表（B表）'!$C$14:$C$113,'総括表 (A表)'!$E299,'個別表（B表）'!$R$14:$R$113,"&gt;=1")</f>
        <v>0</v>
      </c>
      <c r="L299" s="627">
        <f>SUMIFS('個別表（B表）'!$AW$14:$AW$113,'個別表（B表）'!$C$14:$C$113,'総括表 (A表)'!$E299)</f>
        <v>0</v>
      </c>
      <c r="M299" s="385">
        <f>SUMIFS('個別表（B表）'!$AY$14:$AY$113,'個別表（B表）'!$C$14:$C$113,'総括表 (A表)'!$E299)</f>
        <v>0</v>
      </c>
      <c r="N299" s="386">
        <f>SUMIFS('個別表（B表）'!$I$14:$I$113,'個別表（B表）'!$C$14:$C$113,'総括表 (A表)'!$E299,'個別表（B表）'!$F$14:$F$113,"&gt;=1")</f>
        <v>0</v>
      </c>
      <c r="O299" s="386">
        <f>SUMIFS('個別表（B表）'!$BR$14:$BR$113,'個別表（B表）'!$C$14:$C$113,'総括表 (A表)'!$E299)</f>
        <v>0</v>
      </c>
      <c r="P299" s="721" t="str">
        <f t="shared" si="61"/>
        <v/>
      </c>
      <c r="Q299" s="716"/>
      <c r="R299" s="327"/>
      <c r="S299" s="705">
        <f>SUMIFS('個別表（B表）'!$I$14:$I$113,'個別表（B表）'!$C$14:$C$113,'総括表 (A表)'!E299)</f>
        <v>0</v>
      </c>
      <c r="T299" s="698">
        <f>SUMIFS('個別表（B表）'!$AW$14:$AW$113,'個別表（B表）'!$C$14:$C$113,'総括表 (A表)'!$E299)</f>
        <v>0</v>
      </c>
      <c r="U299" s="387">
        <f>SUMIFS('個別表（B表）'!$AY$14:$AY$113,'個別表（B表）'!$C$14:$C$113,'総括表 (A表)'!$E299)</f>
        <v>0</v>
      </c>
      <c r="V299" s="496">
        <f>SUMIFS('個別表（B表）'!$I$14:$I$113,'個別表（B表）'!$C$14:$C$113,'総括表 (A表)'!$E299,'個別表（B表）'!$F$14:$F$113,"&gt;=1")</f>
        <v>0</v>
      </c>
      <c r="W299" s="387">
        <f>SUMIFS('個別表（B表）'!$BR$14:$BR$113,'個別表（B表）'!$C$14:$C$113,'総括表 (A表)'!$E299)</f>
        <v>0</v>
      </c>
      <c r="X299" s="674" t="str">
        <f t="shared" si="63"/>
        <v/>
      </c>
      <c r="Y299" s="331"/>
      <c r="Z299" s="332"/>
      <c r="AA299" s="328">
        <f t="shared" si="65"/>
        <v>0</v>
      </c>
      <c r="AB299" s="329">
        <f t="shared" si="66"/>
        <v>0</v>
      </c>
      <c r="AC299" s="332"/>
      <c r="AD299" s="332"/>
      <c r="AE299" s="328">
        <f t="shared" si="67"/>
        <v>0</v>
      </c>
      <c r="AF299" s="746">
        <f t="shared" si="64"/>
        <v>0</v>
      </c>
      <c r="AG299" s="332"/>
      <c r="AH299" s="328">
        <f t="shared" si="68"/>
        <v>0</v>
      </c>
      <c r="AI299" s="329">
        <f t="shared" si="72"/>
        <v>0</v>
      </c>
      <c r="AJ299" s="332"/>
      <c r="AK299" s="330">
        <f t="shared" si="70"/>
        <v>0</v>
      </c>
      <c r="AL299" s="335"/>
      <c r="AM299" s="329">
        <f t="shared" si="71"/>
        <v>0</v>
      </c>
      <c r="AN299" s="436"/>
      <c r="AO299" s="337">
        <f t="shared" si="74"/>
        <v>0</v>
      </c>
      <c r="AP299" s="261"/>
    </row>
    <row r="300" spans="1:42">
      <c r="A300" s="342">
        <f>VLOOKUP($E300,'個別表（B表）'!$C$14:$CM$113,2,FALSE)</f>
        <v>0</v>
      </c>
      <c r="B300" s="342">
        <f>IF(D300&gt;0,SUM($D$12:D300),0)</f>
        <v>0</v>
      </c>
      <c r="C300" s="342">
        <f t="shared" si="75"/>
        <v>0</v>
      </c>
      <c r="D300" s="342">
        <f t="shared" si="60"/>
        <v>0</v>
      </c>
      <c r="E300" s="666">
        <f t="shared" si="76"/>
        <v>0</v>
      </c>
      <c r="F300" s="357">
        <f>VLOOKUP($E300,'個別表（B表）'!$C$14:$CM$113,10,FALSE)</f>
        <v>0</v>
      </c>
      <c r="G300" s="357">
        <f>VLOOKUP($E300,'個別表（B表）'!$C$14:$CM$113,11,FALSE)</f>
        <v>0</v>
      </c>
      <c r="H300" s="530">
        <f>VLOOKUP($E300,'個別表（B表）'!$C$14:$CM$113,12,FALSE)</f>
        <v>0</v>
      </c>
      <c r="I300" s="388"/>
      <c r="J300" s="709" t="str">
        <f>IF($H300&gt;0,LEFT(VLOOKUP($E300,'個別表（B表）'!$C$14:$CM$113,14,FALSE),2),"")</f>
        <v/>
      </c>
      <c r="K300" s="705">
        <f>SUMIFS('個別表（B表）'!$I$14:$I$113,'個別表（B表）'!$C$14:$C$113,'総括表 (A表)'!$E300,'個別表（B表）'!$R$14:$R$113,"&gt;=1")</f>
        <v>0</v>
      </c>
      <c r="L300" s="627">
        <f>SUMIFS('個別表（B表）'!$AW$14:$AW$113,'個別表（B表）'!$C$14:$C$113,'総括表 (A表)'!$E300)</f>
        <v>0</v>
      </c>
      <c r="M300" s="385">
        <f>SUMIFS('個別表（B表）'!$AY$14:$AY$113,'個別表（B表）'!$C$14:$C$113,'総括表 (A表)'!$E300)</f>
        <v>0</v>
      </c>
      <c r="N300" s="386">
        <f>SUMIFS('個別表（B表）'!$I$14:$I$113,'個別表（B表）'!$C$14:$C$113,'総括表 (A表)'!$E300,'個別表（B表）'!$F$14:$F$113,"&gt;=1")</f>
        <v>0</v>
      </c>
      <c r="O300" s="386">
        <f>SUMIFS('個別表（B表）'!$BR$14:$BR$113,'個別表（B表）'!$C$14:$C$113,'総括表 (A表)'!$E300)</f>
        <v>0</v>
      </c>
      <c r="P300" s="721" t="str">
        <f t="shared" si="61"/>
        <v/>
      </c>
      <c r="Q300" s="716"/>
      <c r="R300" s="327"/>
      <c r="S300" s="705">
        <f>SUMIFS('個別表（B表）'!$I$14:$I$113,'個別表（B表）'!$C$14:$C$113,'総括表 (A表)'!E300)</f>
        <v>0</v>
      </c>
      <c r="T300" s="698">
        <f>SUMIFS('個別表（B表）'!$AW$14:$AW$113,'個別表（B表）'!$C$14:$C$113,'総括表 (A表)'!$E300)</f>
        <v>0</v>
      </c>
      <c r="U300" s="387">
        <f>SUMIFS('個別表（B表）'!$AY$14:$AY$113,'個別表（B表）'!$C$14:$C$113,'総括表 (A表)'!$E300)</f>
        <v>0</v>
      </c>
      <c r="V300" s="496">
        <f>SUMIFS('個別表（B表）'!$I$14:$I$113,'個別表（B表）'!$C$14:$C$113,'総括表 (A表)'!$E300,'個別表（B表）'!$F$14:$F$113,"&gt;=1")</f>
        <v>0</v>
      </c>
      <c r="W300" s="387">
        <f>SUMIFS('個別表（B表）'!$BR$14:$BR$113,'個別表（B表）'!$C$14:$C$113,'総括表 (A表)'!$E300)</f>
        <v>0</v>
      </c>
      <c r="X300" s="674" t="str">
        <f t="shared" si="63"/>
        <v/>
      </c>
      <c r="Y300" s="331"/>
      <c r="Z300" s="332"/>
      <c r="AA300" s="328">
        <f t="shared" si="65"/>
        <v>0</v>
      </c>
      <c r="AB300" s="329">
        <f t="shared" si="66"/>
        <v>0</v>
      </c>
      <c r="AC300" s="332"/>
      <c r="AD300" s="332"/>
      <c r="AE300" s="328">
        <f t="shared" si="67"/>
        <v>0</v>
      </c>
      <c r="AF300" s="746">
        <f t="shared" si="64"/>
        <v>0</v>
      </c>
      <c r="AG300" s="332"/>
      <c r="AH300" s="328">
        <f t="shared" si="68"/>
        <v>0</v>
      </c>
      <c r="AI300" s="329">
        <f t="shared" si="72"/>
        <v>0</v>
      </c>
      <c r="AJ300" s="332"/>
      <c r="AK300" s="330">
        <f t="shared" si="70"/>
        <v>0</v>
      </c>
      <c r="AL300" s="335"/>
      <c r="AM300" s="329">
        <f t="shared" si="71"/>
        <v>0</v>
      </c>
      <c r="AN300" s="436"/>
      <c r="AO300" s="337">
        <f t="shared" si="74"/>
        <v>0</v>
      </c>
      <c r="AP300" s="261"/>
    </row>
    <row r="301" spans="1:42">
      <c r="A301" s="342">
        <f>VLOOKUP($E301,'個別表（B表）'!$C$14:$CM$113,2,FALSE)</f>
        <v>0</v>
      </c>
      <c r="B301" s="342">
        <f>IF(D301&gt;0,SUM($D$12:D301),0)</f>
        <v>0</v>
      </c>
      <c r="C301" s="342">
        <f t="shared" si="75"/>
        <v>0</v>
      </c>
      <c r="D301" s="342">
        <f t="shared" si="60"/>
        <v>0</v>
      </c>
      <c r="E301" s="666">
        <f t="shared" si="76"/>
        <v>0</v>
      </c>
      <c r="F301" s="357">
        <f>VLOOKUP($E301,'個別表（B表）'!$C$14:$CM$113,10,FALSE)</f>
        <v>0</v>
      </c>
      <c r="G301" s="357">
        <f>VLOOKUP($E301,'個別表（B表）'!$C$14:$CM$113,11,FALSE)</f>
        <v>0</v>
      </c>
      <c r="H301" s="530">
        <f>VLOOKUP($E301,'個別表（B表）'!$C$14:$CM$113,12,FALSE)</f>
        <v>0</v>
      </c>
      <c r="I301" s="388"/>
      <c r="J301" s="709" t="str">
        <f>IF($H301&gt;0,LEFT(VLOOKUP($E301,'個別表（B表）'!$C$14:$CM$113,14,FALSE),2),"")</f>
        <v/>
      </c>
      <c r="K301" s="705">
        <f>SUMIFS('個別表（B表）'!$I$14:$I$113,'個別表（B表）'!$C$14:$C$113,'総括表 (A表)'!$E301,'個別表（B表）'!$R$14:$R$113,"&gt;=1")</f>
        <v>0</v>
      </c>
      <c r="L301" s="627">
        <f>SUMIFS('個別表（B表）'!$AW$14:$AW$113,'個別表（B表）'!$C$14:$C$113,'総括表 (A表)'!$E301)</f>
        <v>0</v>
      </c>
      <c r="M301" s="385">
        <f>SUMIFS('個別表（B表）'!$AY$14:$AY$113,'個別表（B表）'!$C$14:$C$113,'総括表 (A表)'!$E301)</f>
        <v>0</v>
      </c>
      <c r="N301" s="386">
        <f>SUMIFS('個別表（B表）'!$I$14:$I$113,'個別表（B表）'!$C$14:$C$113,'総括表 (A表)'!$E301,'個別表（B表）'!$F$14:$F$113,"&gt;=1")</f>
        <v>0</v>
      </c>
      <c r="O301" s="386">
        <f>SUMIFS('個別表（B表）'!$BR$14:$BR$113,'個別表（B表）'!$C$14:$C$113,'総括表 (A表)'!$E301)</f>
        <v>0</v>
      </c>
      <c r="P301" s="721" t="str">
        <f t="shared" si="61"/>
        <v/>
      </c>
      <c r="Q301" s="716"/>
      <c r="R301" s="327"/>
      <c r="S301" s="705">
        <f>SUMIFS('個別表（B表）'!$I$14:$I$113,'個別表（B表）'!$C$14:$C$113,'総括表 (A表)'!E301)</f>
        <v>0</v>
      </c>
      <c r="T301" s="698">
        <f>SUMIFS('個別表（B表）'!$AW$14:$AW$113,'個別表（B表）'!$C$14:$C$113,'総括表 (A表)'!$E301)</f>
        <v>0</v>
      </c>
      <c r="U301" s="387">
        <f>SUMIFS('個別表（B表）'!$AY$14:$AY$113,'個別表（B表）'!$C$14:$C$113,'総括表 (A表)'!$E301)</f>
        <v>0</v>
      </c>
      <c r="V301" s="496">
        <f>SUMIFS('個別表（B表）'!$I$14:$I$113,'個別表（B表）'!$C$14:$C$113,'総括表 (A表)'!$E301,'個別表（B表）'!$F$14:$F$113,"&gt;=1")</f>
        <v>0</v>
      </c>
      <c r="W301" s="387">
        <f>SUMIFS('個別表（B表）'!$BR$14:$BR$113,'個別表（B表）'!$C$14:$C$113,'総括表 (A表)'!$E301)</f>
        <v>0</v>
      </c>
      <c r="X301" s="674" t="str">
        <f t="shared" si="63"/>
        <v/>
      </c>
      <c r="Y301" s="331"/>
      <c r="Z301" s="332"/>
      <c r="AA301" s="328">
        <f t="shared" si="65"/>
        <v>0</v>
      </c>
      <c r="AB301" s="329">
        <f t="shared" si="66"/>
        <v>0</v>
      </c>
      <c r="AC301" s="332"/>
      <c r="AD301" s="332"/>
      <c r="AE301" s="328">
        <f t="shared" si="67"/>
        <v>0</v>
      </c>
      <c r="AF301" s="746">
        <f t="shared" si="64"/>
        <v>0</v>
      </c>
      <c r="AG301" s="332"/>
      <c r="AH301" s="328">
        <f t="shared" si="68"/>
        <v>0</v>
      </c>
      <c r="AI301" s="329">
        <f t="shared" si="72"/>
        <v>0</v>
      </c>
      <c r="AJ301" s="332"/>
      <c r="AK301" s="330">
        <f t="shared" si="70"/>
        <v>0</v>
      </c>
      <c r="AL301" s="335"/>
      <c r="AM301" s="329">
        <f t="shared" si="71"/>
        <v>0</v>
      </c>
      <c r="AN301" s="436"/>
      <c r="AO301" s="337">
        <f t="shared" si="74"/>
        <v>0</v>
      </c>
      <c r="AP301" s="261"/>
    </row>
    <row r="302" spans="1:42">
      <c r="A302" s="342">
        <f>VLOOKUP($E302,'個別表（B表）'!$C$14:$CM$113,2,FALSE)</f>
        <v>0</v>
      </c>
      <c r="B302" s="342">
        <f>IF(D302&gt;0,SUM($D$12:D302),0)</f>
        <v>0</v>
      </c>
      <c r="C302" s="342">
        <f t="shared" si="75"/>
        <v>0</v>
      </c>
      <c r="D302" s="342">
        <f t="shared" si="60"/>
        <v>0</v>
      </c>
      <c r="E302" s="666">
        <f t="shared" si="76"/>
        <v>0</v>
      </c>
      <c r="F302" s="357">
        <f>VLOOKUP($E302,'個別表（B表）'!$C$14:$CM$113,10,FALSE)</f>
        <v>0</v>
      </c>
      <c r="G302" s="357">
        <f>VLOOKUP($E302,'個別表（B表）'!$C$14:$CM$113,11,FALSE)</f>
        <v>0</v>
      </c>
      <c r="H302" s="530">
        <f>VLOOKUP($E302,'個別表（B表）'!$C$14:$CM$113,12,FALSE)</f>
        <v>0</v>
      </c>
      <c r="I302" s="388"/>
      <c r="J302" s="709" t="str">
        <f>IF($H302&gt;0,LEFT(VLOOKUP($E302,'個別表（B表）'!$C$14:$CM$113,14,FALSE),2),"")</f>
        <v/>
      </c>
      <c r="K302" s="705">
        <f>SUMIFS('個別表（B表）'!$I$14:$I$113,'個別表（B表）'!$C$14:$C$113,'総括表 (A表)'!$E302,'個別表（B表）'!$R$14:$R$113,"&gt;=1")</f>
        <v>0</v>
      </c>
      <c r="L302" s="627">
        <f>SUMIFS('個別表（B表）'!$AW$14:$AW$113,'個別表（B表）'!$C$14:$C$113,'総括表 (A表)'!$E302)</f>
        <v>0</v>
      </c>
      <c r="M302" s="385">
        <f>SUMIFS('個別表（B表）'!$AY$14:$AY$113,'個別表（B表）'!$C$14:$C$113,'総括表 (A表)'!$E302)</f>
        <v>0</v>
      </c>
      <c r="N302" s="386">
        <f>SUMIFS('個別表（B表）'!$I$14:$I$113,'個別表（B表）'!$C$14:$C$113,'総括表 (A表)'!$E302,'個別表（B表）'!$F$14:$F$113,"&gt;=1")</f>
        <v>0</v>
      </c>
      <c r="O302" s="386">
        <f>SUMIFS('個別表（B表）'!$BR$14:$BR$113,'個別表（B表）'!$C$14:$C$113,'総括表 (A表)'!$E302)</f>
        <v>0</v>
      </c>
      <c r="P302" s="721" t="str">
        <f t="shared" si="61"/>
        <v/>
      </c>
      <c r="Q302" s="716"/>
      <c r="R302" s="327"/>
      <c r="S302" s="705">
        <f>SUMIFS('個別表（B表）'!$I$14:$I$113,'個別表（B表）'!$C$14:$C$113,'総括表 (A表)'!E302)</f>
        <v>0</v>
      </c>
      <c r="T302" s="698">
        <f>SUMIFS('個別表（B表）'!$AW$14:$AW$113,'個別表（B表）'!$C$14:$C$113,'総括表 (A表)'!$E302)</f>
        <v>0</v>
      </c>
      <c r="U302" s="387">
        <f>SUMIFS('個別表（B表）'!$AY$14:$AY$113,'個別表（B表）'!$C$14:$C$113,'総括表 (A表)'!$E302)</f>
        <v>0</v>
      </c>
      <c r="V302" s="496">
        <f>SUMIFS('個別表（B表）'!$I$14:$I$113,'個別表（B表）'!$C$14:$C$113,'総括表 (A表)'!$E302,'個別表（B表）'!$F$14:$F$113,"&gt;=1")</f>
        <v>0</v>
      </c>
      <c r="W302" s="387">
        <f>SUMIFS('個別表（B表）'!$BR$14:$BR$113,'個別表（B表）'!$C$14:$C$113,'総括表 (A表)'!$E302)</f>
        <v>0</v>
      </c>
      <c r="X302" s="674" t="str">
        <f t="shared" si="63"/>
        <v/>
      </c>
      <c r="Y302" s="331"/>
      <c r="Z302" s="332"/>
      <c r="AA302" s="328">
        <f t="shared" si="65"/>
        <v>0</v>
      </c>
      <c r="AB302" s="329">
        <f t="shared" si="66"/>
        <v>0</v>
      </c>
      <c r="AC302" s="332"/>
      <c r="AD302" s="332"/>
      <c r="AE302" s="328">
        <f t="shared" si="67"/>
        <v>0</v>
      </c>
      <c r="AF302" s="746">
        <f t="shared" si="64"/>
        <v>0</v>
      </c>
      <c r="AG302" s="332"/>
      <c r="AH302" s="328">
        <f t="shared" si="68"/>
        <v>0</v>
      </c>
      <c r="AI302" s="329">
        <f t="shared" si="72"/>
        <v>0</v>
      </c>
      <c r="AJ302" s="332"/>
      <c r="AK302" s="330">
        <f t="shared" si="70"/>
        <v>0</v>
      </c>
      <c r="AL302" s="335"/>
      <c r="AM302" s="329">
        <f t="shared" si="71"/>
        <v>0</v>
      </c>
      <c r="AN302" s="436"/>
      <c r="AO302" s="337">
        <f t="shared" si="74"/>
        <v>0</v>
      </c>
      <c r="AP302" s="261"/>
    </row>
    <row r="303" spans="1:42">
      <c r="A303" s="342">
        <f>VLOOKUP($E303,'個別表（B表）'!$C$14:$CM$113,2,FALSE)</f>
        <v>0</v>
      </c>
      <c r="B303" s="342">
        <f>IF(D303&gt;0,SUM($D$12:D303),0)</f>
        <v>0</v>
      </c>
      <c r="C303" s="342">
        <f t="shared" si="75"/>
        <v>0</v>
      </c>
      <c r="D303" s="342">
        <f t="shared" si="60"/>
        <v>0</v>
      </c>
      <c r="E303" s="666">
        <f t="shared" si="76"/>
        <v>0</v>
      </c>
      <c r="F303" s="357">
        <f>VLOOKUP($E303,'個別表（B表）'!$C$14:$CM$113,10,FALSE)</f>
        <v>0</v>
      </c>
      <c r="G303" s="357">
        <f>VLOOKUP($E303,'個別表（B表）'!$C$14:$CM$113,11,FALSE)</f>
        <v>0</v>
      </c>
      <c r="H303" s="530">
        <f>VLOOKUP($E303,'個別表（B表）'!$C$14:$CM$113,12,FALSE)</f>
        <v>0</v>
      </c>
      <c r="I303" s="388"/>
      <c r="J303" s="709" t="str">
        <f>IF($H303&gt;0,LEFT(VLOOKUP($E303,'個別表（B表）'!$C$14:$CM$113,14,FALSE),2),"")</f>
        <v/>
      </c>
      <c r="K303" s="705">
        <f>SUMIFS('個別表（B表）'!$I$14:$I$113,'個別表（B表）'!$C$14:$C$113,'総括表 (A表)'!$E303,'個別表（B表）'!$R$14:$R$113,"&gt;=1")</f>
        <v>0</v>
      </c>
      <c r="L303" s="627">
        <f>SUMIFS('個別表（B表）'!$AW$14:$AW$113,'個別表（B表）'!$C$14:$C$113,'総括表 (A表)'!$E303)</f>
        <v>0</v>
      </c>
      <c r="M303" s="385">
        <f>SUMIFS('個別表（B表）'!$AY$14:$AY$113,'個別表（B表）'!$C$14:$C$113,'総括表 (A表)'!$E303)</f>
        <v>0</v>
      </c>
      <c r="N303" s="386">
        <f>SUMIFS('個別表（B表）'!$I$14:$I$113,'個別表（B表）'!$C$14:$C$113,'総括表 (A表)'!$E303,'個別表（B表）'!$F$14:$F$113,"&gt;=1")</f>
        <v>0</v>
      </c>
      <c r="O303" s="386">
        <f>SUMIFS('個別表（B表）'!$BR$14:$BR$113,'個別表（B表）'!$C$14:$C$113,'総括表 (A表)'!$E303)</f>
        <v>0</v>
      </c>
      <c r="P303" s="721" t="str">
        <f t="shared" si="61"/>
        <v/>
      </c>
      <c r="Q303" s="716"/>
      <c r="R303" s="327"/>
      <c r="S303" s="705">
        <f>SUMIFS('個別表（B表）'!$I$14:$I$113,'個別表（B表）'!$C$14:$C$113,'総括表 (A表)'!E303)</f>
        <v>0</v>
      </c>
      <c r="T303" s="698">
        <f>SUMIFS('個別表（B表）'!$AW$14:$AW$113,'個別表（B表）'!$C$14:$C$113,'総括表 (A表)'!$E303)</f>
        <v>0</v>
      </c>
      <c r="U303" s="387">
        <f>SUMIFS('個別表（B表）'!$AY$14:$AY$113,'個別表（B表）'!$C$14:$C$113,'総括表 (A表)'!$E303)</f>
        <v>0</v>
      </c>
      <c r="V303" s="496">
        <f>SUMIFS('個別表（B表）'!$I$14:$I$113,'個別表（B表）'!$C$14:$C$113,'総括表 (A表)'!$E303,'個別表（B表）'!$F$14:$F$113,"&gt;=1")</f>
        <v>0</v>
      </c>
      <c r="W303" s="387">
        <f>SUMIFS('個別表（B表）'!$BR$14:$BR$113,'個別表（B表）'!$C$14:$C$113,'総括表 (A表)'!$E303)</f>
        <v>0</v>
      </c>
      <c r="X303" s="674" t="str">
        <f t="shared" si="63"/>
        <v/>
      </c>
      <c r="Y303" s="331"/>
      <c r="Z303" s="332"/>
      <c r="AA303" s="328">
        <f t="shared" si="65"/>
        <v>0</v>
      </c>
      <c r="AB303" s="329">
        <f t="shared" si="66"/>
        <v>0</v>
      </c>
      <c r="AC303" s="332"/>
      <c r="AD303" s="332"/>
      <c r="AE303" s="328">
        <f t="shared" si="67"/>
        <v>0</v>
      </c>
      <c r="AF303" s="746">
        <f t="shared" si="64"/>
        <v>0</v>
      </c>
      <c r="AG303" s="332"/>
      <c r="AH303" s="328">
        <f t="shared" si="68"/>
        <v>0</v>
      </c>
      <c r="AI303" s="329">
        <f t="shared" si="72"/>
        <v>0</v>
      </c>
      <c r="AJ303" s="332"/>
      <c r="AK303" s="330">
        <f t="shared" si="70"/>
        <v>0</v>
      </c>
      <c r="AL303" s="335"/>
      <c r="AM303" s="329">
        <f t="shared" si="71"/>
        <v>0</v>
      </c>
      <c r="AN303" s="436"/>
      <c r="AO303" s="337">
        <f t="shared" si="74"/>
        <v>0</v>
      </c>
      <c r="AP303" s="261"/>
    </row>
    <row r="304" spans="1:42">
      <c r="A304" s="342">
        <f>VLOOKUP($E304,'個別表（B表）'!$C$14:$CM$113,2,FALSE)</f>
        <v>0</v>
      </c>
      <c r="B304" s="342">
        <f>IF(D304&gt;0,SUM($D$12:D304),0)</f>
        <v>0</v>
      </c>
      <c r="C304" s="342">
        <f t="shared" si="75"/>
        <v>0</v>
      </c>
      <c r="D304" s="342">
        <f t="shared" si="60"/>
        <v>0</v>
      </c>
      <c r="E304" s="666">
        <f t="shared" si="76"/>
        <v>0</v>
      </c>
      <c r="F304" s="357">
        <f>VLOOKUP($E304,'個別表（B表）'!$C$14:$CM$113,10,FALSE)</f>
        <v>0</v>
      </c>
      <c r="G304" s="357">
        <f>VLOOKUP($E304,'個別表（B表）'!$C$14:$CM$113,11,FALSE)</f>
        <v>0</v>
      </c>
      <c r="H304" s="530">
        <f>VLOOKUP($E304,'個別表（B表）'!$C$14:$CM$113,12,FALSE)</f>
        <v>0</v>
      </c>
      <c r="I304" s="388"/>
      <c r="J304" s="709" t="str">
        <f>IF($H304&gt;0,LEFT(VLOOKUP($E304,'個別表（B表）'!$C$14:$CM$113,14,FALSE),2),"")</f>
        <v/>
      </c>
      <c r="K304" s="705">
        <f>SUMIFS('個別表（B表）'!$I$14:$I$113,'個別表（B表）'!$C$14:$C$113,'総括表 (A表)'!$E304,'個別表（B表）'!$R$14:$R$113,"&gt;=1")</f>
        <v>0</v>
      </c>
      <c r="L304" s="627">
        <f>SUMIFS('個別表（B表）'!$AW$14:$AW$113,'個別表（B表）'!$C$14:$C$113,'総括表 (A表)'!$E304)</f>
        <v>0</v>
      </c>
      <c r="M304" s="385">
        <f>SUMIFS('個別表（B表）'!$AY$14:$AY$113,'個別表（B表）'!$C$14:$C$113,'総括表 (A表)'!$E304)</f>
        <v>0</v>
      </c>
      <c r="N304" s="386">
        <f>SUMIFS('個別表（B表）'!$I$14:$I$113,'個別表（B表）'!$C$14:$C$113,'総括表 (A表)'!$E304,'個別表（B表）'!$F$14:$F$113,"&gt;=1")</f>
        <v>0</v>
      </c>
      <c r="O304" s="386">
        <f>SUMIFS('個別表（B表）'!$BR$14:$BR$113,'個別表（B表）'!$C$14:$C$113,'総括表 (A表)'!$E304)</f>
        <v>0</v>
      </c>
      <c r="P304" s="721" t="str">
        <f t="shared" si="61"/>
        <v/>
      </c>
      <c r="Q304" s="716"/>
      <c r="R304" s="327"/>
      <c r="S304" s="705">
        <f>SUMIFS('個別表（B表）'!$I$14:$I$113,'個別表（B表）'!$C$14:$C$113,'総括表 (A表)'!E304)</f>
        <v>0</v>
      </c>
      <c r="T304" s="698">
        <f>SUMIFS('個別表（B表）'!$AW$14:$AW$113,'個別表（B表）'!$C$14:$C$113,'総括表 (A表)'!$E304)</f>
        <v>0</v>
      </c>
      <c r="U304" s="387">
        <f>SUMIFS('個別表（B表）'!$AY$14:$AY$113,'個別表（B表）'!$C$14:$C$113,'総括表 (A表)'!$E304)</f>
        <v>0</v>
      </c>
      <c r="V304" s="496">
        <f>SUMIFS('個別表（B表）'!$I$14:$I$113,'個別表（B表）'!$C$14:$C$113,'総括表 (A表)'!$E304,'個別表（B表）'!$F$14:$F$113,"&gt;=1")</f>
        <v>0</v>
      </c>
      <c r="W304" s="387">
        <f>SUMIFS('個別表（B表）'!$BR$14:$BR$113,'個別表（B表）'!$C$14:$C$113,'総括表 (A表)'!$E304)</f>
        <v>0</v>
      </c>
      <c r="X304" s="674" t="str">
        <f t="shared" si="63"/>
        <v/>
      </c>
      <c r="Y304" s="331"/>
      <c r="Z304" s="332"/>
      <c r="AA304" s="328">
        <f t="shared" si="65"/>
        <v>0</v>
      </c>
      <c r="AB304" s="329">
        <f t="shared" si="66"/>
        <v>0</v>
      </c>
      <c r="AC304" s="332"/>
      <c r="AD304" s="332"/>
      <c r="AE304" s="328">
        <f t="shared" si="67"/>
        <v>0</v>
      </c>
      <c r="AF304" s="746">
        <f t="shared" si="64"/>
        <v>0</v>
      </c>
      <c r="AG304" s="332"/>
      <c r="AH304" s="328">
        <f t="shared" si="68"/>
        <v>0</v>
      </c>
      <c r="AI304" s="329">
        <f t="shared" si="72"/>
        <v>0</v>
      </c>
      <c r="AJ304" s="332"/>
      <c r="AK304" s="330">
        <f t="shared" si="70"/>
        <v>0</v>
      </c>
      <c r="AL304" s="335"/>
      <c r="AM304" s="329">
        <f t="shared" si="71"/>
        <v>0</v>
      </c>
      <c r="AN304" s="436"/>
      <c r="AO304" s="337">
        <f t="shared" si="74"/>
        <v>0</v>
      </c>
      <c r="AP304" s="261"/>
    </row>
    <row r="305" spans="1:42">
      <c r="A305" s="342">
        <f>VLOOKUP($E305,'個別表（B表）'!$C$14:$CM$113,2,FALSE)</f>
        <v>0</v>
      </c>
      <c r="B305" s="342">
        <f>IF(D305&gt;0,SUM($D$12:D305),0)</f>
        <v>0</v>
      </c>
      <c r="C305" s="342">
        <f t="shared" si="75"/>
        <v>0</v>
      </c>
      <c r="D305" s="342">
        <f t="shared" si="60"/>
        <v>0</v>
      </c>
      <c r="E305" s="666">
        <f t="shared" si="76"/>
        <v>0</v>
      </c>
      <c r="F305" s="357">
        <f>VLOOKUP($E305,'個別表（B表）'!$C$14:$CM$113,10,FALSE)</f>
        <v>0</v>
      </c>
      <c r="G305" s="357">
        <f>VLOOKUP($E305,'個別表（B表）'!$C$14:$CM$113,11,FALSE)</f>
        <v>0</v>
      </c>
      <c r="H305" s="530">
        <f>VLOOKUP($E305,'個別表（B表）'!$C$14:$CM$113,12,FALSE)</f>
        <v>0</v>
      </c>
      <c r="I305" s="388"/>
      <c r="J305" s="709" t="str">
        <f>IF($H305&gt;0,LEFT(VLOOKUP($E305,'個別表（B表）'!$C$14:$CM$113,14,FALSE),2),"")</f>
        <v/>
      </c>
      <c r="K305" s="705">
        <f>SUMIFS('個別表（B表）'!$I$14:$I$113,'個別表（B表）'!$C$14:$C$113,'総括表 (A表)'!$E305,'個別表（B表）'!$R$14:$R$113,"&gt;=1")</f>
        <v>0</v>
      </c>
      <c r="L305" s="627">
        <f>SUMIFS('個別表（B表）'!$AW$14:$AW$113,'個別表（B表）'!$C$14:$C$113,'総括表 (A表)'!$E305)</f>
        <v>0</v>
      </c>
      <c r="M305" s="385">
        <f>SUMIFS('個別表（B表）'!$AY$14:$AY$113,'個別表（B表）'!$C$14:$C$113,'総括表 (A表)'!$E305)</f>
        <v>0</v>
      </c>
      <c r="N305" s="386">
        <f>SUMIFS('個別表（B表）'!$I$14:$I$113,'個別表（B表）'!$C$14:$C$113,'総括表 (A表)'!$E305,'個別表（B表）'!$F$14:$F$113,"&gt;=1")</f>
        <v>0</v>
      </c>
      <c r="O305" s="386">
        <f>SUMIFS('個別表（B表）'!$BR$14:$BR$113,'個別表（B表）'!$C$14:$C$113,'総括表 (A表)'!$E305)</f>
        <v>0</v>
      </c>
      <c r="P305" s="721" t="str">
        <f t="shared" si="61"/>
        <v/>
      </c>
      <c r="Q305" s="716"/>
      <c r="R305" s="327"/>
      <c r="S305" s="705">
        <f>SUMIFS('個別表（B表）'!$I$14:$I$113,'個別表（B表）'!$C$14:$C$113,'総括表 (A表)'!E305)</f>
        <v>0</v>
      </c>
      <c r="T305" s="698">
        <f>SUMIFS('個別表（B表）'!$AW$14:$AW$113,'個別表（B表）'!$C$14:$C$113,'総括表 (A表)'!$E305)</f>
        <v>0</v>
      </c>
      <c r="U305" s="387">
        <f>SUMIFS('個別表（B表）'!$AY$14:$AY$113,'個別表（B表）'!$C$14:$C$113,'総括表 (A表)'!$E305)</f>
        <v>0</v>
      </c>
      <c r="V305" s="496">
        <f>SUMIFS('個別表（B表）'!$I$14:$I$113,'個別表（B表）'!$C$14:$C$113,'総括表 (A表)'!$E305,'個別表（B表）'!$F$14:$F$113,"&gt;=1")</f>
        <v>0</v>
      </c>
      <c r="W305" s="387">
        <f>SUMIFS('個別表（B表）'!$BR$14:$BR$113,'個別表（B表）'!$C$14:$C$113,'総括表 (A表)'!$E305)</f>
        <v>0</v>
      </c>
      <c r="X305" s="674" t="str">
        <f t="shared" si="63"/>
        <v/>
      </c>
      <c r="Y305" s="331"/>
      <c r="Z305" s="332"/>
      <c r="AA305" s="328">
        <f t="shared" si="65"/>
        <v>0</v>
      </c>
      <c r="AB305" s="329">
        <f t="shared" si="66"/>
        <v>0</v>
      </c>
      <c r="AC305" s="332"/>
      <c r="AD305" s="332"/>
      <c r="AE305" s="328">
        <f t="shared" si="67"/>
        <v>0</v>
      </c>
      <c r="AF305" s="746">
        <f t="shared" si="64"/>
        <v>0</v>
      </c>
      <c r="AG305" s="332"/>
      <c r="AH305" s="328">
        <f t="shared" si="68"/>
        <v>0</v>
      </c>
      <c r="AI305" s="329">
        <f t="shared" si="72"/>
        <v>0</v>
      </c>
      <c r="AJ305" s="332"/>
      <c r="AK305" s="330">
        <f t="shared" si="70"/>
        <v>0</v>
      </c>
      <c r="AL305" s="335"/>
      <c r="AM305" s="329">
        <f t="shared" si="71"/>
        <v>0</v>
      </c>
      <c r="AN305" s="436"/>
      <c r="AO305" s="337">
        <f t="shared" si="74"/>
        <v>0</v>
      </c>
      <c r="AP305" s="261"/>
    </row>
    <row r="306" spans="1:42">
      <c r="A306" s="342">
        <f>VLOOKUP($E306,'個別表（B表）'!$C$14:$CM$113,2,FALSE)</f>
        <v>0</v>
      </c>
      <c r="B306" s="342">
        <f>IF(D306&gt;0,SUM($D$12:D306),0)</f>
        <v>0</v>
      </c>
      <c r="C306" s="342">
        <f t="shared" si="75"/>
        <v>0</v>
      </c>
      <c r="D306" s="342">
        <f t="shared" si="60"/>
        <v>0</v>
      </c>
      <c r="E306" s="666">
        <f t="shared" si="76"/>
        <v>0</v>
      </c>
      <c r="F306" s="357">
        <f>VLOOKUP($E306,'個別表（B表）'!$C$14:$CM$113,10,FALSE)</f>
        <v>0</v>
      </c>
      <c r="G306" s="357">
        <f>VLOOKUP($E306,'個別表（B表）'!$C$14:$CM$113,11,FALSE)</f>
        <v>0</v>
      </c>
      <c r="H306" s="530">
        <f>VLOOKUP($E306,'個別表（B表）'!$C$14:$CM$113,12,FALSE)</f>
        <v>0</v>
      </c>
      <c r="I306" s="388"/>
      <c r="J306" s="709" t="str">
        <f>IF($H306&gt;0,LEFT(VLOOKUP($E306,'個別表（B表）'!$C$14:$CM$113,14,FALSE),2),"")</f>
        <v/>
      </c>
      <c r="K306" s="705">
        <f>SUMIFS('個別表（B表）'!$I$14:$I$113,'個別表（B表）'!$C$14:$C$113,'総括表 (A表)'!$E306,'個別表（B表）'!$R$14:$R$113,"&gt;=1")</f>
        <v>0</v>
      </c>
      <c r="L306" s="627">
        <f>SUMIFS('個別表（B表）'!$AW$14:$AW$113,'個別表（B表）'!$C$14:$C$113,'総括表 (A表)'!$E306)</f>
        <v>0</v>
      </c>
      <c r="M306" s="385">
        <f>SUMIFS('個別表（B表）'!$AY$14:$AY$113,'個別表（B表）'!$C$14:$C$113,'総括表 (A表)'!$E306)</f>
        <v>0</v>
      </c>
      <c r="N306" s="386">
        <f>SUMIFS('個別表（B表）'!$I$14:$I$113,'個別表（B表）'!$C$14:$C$113,'総括表 (A表)'!$E306,'個別表（B表）'!$F$14:$F$113,"&gt;=1")</f>
        <v>0</v>
      </c>
      <c r="O306" s="386">
        <f>SUMIFS('個別表（B表）'!$BR$14:$BR$113,'個別表（B表）'!$C$14:$C$113,'総括表 (A表)'!$E306)</f>
        <v>0</v>
      </c>
      <c r="P306" s="721" t="str">
        <f t="shared" si="61"/>
        <v/>
      </c>
      <c r="Q306" s="716"/>
      <c r="R306" s="327"/>
      <c r="S306" s="705">
        <f>SUMIFS('個別表（B表）'!$I$14:$I$113,'個別表（B表）'!$C$14:$C$113,'総括表 (A表)'!E306)</f>
        <v>0</v>
      </c>
      <c r="T306" s="698">
        <f>SUMIFS('個別表（B表）'!$AW$14:$AW$113,'個別表（B表）'!$C$14:$C$113,'総括表 (A表)'!$E306)</f>
        <v>0</v>
      </c>
      <c r="U306" s="387">
        <f>SUMIFS('個別表（B表）'!$AY$14:$AY$113,'個別表（B表）'!$C$14:$C$113,'総括表 (A表)'!$E306)</f>
        <v>0</v>
      </c>
      <c r="V306" s="496">
        <f>SUMIFS('個別表（B表）'!$I$14:$I$113,'個別表（B表）'!$C$14:$C$113,'総括表 (A表)'!$E306,'個別表（B表）'!$F$14:$F$113,"&gt;=1")</f>
        <v>0</v>
      </c>
      <c r="W306" s="387">
        <f>SUMIFS('個別表（B表）'!$BR$14:$BR$113,'個別表（B表）'!$C$14:$C$113,'総括表 (A表)'!$E306)</f>
        <v>0</v>
      </c>
      <c r="X306" s="674" t="str">
        <f t="shared" si="63"/>
        <v/>
      </c>
      <c r="Y306" s="331"/>
      <c r="Z306" s="332"/>
      <c r="AA306" s="328">
        <f t="shared" si="65"/>
        <v>0</v>
      </c>
      <c r="AB306" s="329">
        <f t="shared" si="66"/>
        <v>0</v>
      </c>
      <c r="AC306" s="332"/>
      <c r="AD306" s="332"/>
      <c r="AE306" s="328">
        <f t="shared" si="67"/>
        <v>0</v>
      </c>
      <c r="AF306" s="746">
        <f t="shared" si="64"/>
        <v>0</v>
      </c>
      <c r="AG306" s="332"/>
      <c r="AH306" s="328">
        <f t="shared" si="68"/>
        <v>0</v>
      </c>
      <c r="AI306" s="329">
        <f t="shared" si="72"/>
        <v>0</v>
      </c>
      <c r="AJ306" s="332"/>
      <c r="AK306" s="330">
        <f t="shared" si="70"/>
        <v>0</v>
      </c>
      <c r="AL306" s="335"/>
      <c r="AM306" s="329">
        <f t="shared" si="71"/>
        <v>0</v>
      </c>
      <c r="AN306" s="436"/>
      <c r="AO306" s="337">
        <f t="shared" si="74"/>
        <v>0</v>
      </c>
      <c r="AP306" s="261"/>
    </row>
    <row r="307" spans="1:42">
      <c r="A307" s="342">
        <f>VLOOKUP($E307,'個別表（B表）'!$C$14:$CM$113,2,FALSE)</f>
        <v>0</v>
      </c>
      <c r="B307" s="342">
        <f>IF(D307&gt;0,SUM($D$12:D307),0)</f>
        <v>0</v>
      </c>
      <c r="C307" s="342">
        <f t="shared" si="75"/>
        <v>0</v>
      </c>
      <c r="D307" s="342">
        <f t="shared" si="60"/>
        <v>0</v>
      </c>
      <c r="E307" s="666">
        <f t="shared" si="76"/>
        <v>0</v>
      </c>
      <c r="F307" s="357">
        <f>VLOOKUP($E307,'個別表（B表）'!$C$14:$CM$113,10,FALSE)</f>
        <v>0</v>
      </c>
      <c r="G307" s="357">
        <f>VLOOKUP($E307,'個別表（B表）'!$C$14:$CM$113,11,FALSE)</f>
        <v>0</v>
      </c>
      <c r="H307" s="530">
        <f>VLOOKUP($E307,'個別表（B表）'!$C$14:$CM$113,12,FALSE)</f>
        <v>0</v>
      </c>
      <c r="I307" s="388"/>
      <c r="J307" s="709" t="str">
        <f>IF($H307&gt;0,LEFT(VLOOKUP($E307,'個別表（B表）'!$C$14:$CM$113,14,FALSE),2),"")</f>
        <v/>
      </c>
      <c r="K307" s="705">
        <f>SUMIFS('個別表（B表）'!$I$14:$I$113,'個別表（B表）'!$C$14:$C$113,'総括表 (A表)'!$E307,'個別表（B表）'!$R$14:$R$113,"&gt;=1")</f>
        <v>0</v>
      </c>
      <c r="L307" s="627">
        <f>SUMIFS('個別表（B表）'!$AW$14:$AW$113,'個別表（B表）'!$C$14:$C$113,'総括表 (A表)'!$E307)</f>
        <v>0</v>
      </c>
      <c r="M307" s="385">
        <f>SUMIFS('個別表（B表）'!$AY$14:$AY$113,'個別表（B表）'!$C$14:$C$113,'総括表 (A表)'!$E307)</f>
        <v>0</v>
      </c>
      <c r="N307" s="386">
        <f>SUMIFS('個別表（B表）'!$I$14:$I$113,'個別表（B表）'!$C$14:$C$113,'総括表 (A表)'!$E307,'個別表（B表）'!$F$14:$F$113,"&gt;=1")</f>
        <v>0</v>
      </c>
      <c r="O307" s="386">
        <f>SUMIFS('個別表（B表）'!$BR$14:$BR$113,'個別表（B表）'!$C$14:$C$113,'総括表 (A表)'!$E307)</f>
        <v>0</v>
      </c>
      <c r="P307" s="721" t="str">
        <f t="shared" si="61"/>
        <v/>
      </c>
      <c r="Q307" s="716"/>
      <c r="R307" s="327"/>
      <c r="S307" s="705">
        <f>SUMIFS('個別表（B表）'!$I$14:$I$113,'個別表（B表）'!$C$14:$C$113,'総括表 (A表)'!E307)</f>
        <v>0</v>
      </c>
      <c r="T307" s="698">
        <f>SUMIFS('個別表（B表）'!$AW$14:$AW$113,'個別表（B表）'!$C$14:$C$113,'総括表 (A表)'!$E307)</f>
        <v>0</v>
      </c>
      <c r="U307" s="387">
        <f>SUMIFS('個別表（B表）'!$AY$14:$AY$113,'個別表（B表）'!$C$14:$C$113,'総括表 (A表)'!$E307)</f>
        <v>0</v>
      </c>
      <c r="V307" s="496">
        <f>SUMIFS('個別表（B表）'!$I$14:$I$113,'個別表（B表）'!$C$14:$C$113,'総括表 (A表)'!$E307,'個別表（B表）'!$F$14:$F$113,"&gt;=1")</f>
        <v>0</v>
      </c>
      <c r="W307" s="387">
        <f>SUMIFS('個別表（B表）'!$BR$14:$BR$113,'個別表（B表）'!$C$14:$C$113,'総括表 (A表)'!$E307)</f>
        <v>0</v>
      </c>
      <c r="X307" s="674" t="str">
        <f t="shared" si="63"/>
        <v/>
      </c>
      <c r="Y307" s="331"/>
      <c r="Z307" s="332"/>
      <c r="AA307" s="328">
        <f t="shared" si="65"/>
        <v>0</v>
      </c>
      <c r="AB307" s="329">
        <f t="shared" si="66"/>
        <v>0</v>
      </c>
      <c r="AC307" s="332"/>
      <c r="AD307" s="332"/>
      <c r="AE307" s="328">
        <f t="shared" si="67"/>
        <v>0</v>
      </c>
      <c r="AF307" s="746">
        <f t="shared" si="64"/>
        <v>0</v>
      </c>
      <c r="AG307" s="332"/>
      <c r="AH307" s="328">
        <f t="shared" si="68"/>
        <v>0</v>
      </c>
      <c r="AI307" s="329">
        <f t="shared" si="72"/>
        <v>0</v>
      </c>
      <c r="AJ307" s="332"/>
      <c r="AK307" s="330">
        <f t="shared" si="70"/>
        <v>0</v>
      </c>
      <c r="AL307" s="335"/>
      <c r="AM307" s="329">
        <f t="shared" si="71"/>
        <v>0</v>
      </c>
      <c r="AN307" s="436"/>
      <c r="AO307" s="337">
        <f t="shared" si="74"/>
        <v>0</v>
      </c>
      <c r="AP307" s="261"/>
    </row>
    <row r="308" spans="1:42">
      <c r="A308" s="342">
        <f>VLOOKUP($E308,'個別表（B表）'!$C$14:$CM$113,2,FALSE)</f>
        <v>0</v>
      </c>
      <c r="B308" s="342">
        <f>IF(D308&gt;0,SUM($D$12:D308),0)</f>
        <v>0</v>
      </c>
      <c r="C308" s="342">
        <f t="shared" si="75"/>
        <v>0</v>
      </c>
      <c r="D308" s="342">
        <f t="shared" si="60"/>
        <v>0</v>
      </c>
      <c r="E308" s="666">
        <f t="shared" si="76"/>
        <v>0</v>
      </c>
      <c r="F308" s="357">
        <f>VLOOKUP($E308,'個別表（B表）'!$C$14:$CM$113,10,FALSE)</f>
        <v>0</v>
      </c>
      <c r="G308" s="357">
        <f>VLOOKUP($E308,'個別表（B表）'!$C$14:$CM$113,11,FALSE)</f>
        <v>0</v>
      </c>
      <c r="H308" s="530">
        <f>VLOOKUP($E308,'個別表（B表）'!$C$14:$CM$113,12,FALSE)</f>
        <v>0</v>
      </c>
      <c r="I308" s="388"/>
      <c r="J308" s="709" t="str">
        <f>IF($H308&gt;0,LEFT(VLOOKUP($E308,'個別表（B表）'!$C$14:$CM$113,14,FALSE),2),"")</f>
        <v/>
      </c>
      <c r="K308" s="705">
        <f>SUMIFS('個別表（B表）'!$I$14:$I$113,'個別表（B表）'!$C$14:$C$113,'総括表 (A表)'!$E308,'個別表（B表）'!$R$14:$R$113,"&gt;=1")</f>
        <v>0</v>
      </c>
      <c r="L308" s="627">
        <f>SUMIFS('個別表（B表）'!$AW$14:$AW$113,'個別表（B表）'!$C$14:$C$113,'総括表 (A表)'!$E308)</f>
        <v>0</v>
      </c>
      <c r="M308" s="385">
        <f>SUMIFS('個別表（B表）'!$AY$14:$AY$113,'個別表（B表）'!$C$14:$C$113,'総括表 (A表)'!$E308)</f>
        <v>0</v>
      </c>
      <c r="N308" s="386">
        <f>SUMIFS('個別表（B表）'!$I$14:$I$113,'個別表（B表）'!$C$14:$C$113,'総括表 (A表)'!$E308,'個別表（B表）'!$F$14:$F$113,"&gt;=1")</f>
        <v>0</v>
      </c>
      <c r="O308" s="386">
        <f>SUMIFS('個別表（B表）'!$BR$14:$BR$113,'個別表（B表）'!$C$14:$C$113,'総括表 (A表)'!$E308)</f>
        <v>0</v>
      </c>
      <c r="P308" s="721" t="str">
        <f t="shared" si="61"/>
        <v/>
      </c>
      <c r="Q308" s="716"/>
      <c r="R308" s="327"/>
      <c r="S308" s="705">
        <f>SUMIFS('個別表（B表）'!$I$14:$I$113,'個別表（B表）'!$C$14:$C$113,'総括表 (A表)'!E308)</f>
        <v>0</v>
      </c>
      <c r="T308" s="698">
        <f>SUMIFS('個別表（B表）'!$AW$14:$AW$113,'個別表（B表）'!$C$14:$C$113,'総括表 (A表)'!$E308)</f>
        <v>0</v>
      </c>
      <c r="U308" s="387">
        <f>SUMIFS('個別表（B表）'!$AY$14:$AY$113,'個別表（B表）'!$C$14:$C$113,'総括表 (A表)'!$E308)</f>
        <v>0</v>
      </c>
      <c r="V308" s="496">
        <f>SUMIFS('個別表（B表）'!$I$14:$I$113,'個別表（B表）'!$C$14:$C$113,'総括表 (A表)'!$E308,'個別表（B表）'!$F$14:$F$113,"&gt;=1")</f>
        <v>0</v>
      </c>
      <c r="W308" s="387">
        <f>SUMIFS('個別表（B表）'!$BR$14:$BR$113,'個別表（B表）'!$C$14:$C$113,'総括表 (A表)'!$E308)</f>
        <v>0</v>
      </c>
      <c r="X308" s="674" t="str">
        <f t="shared" si="63"/>
        <v/>
      </c>
      <c r="Y308" s="331"/>
      <c r="Z308" s="332"/>
      <c r="AA308" s="328">
        <f t="shared" si="65"/>
        <v>0</v>
      </c>
      <c r="AB308" s="329">
        <f t="shared" si="66"/>
        <v>0</v>
      </c>
      <c r="AC308" s="332"/>
      <c r="AD308" s="332"/>
      <c r="AE308" s="328">
        <f t="shared" si="67"/>
        <v>0</v>
      </c>
      <c r="AF308" s="746">
        <f t="shared" si="64"/>
        <v>0</v>
      </c>
      <c r="AG308" s="332"/>
      <c r="AH308" s="328">
        <f t="shared" si="68"/>
        <v>0</v>
      </c>
      <c r="AI308" s="329">
        <f t="shared" si="72"/>
        <v>0</v>
      </c>
      <c r="AJ308" s="332"/>
      <c r="AK308" s="330">
        <f t="shared" si="70"/>
        <v>0</v>
      </c>
      <c r="AL308" s="335"/>
      <c r="AM308" s="329">
        <f t="shared" si="71"/>
        <v>0</v>
      </c>
      <c r="AN308" s="436"/>
      <c r="AO308" s="337">
        <f t="shared" si="74"/>
        <v>0</v>
      </c>
      <c r="AP308" s="261"/>
    </row>
    <row r="309" spans="1:42">
      <c r="A309" s="342">
        <f>VLOOKUP($E309,'個別表（B表）'!$C$14:$CM$113,2,FALSE)</f>
        <v>0</v>
      </c>
      <c r="B309" s="342">
        <f>IF(D309&gt;0,SUM($D$12:D309),0)</f>
        <v>0</v>
      </c>
      <c r="C309" s="342">
        <f t="shared" si="75"/>
        <v>0</v>
      </c>
      <c r="D309" s="342">
        <f t="shared" si="60"/>
        <v>0</v>
      </c>
      <c r="E309" s="666">
        <f t="shared" si="76"/>
        <v>0</v>
      </c>
      <c r="F309" s="357">
        <f>VLOOKUP($E309,'個別表（B表）'!$C$14:$CM$113,10,FALSE)</f>
        <v>0</v>
      </c>
      <c r="G309" s="357">
        <f>VLOOKUP($E309,'個別表（B表）'!$C$14:$CM$113,11,FALSE)</f>
        <v>0</v>
      </c>
      <c r="H309" s="530">
        <f>VLOOKUP($E309,'個別表（B表）'!$C$14:$CM$113,12,FALSE)</f>
        <v>0</v>
      </c>
      <c r="I309" s="388"/>
      <c r="J309" s="709" t="str">
        <f>IF($H309&gt;0,LEFT(VLOOKUP($E309,'個別表（B表）'!$C$14:$CM$113,14,FALSE),2),"")</f>
        <v/>
      </c>
      <c r="K309" s="705">
        <f>SUMIFS('個別表（B表）'!$I$14:$I$113,'個別表（B表）'!$C$14:$C$113,'総括表 (A表)'!$E309,'個別表（B表）'!$R$14:$R$113,"&gt;=1")</f>
        <v>0</v>
      </c>
      <c r="L309" s="627">
        <f>SUMIFS('個別表（B表）'!$AW$14:$AW$113,'個別表（B表）'!$C$14:$C$113,'総括表 (A表)'!$E309)</f>
        <v>0</v>
      </c>
      <c r="M309" s="385">
        <f>SUMIFS('個別表（B表）'!$AY$14:$AY$113,'個別表（B表）'!$C$14:$C$113,'総括表 (A表)'!$E309)</f>
        <v>0</v>
      </c>
      <c r="N309" s="386">
        <f>SUMIFS('個別表（B表）'!$I$14:$I$113,'個別表（B表）'!$C$14:$C$113,'総括表 (A表)'!$E309,'個別表（B表）'!$F$14:$F$113,"&gt;=1")</f>
        <v>0</v>
      </c>
      <c r="O309" s="386">
        <f>SUMIFS('個別表（B表）'!$BR$14:$BR$113,'個別表（B表）'!$C$14:$C$113,'総括表 (A表)'!$E309)</f>
        <v>0</v>
      </c>
      <c r="P309" s="721" t="str">
        <f t="shared" si="61"/>
        <v/>
      </c>
      <c r="Q309" s="716"/>
      <c r="R309" s="327"/>
      <c r="S309" s="705">
        <f>SUMIFS('個別表（B表）'!$I$14:$I$113,'個別表（B表）'!$C$14:$C$113,'総括表 (A表)'!E309)</f>
        <v>0</v>
      </c>
      <c r="T309" s="698">
        <f>SUMIFS('個別表（B表）'!$AW$14:$AW$113,'個別表（B表）'!$C$14:$C$113,'総括表 (A表)'!$E309)</f>
        <v>0</v>
      </c>
      <c r="U309" s="387">
        <f>SUMIFS('個別表（B表）'!$AY$14:$AY$113,'個別表（B表）'!$C$14:$C$113,'総括表 (A表)'!$E309)</f>
        <v>0</v>
      </c>
      <c r="V309" s="496">
        <f>SUMIFS('個別表（B表）'!$I$14:$I$113,'個別表（B表）'!$C$14:$C$113,'総括表 (A表)'!$E309,'個別表（B表）'!$F$14:$F$113,"&gt;=1")</f>
        <v>0</v>
      </c>
      <c r="W309" s="387">
        <f>SUMIFS('個別表（B表）'!$BR$14:$BR$113,'個別表（B表）'!$C$14:$C$113,'総括表 (A表)'!$E309)</f>
        <v>0</v>
      </c>
      <c r="X309" s="674" t="str">
        <f t="shared" si="63"/>
        <v/>
      </c>
      <c r="Y309" s="331"/>
      <c r="Z309" s="332"/>
      <c r="AA309" s="328">
        <f t="shared" si="65"/>
        <v>0</v>
      </c>
      <c r="AB309" s="329">
        <f t="shared" si="66"/>
        <v>0</v>
      </c>
      <c r="AC309" s="332"/>
      <c r="AD309" s="332"/>
      <c r="AE309" s="328">
        <f t="shared" si="67"/>
        <v>0</v>
      </c>
      <c r="AF309" s="746">
        <f t="shared" si="64"/>
        <v>0</v>
      </c>
      <c r="AG309" s="332"/>
      <c r="AH309" s="328">
        <f t="shared" si="68"/>
        <v>0</v>
      </c>
      <c r="AI309" s="329">
        <f t="shared" si="72"/>
        <v>0</v>
      </c>
      <c r="AJ309" s="332"/>
      <c r="AK309" s="330">
        <f t="shared" si="70"/>
        <v>0</v>
      </c>
      <c r="AL309" s="335"/>
      <c r="AM309" s="329">
        <f t="shared" si="71"/>
        <v>0</v>
      </c>
      <c r="AN309" s="436"/>
      <c r="AO309" s="337">
        <f t="shared" si="74"/>
        <v>0</v>
      </c>
      <c r="AP309" s="261"/>
    </row>
    <row r="310" spans="1:42">
      <c r="A310" s="342">
        <f>VLOOKUP($E310,'個別表（B表）'!$C$14:$CM$113,2,FALSE)</f>
        <v>0</v>
      </c>
      <c r="B310" s="342">
        <f>IF(D310&gt;0,SUM($D$12:D310),0)</f>
        <v>0</v>
      </c>
      <c r="C310" s="342">
        <f t="shared" si="75"/>
        <v>0</v>
      </c>
      <c r="D310" s="342">
        <f t="shared" si="60"/>
        <v>0</v>
      </c>
      <c r="E310" s="666">
        <f t="shared" si="76"/>
        <v>0</v>
      </c>
      <c r="F310" s="357">
        <f>VLOOKUP($E310,'個別表（B表）'!$C$14:$CM$113,10,FALSE)</f>
        <v>0</v>
      </c>
      <c r="G310" s="357">
        <f>VLOOKUP($E310,'個別表（B表）'!$C$14:$CM$113,11,FALSE)</f>
        <v>0</v>
      </c>
      <c r="H310" s="530">
        <f>VLOOKUP($E310,'個別表（B表）'!$C$14:$CM$113,12,FALSE)</f>
        <v>0</v>
      </c>
      <c r="I310" s="388"/>
      <c r="J310" s="709" t="str">
        <f>IF($H310&gt;0,LEFT(VLOOKUP($E310,'個別表（B表）'!$C$14:$CM$113,14,FALSE),2),"")</f>
        <v/>
      </c>
      <c r="K310" s="705">
        <f>SUMIFS('個別表（B表）'!$I$14:$I$113,'個別表（B表）'!$C$14:$C$113,'総括表 (A表)'!$E310,'個別表（B表）'!$R$14:$R$113,"&gt;=1")</f>
        <v>0</v>
      </c>
      <c r="L310" s="627">
        <f>SUMIFS('個別表（B表）'!$AW$14:$AW$113,'個別表（B表）'!$C$14:$C$113,'総括表 (A表)'!$E310)</f>
        <v>0</v>
      </c>
      <c r="M310" s="385">
        <f>SUMIFS('個別表（B表）'!$AY$14:$AY$113,'個別表（B表）'!$C$14:$C$113,'総括表 (A表)'!$E310)</f>
        <v>0</v>
      </c>
      <c r="N310" s="386">
        <f>SUMIFS('個別表（B表）'!$I$14:$I$113,'個別表（B表）'!$C$14:$C$113,'総括表 (A表)'!$E310,'個別表（B表）'!$F$14:$F$113,"&gt;=1")</f>
        <v>0</v>
      </c>
      <c r="O310" s="386">
        <f>SUMIFS('個別表（B表）'!$BR$14:$BR$113,'個別表（B表）'!$C$14:$C$113,'総括表 (A表)'!$E310)</f>
        <v>0</v>
      </c>
      <c r="P310" s="721" t="str">
        <f t="shared" si="61"/>
        <v/>
      </c>
      <c r="Q310" s="716"/>
      <c r="R310" s="327"/>
      <c r="S310" s="705">
        <f>SUMIFS('個別表（B表）'!$I$14:$I$113,'個別表（B表）'!$C$14:$C$113,'総括表 (A表)'!E310)</f>
        <v>0</v>
      </c>
      <c r="T310" s="698">
        <f>SUMIFS('個別表（B表）'!$AW$14:$AW$113,'個別表（B表）'!$C$14:$C$113,'総括表 (A表)'!$E310)</f>
        <v>0</v>
      </c>
      <c r="U310" s="387">
        <f>SUMIFS('個別表（B表）'!$AY$14:$AY$113,'個別表（B表）'!$C$14:$C$113,'総括表 (A表)'!$E310)</f>
        <v>0</v>
      </c>
      <c r="V310" s="496">
        <f>SUMIFS('個別表（B表）'!$I$14:$I$113,'個別表（B表）'!$C$14:$C$113,'総括表 (A表)'!$E310,'個別表（B表）'!$F$14:$F$113,"&gt;=1")</f>
        <v>0</v>
      </c>
      <c r="W310" s="387">
        <f>SUMIFS('個別表（B表）'!$BR$14:$BR$113,'個別表（B表）'!$C$14:$C$113,'総括表 (A表)'!$E310)</f>
        <v>0</v>
      </c>
      <c r="X310" s="674" t="str">
        <f t="shared" si="63"/>
        <v/>
      </c>
      <c r="Y310" s="331"/>
      <c r="Z310" s="332"/>
      <c r="AA310" s="328">
        <f t="shared" si="65"/>
        <v>0</v>
      </c>
      <c r="AB310" s="329">
        <f t="shared" si="66"/>
        <v>0</v>
      </c>
      <c r="AC310" s="332"/>
      <c r="AD310" s="332"/>
      <c r="AE310" s="328">
        <f t="shared" si="67"/>
        <v>0</v>
      </c>
      <c r="AF310" s="746">
        <f t="shared" si="64"/>
        <v>0</v>
      </c>
      <c r="AG310" s="332"/>
      <c r="AH310" s="328">
        <f t="shared" si="68"/>
        <v>0</v>
      </c>
      <c r="AI310" s="329">
        <f t="shared" si="72"/>
        <v>0</v>
      </c>
      <c r="AJ310" s="332"/>
      <c r="AK310" s="330">
        <f t="shared" si="70"/>
        <v>0</v>
      </c>
      <c r="AL310" s="335"/>
      <c r="AM310" s="329">
        <f t="shared" si="71"/>
        <v>0</v>
      </c>
      <c r="AN310" s="436"/>
      <c r="AO310" s="337">
        <f t="shared" si="74"/>
        <v>0</v>
      </c>
      <c r="AP310" s="261"/>
    </row>
    <row r="311" spans="1:42">
      <c r="A311" s="342">
        <f>VLOOKUP($E311,'個別表（B表）'!$C$14:$CM$113,2,FALSE)</f>
        <v>0</v>
      </c>
      <c r="B311" s="342">
        <f>IF(D311&gt;0,SUM($D$12:D311),0)</f>
        <v>0</v>
      </c>
      <c r="C311" s="342">
        <f t="shared" si="75"/>
        <v>0</v>
      </c>
      <c r="D311" s="342">
        <f t="shared" si="60"/>
        <v>0</v>
      </c>
      <c r="E311" s="666">
        <f t="shared" si="76"/>
        <v>0</v>
      </c>
      <c r="F311" s="357">
        <f>VLOOKUP($E311,'個別表（B表）'!$C$14:$CM$113,10,FALSE)</f>
        <v>0</v>
      </c>
      <c r="G311" s="357">
        <f>VLOOKUP($E311,'個別表（B表）'!$C$14:$CM$113,11,FALSE)</f>
        <v>0</v>
      </c>
      <c r="H311" s="530">
        <f>VLOOKUP($E311,'個別表（B表）'!$C$14:$CM$113,12,FALSE)</f>
        <v>0</v>
      </c>
      <c r="I311" s="388"/>
      <c r="J311" s="709" t="str">
        <f>IF($H311&gt;0,LEFT(VLOOKUP($E311,'個別表（B表）'!$C$14:$CM$113,14,FALSE),2),"")</f>
        <v/>
      </c>
      <c r="K311" s="705">
        <f>SUMIFS('個別表（B表）'!$I$14:$I$113,'個別表（B表）'!$C$14:$C$113,'総括表 (A表)'!$E311,'個別表（B表）'!$R$14:$R$113,"&gt;=1")</f>
        <v>0</v>
      </c>
      <c r="L311" s="627">
        <f>SUMIFS('個別表（B表）'!$AW$14:$AW$113,'個別表（B表）'!$C$14:$C$113,'総括表 (A表)'!$E311)</f>
        <v>0</v>
      </c>
      <c r="M311" s="385">
        <f>SUMIFS('個別表（B表）'!$AY$14:$AY$113,'個別表（B表）'!$C$14:$C$113,'総括表 (A表)'!$E311)</f>
        <v>0</v>
      </c>
      <c r="N311" s="386">
        <f>SUMIFS('個別表（B表）'!$I$14:$I$113,'個別表（B表）'!$C$14:$C$113,'総括表 (A表)'!$E311,'個別表（B表）'!$F$14:$F$113,"&gt;=1")</f>
        <v>0</v>
      </c>
      <c r="O311" s="386">
        <f>SUMIFS('個別表（B表）'!$BR$14:$BR$113,'個別表（B表）'!$C$14:$C$113,'総括表 (A表)'!$E311)</f>
        <v>0</v>
      </c>
      <c r="P311" s="721" t="str">
        <f t="shared" si="61"/>
        <v/>
      </c>
      <c r="Q311" s="716"/>
      <c r="R311" s="327"/>
      <c r="S311" s="705">
        <f>SUMIFS('個別表（B表）'!$I$14:$I$113,'個別表（B表）'!$C$14:$C$113,'総括表 (A表)'!E311)</f>
        <v>0</v>
      </c>
      <c r="T311" s="698">
        <f>SUMIFS('個別表（B表）'!$AW$14:$AW$113,'個別表（B表）'!$C$14:$C$113,'総括表 (A表)'!$E311)</f>
        <v>0</v>
      </c>
      <c r="U311" s="387">
        <f>SUMIFS('個別表（B表）'!$AY$14:$AY$113,'個別表（B表）'!$C$14:$C$113,'総括表 (A表)'!$E311)</f>
        <v>0</v>
      </c>
      <c r="V311" s="496">
        <f>SUMIFS('個別表（B表）'!$I$14:$I$113,'個別表（B表）'!$C$14:$C$113,'総括表 (A表)'!$E311,'個別表（B表）'!$F$14:$F$113,"&gt;=1")</f>
        <v>0</v>
      </c>
      <c r="W311" s="387">
        <f>SUMIFS('個別表（B表）'!$BR$14:$BR$113,'個別表（B表）'!$C$14:$C$113,'総括表 (A表)'!$E311)</f>
        <v>0</v>
      </c>
      <c r="X311" s="674" t="str">
        <f t="shared" si="63"/>
        <v/>
      </c>
      <c r="Y311" s="331"/>
      <c r="Z311" s="332"/>
      <c r="AA311" s="328">
        <f t="shared" si="65"/>
        <v>0</v>
      </c>
      <c r="AB311" s="329">
        <f t="shared" si="66"/>
        <v>0</v>
      </c>
      <c r="AC311" s="332"/>
      <c r="AD311" s="332"/>
      <c r="AE311" s="328">
        <f t="shared" si="67"/>
        <v>0</v>
      </c>
      <c r="AF311" s="746">
        <f t="shared" si="64"/>
        <v>0</v>
      </c>
      <c r="AG311" s="332"/>
      <c r="AH311" s="328">
        <f t="shared" si="68"/>
        <v>0</v>
      </c>
      <c r="AI311" s="329">
        <f t="shared" si="72"/>
        <v>0</v>
      </c>
      <c r="AJ311" s="332"/>
      <c r="AK311" s="330">
        <f t="shared" si="70"/>
        <v>0</v>
      </c>
      <c r="AL311" s="335"/>
      <c r="AM311" s="329">
        <f t="shared" si="71"/>
        <v>0</v>
      </c>
      <c r="AN311" s="436"/>
      <c r="AO311" s="337">
        <f t="shared" si="74"/>
        <v>0</v>
      </c>
      <c r="AP311" s="261"/>
    </row>
    <row r="312" spans="1:42">
      <c r="A312" s="342">
        <f>VLOOKUP($E312,'個別表（B表）'!$C$14:$CM$113,2,FALSE)</f>
        <v>0</v>
      </c>
      <c r="B312" s="342">
        <f>IF(D312&gt;0,SUM($D$12:D312),0)</f>
        <v>0</v>
      </c>
      <c r="C312" s="342">
        <f t="shared" si="75"/>
        <v>0</v>
      </c>
      <c r="D312" s="342">
        <f t="shared" si="60"/>
        <v>0</v>
      </c>
      <c r="E312" s="666">
        <f t="shared" si="76"/>
        <v>0</v>
      </c>
      <c r="F312" s="357">
        <f>VLOOKUP($E312,'個別表（B表）'!$C$14:$CM$113,10,FALSE)</f>
        <v>0</v>
      </c>
      <c r="G312" s="357">
        <f>VLOOKUP($E312,'個別表（B表）'!$C$14:$CM$113,11,FALSE)</f>
        <v>0</v>
      </c>
      <c r="H312" s="530">
        <f>VLOOKUP($E312,'個別表（B表）'!$C$14:$CM$113,12,FALSE)</f>
        <v>0</v>
      </c>
      <c r="I312" s="388"/>
      <c r="J312" s="709" t="str">
        <f>IF($H312&gt;0,LEFT(VLOOKUP($E312,'個別表（B表）'!$C$14:$CM$113,14,FALSE),2),"")</f>
        <v/>
      </c>
      <c r="K312" s="705">
        <f>SUMIFS('個別表（B表）'!$I$14:$I$113,'個別表（B表）'!$C$14:$C$113,'総括表 (A表)'!$E312,'個別表（B表）'!$R$14:$R$113,"&gt;=1")</f>
        <v>0</v>
      </c>
      <c r="L312" s="627">
        <f>SUMIFS('個別表（B表）'!$AW$14:$AW$113,'個別表（B表）'!$C$14:$C$113,'総括表 (A表)'!$E312)</f>
        <v>0</v>
      </c>
      <c r="M312" s="385">
        <f>SUMIFS('個別表（B表）'!$AY$14:$AY$113,'個別表（B表）'!$C$14:$C$113,'総括表 (A表)'!$E312)</f>
        <v>0</v>
      </c>
      <c r="N312" s="386">
        <f>SUMIFS('個別表（B表）'!$I$14:$I$113,'個別表（B表）'!$C$14:$C$113,'総括表 (A表)'!$E312,'個別表（B表）'!$F$14:$F$113,"&gt;=1")</f>
        <v>0</v>
      </c>
      <c r="O312" s="386">
        <f>SUMIFS('個別表（B表）'!$BR$14:$BR$113,'個別表（B表）'!$C$14:$C$113,'総括表 (A表)'!$E312)</f>
        <v>0</v>
      </c>
      <c r="P312" s="721" t="str">
        <f t="shared" si="61"/>
        <v/>
      </c>
      <c r="Q312" s="716"/>
      <c r="R312" s="327"/>
      <c r="S312" s="705">
        <f>SUMIFS('個別表（B表）'!$I$14:$I$113,'個別表（B表）'!$C$14:$C$113,'総括表 (A表)'!E312)</f>
        <v>0</v>
      </c>
      <c r="T312" s="698">
        <f>SUMIFS('個別表（B表）'!$AW$14:$AW$113,'個別表（B表）'!$C$14:$C$113,'総括表 (A表)'!$E312)</f>
        <v>0</v>
      </c>
      <c r="U312" s="387">
        <f>SUMIFS('個別表（B表）'!$AY$14:$AY$113,'個別表（B表）'!$C$14:$C$113,'総括表 (A表)'!$E312)</f>
        <v>0</v>
      </c>
      <c r="V312" s="496">
        <f>SUMIFS('個別表（B表）'!$I$14:$I$113,'個別表（B表）'!$C$14:$C$113,'総括表 (A表)'!$E312,'個別表（B表）'!$F$14:$F$113,"&gt;=1")</f>
        <v>0</v>
      </c>
      <c r="W312" s="387">
        <f>SUMIFS('個別表（B表）'!$BR$14:$BR$113,'個別表（B表）'!$C$14:$C$113,'総括表 (A表)'!$E312)</f>
        <v>0</v>
      </c>
      <c r="X312" s="674" t="str">
        <f t="shared" si="63"/>
        <v/>
      </c>
      <c r="Y312" s="331"/>
      <c r="Z312" s="332"/>
      <c r="AA312" s="328">
        <f t="shared" si="65"/>
        <v>0</v>
      </c>
      <c r="AB312" s="329">
        <f t="shared" si="66"/>
        <v>0</v>
      </c>
      <c r="AC312" s="332"/>
      <c r="AD312" s="332"/>
      <c r="AE312" s="328">
        <f t="shared" si="67"/>
        <v>0</v>
      </c>
      <c r="AF312" s="746">
        <f t="shared" si="64"/>
        <v>0</v>
      </c>
      <c r="AG312" s="332"/>
      <c r="AH312" s="328">
        <f t="shared" si="68"/>
        <v>0</v>
      </c>
      <c r="AI312" s="329">
        <f t="shared" si="72"/>
        <v>0</v>
      </c>
      <c r="AJ312" s="332"/>
      <c r="AK312" s="330">
        <f t="shared" si="70"/>
        <v>0</v>
      </c>
      <c r="AL312" s="335"/>
      <c r="AM312" s="329">
        <f t="shared" si="71"/>
        <v>0</v>
      </c>
      <c r="AN312" s="436"/>
      <c r="AO312" s="337">
        <f t="shared" si="74"/>
        <v>0</v>
      </c>
      <c r="AP312" s="261"/>
    </row>
    <row r="313" spans="1:42">
      <c r="A313" s="342">
        <f>VLOOKUP($E313,'個別表（B表）'!$C$14:$CM$113,2,FALSE)</f>
        <v>0</v>
      </c>
      <c r="B313" s="342">
        <f>IF(D313&gt;0,SUM($D$12:D313),0)</f>
        <v>0</v>
      </c>
      <c r="C313" s="342">
        <f t="shared" si="75"/>
        <v>0</v>
      </c>
      <c r="D313" s="342">
        <f t="shared" si="60"/>
        <v>0</v>
      </c>
      <c r="E313" s="666">
        <f t="shared" si="76"/>
        <v>0</v>
      </c>
      <c r="F313" s="357">
        <f>VLOOKUP($E313,'個別表（B表）'!$C$14:$CM$113,10,FALSE)</f>
        <v>0</v>
      </c>
      <c r="G313" s="357">
        <f>VLOOKUP($E313,'個別表（B表）'!$C$14:$CM$113,11,FALSE)</f>
        <v>0</v>
      </c>
      <c r="H313" s="530">
        <f>VLOOKUP($E313,'個別表（B表）'!$C$14:$CM$113,12,FALSE)</f>
        <v>0</v>
      </c>
      <c r="I313" s="388"/>
      <c r="J313" s="709" t="str">
        <f>IF($H313&gt;0,LEFT(VLOOKUP($E313,'個別表（B表）'!$C$14:$CM$113,14,FALSE),2),"")</f>
        <v/>
      </c>
      <c r="K313" s="705">
        <f>SUMIFS('個別表（B表）'!$I$14:$I$113,'個別表（B表）'!$C$14:$C$113,'総括表 (A表)'!$E313,'個別表（B表）'!$R$14:$R$113,"&gt;=1")</f>
        <v>0</v>
      </c>
      <c r="L313" s="627">
        <f>SUMIFS('個別表（B表）'!$AW$14:$AW$113,'個別表（B表）'!$C$14:$C$113,'総括表 (A表)'!$E313)</f>
        <v>0</v>
      </c>
      <c r="M313" s="385">
        <f>SUMIFS('個別表（B表）'!$AY$14:$AY$113,'個別表（B表）'!$C$14:$C$113,'総括表 (A表)'!$E313)</f>
        <v>0</v>
      </c>
      <c r="N313" s="386">
        <f>SUMIFS('個別表（B表）'!$I$14:$I$113,'個別表（B表）'!$C$14:$C$113,'総括表 (A表)'!$E313,'個別表（B表）'!$F$14:$F$113,"&gt;=1")</f>
        <v>0</v>
      </c>
      <c r="O313" s="386">
        <f>SUMIFS('個別表（B表）'!$BR$14:$BR$113,'個別表（B表）'!$C$14:$C$113,'総括表 (A表)'!$E313)</f>
        <v>0</v>
      </c>
      <c r="P313" s="721" t="str">
        <f t="shared" si="61"/>
        <v/>
      </c>
      <c r="Q313" s="716"/>
      <c r="R313" s="327"/>
      <c r="S313" s="705">
        <f>SUMIFS('個別表（B表）'!$I$14:$I$113,'個別表（B表）'!$C$14:$C$113,'総括表 (A表)'!E313)</f>
        <v>0</v>
      </c>
      <c r="T313" s="698">
        <f>SUMIFS('個別表（B表）'!$AW$14:$AW$113,'個別表（B表）'!$C$14:$C$113,'総括表 (A表)'!$E313)</f>
        <v>0</v>
      </c>
      <c r="U313" s="387">
        <f>SUMIFS('個別表（B表）'!$AY$14:$AY$113,'個別表（B表）'!$C$14:$C$113,'総括表 (A表)'!$E313)</f>
        <v>0</v>
      </c>
      <c r="V313" s="496">
        <f>SUMIFS('個別表（B表）'!$I$14:$I$113,'個別表（B表）'!$C$14:$C$113,'総括表 (A表)'!$E313,'個別表（B表）'!$F$14:$F$113,"&gt;=1")</f>
        <v>0</v>
      </c>
      <c r="W313" s="387">
        <f>SUMIFS('個別表（B表）'!$BR$14:$BR$113,'個別表（B表）'!$C$14:$C$113,'総括表 (A表)'!$E313)</f>
        <v>0</v>
      </c>
      <c r="X313" s="674" t="str">
        <f t="shared" si="63"/>
        <v/>
      </c>
      <c r="Y313" s="331"/>
      <c r="Z313" s="332"/>
      <c r="AA313" s="328">
        <f t="shared" si="65"/>
        <v>0</v>
      </c>
      <c r="AB313" s="329">
        <f t="shared" si="66"/>
        <v>0</v>
      </c>
      <c r="AC313" s="332"/>
      <c r="AD313" s="332"/>
      <c r="AE313" s="328">
        <f t="shared" si="67"/>
        <v>0</v>
      </c>
      <c r="AF313" s="746">
        <f t="shared" si="64"/>
        <v>0</v>
      </c>
      <c r="AG313" s="332"/>
      <c r="AH313" s="328">
        <f t="shared" si="68"/>
        <v>0</v>
      </c>
      <c r="AI313" s="329">
        <f t="shared" si="72"/>
        <v>0</v>
      </c>
      <c r="AJ313" s="332"/>
      <c r="AK313" s="330">
        <f t="shared" si="70"/>
        <v>0</v>
      </c>
      <c r="AL313" s="335"/>
      <c r="AM313" s="329">
        <f t="shared" si="71"/>
        <v>0</v>
      </c>
      <c r="AN313" s="436"/>
      <c r="AO313" s="337">
        <f t="shared" si="74"/>
        <v>0</v>
      </c>
      <c r="AP313" s="261"/>
    </row>
    <row r="314" spans="1:42">
      <c r="A314" s="342">
        <f>VLOOKUP($E314,'個別表（B表）'!$C$14:$CM$113,2,FALSE)</f>
        <v>0</v>
      </c>
      <c r="B314" s="342">
        <f>IF(D314&gt;0,SUM($D$12:D314),0)</f>
        <v>0</v>
      </c>
      <c r="C314" s="342">
        <f t="shared" si="75"/>
        <v>0</v>
      </c>
      <c r="D314" s="342">
        <f t="shared" si="60"/>
        <v>0</v>
      </c>
      <c r="E314" s="666">
        <f t="shared" si="76"/>
        <v>0</v>
      </c>
      <c r="F314" s="357">
        <f>VLOOKUP($E314,'個別表（B表）'!$C$14:$CM$113,10,FALSE)</f>
        <v>0</v>
      </c>
      <c r="G314" s="357">
        <f>VLOOKUP($E314,'個別表（B表）'!$C$14:$CM$113,11,FALSE)</f>
        <v>0</v>
      </c>
      <c r="H314" s="530">
        <f>VLOOKUP($E314,'個別表（B表）'!$C$14:$CM$113,12,FALSE)</f>
        <v>0</v>
      </c>
      <c r="I314" s="388"/>
      <c r="J314" s="709" t="str">
        <f>IF($H314&gt;0,LEFT(VLOOKUP($E314,'個別表（B表）'!$C$14:$CM$113,14,FALSE),2),"")</f>
        <v/>
      </c>
      <c r="K314" s="705">
        <f>SUMIFS('個別表（B表）'!$I$14:$I$113,'個別表（B表）'!$C$14:$C$113,'総括表 (A表)'!$E314,'個別表（B表）'!$R$14:$R$113,"&gt;=1")</f>
        <v>0</v>
      </c>
      <c r="L314" s="627">
        <f>SUMIFS('個別表（B表）'!$AW$14:$AW$113,'個別表（B表）'!$C$14:$C$113,'総括表 (A表)'!$E314)</f>
        <v>0</v>
      </c>
      <c r="M314" s="385">
        <f>SUMIFS('個別表（B表）'!$AY$14:$AY$113,'個別表（B表）'!$C$14:$C$113,'総括表 (A表)'!$E314)</f>
        <v>0</v>
      </c>
      <c r="N314" s="386">
        <f>SUMIFS('個別表（B表）'!$I$14:$I$113,'個別表（B表）'!$C$14:$C$113,'総括表 (A表)'!$E314,'個別表（B表）'!$F$14:$F$113,"&gt;=1")</f>
        <v>0</v>
      </c>
      <c r="O314" s="386">
        <f>SUMIFS('個別表（B表）'!$BR$14:$BR$113,'個別表（B表）'!$C$14:$C$113,'総括表 (A表)'!$E314)</f>
        <v>0</v>
      </c>
      <c r="P314" s="721" t="str">
        <f t="shared" si="61"/>
        <v/>
      </c>
      <c r="Q314" s="716"/>
      <c r="R314" s="327"/>
      <c r="S314" s="705">
        <f>SUMIFS('個別表（B表）'!$I$14:$I$113,'個別表（B表）'!$C$14:$C$113,'総括表 (A表)'!E314)</f>
        <v>0</v>
      </c>
      <c r="T314" s="698">
        <f>SUMIFS('個別表（B表）'!$AW$14:$AW$113,'個別表（B表）'!$C$14:$C$113,'総括表 (A表)'!$E314)</f>
        <v>0</v>
      </c>
      <c r="U314" s="387">
        <f>SUMIFS('個別表（B表）'!$AY$14:$AY$113,'個別表（B表）'!$C$14:$C$113,'総括表 (A表)'!$E314)</f>
        <v>0</v>
      </c>
      <c r="V314" s="496">
        <f>SUMIFS('個別表（B表）'!$I$14:$I$113,'個別表（B表）'!$C$14:$C$113,'総括表 (A表)'!$E314,'個別表（B表）'!$F$14:$F$113,"&gt;=1")</f>
        <v>0</v>
      </c>
      <c r="W314" s="387">
        <f>SUMIFS('個別表（B表）'!$BR$14:$BR$113,'個別表（B表）'!$C$14:$C$113,'総括表 (A表)'!$E314)</f>
        <v>0</v>
      </c>
      <c r="X314" s="674" t="str">
        <f t="shared" si="63"/>
        <v/>
      </c>
      <c r="Y314" s="331"/>
      <c r="Z314" s="332"/>
      <c r="AA314" s="328">
        <f t="shared" si="65"/>
        <v>0</v>
      </c>
      <c r="AB314" s="329">
        <f t="shared" si="66"/>
        <v>0</v>
      </c>
      <c r="AC314" s="332"/>
      <c r="AD314" s="332"/>
      <c r="AE314" s="328">
        <f t="shared" si="67"/>
        <v>0</v>
      </c>
      <c r="AF314" s="746">
        <f t="shared" si="64"/>
        <v>0</v>
      </c>
      <c r="AG314" s="332"/>
      <c r="AH314" s="328">
        <f t="shared" si="68"/>
        <v>0</v>
      </c>
      <c r="AI314" s="329">
        <f t="shared" si="72"/>
        <v>0</v>
      </c>
      <c r="AJ314" s="332"/>
      <c r="AK314" s="330">
        <f t="shared" si="70"/>
        <v>0</v>
      </c>
      <c r="AL314" s="335"/>
      <c r="AM314" s="329">
        <f t="shared" si="71"/>
        <v>0</v>
      </c>
      <c r="AN314" s="436"/>
      <c r="AO314" s="337">
        <f t="shared" si="74"/>
        <v>0</v>
      </c>
      <c r="AP314" s="261"/>
    </row>
    <row r="315" spans="1:42">
      <c r="A315" s="342">
        <f>VLOOKUP($E315,'個別表（B表）'!$C$14:$CM$113,2,FALSE)</f>
        <v>0</v>
      </c>
      <c r="B315" s="342">
        <f>IF(D315&gt;0,SUM($D$12:D315),0)</f>
        <v>0</v>
      </c>
      <c r="C315" s="342">
        <f t="shared" si="75"/>
        <v>0</v>
      </c>
      <c r="D315" s="342">
        <f t="shared" si="60"/>
        <v>0</v>
      </c>
      <c r="E315" s="666">
        <f t="shared" si="76"/>
        <v>0</v>
      </c>
      <c r="F315" s="357">
        <f>VLOOKUP($E315,'個別表（B表）'!$C$14:$CM$113,10,FALSE)</f>
        <v>0</v>
      </c>
      <c r="G315" s="357">
        <f>VLOOKUP($E315,'個別表（B表）'!$C$14:$CM$113,11,FALSE)</f>
        <v>0</v>
      </c>
      <c r="H315" s="530">
        <f>VLOOKUP($E315,'個別表（B表）'!$C$14:$CM$113,12,FALSE)</f>
        <v>0</v>
      </c>
      <c r="I315" s="388"/>
      <c r="J315" s="709" t="str">
        <f>IF($H315&gt;0,LEFT(VLOOKUP($E315,'個別表（B表）'!$C$14:$CM$113,14,FALSE),2),"")</f>
        <v/>
      </c>
      <c r="K315" s="705">
        <f>SUMIFS('個別表（B表）'!$I$14:$I$113,'個別表（B表）'!$C$14:$C$113,'総括表 (A表)'!$E315,'個別表（B表）'!$R$14:$R$113,"&gt;=1")</f>
        <v>0</v>
      </c>
      <c r="L315" s="627">
        <f>SUMIFS('個別表（B表）'!$AW$14:$AW$113,'個別表（B表）'!$C$14:$C$113,'総括表 (A表)'!$E315)</f>
        <v>0</v>
      </c>
      <c r="M315" s="385">
        <f>SUMIFS('個別表（B表）'!$AY$14:$AY$113,'個別表（B表）'!$C$14:$C$113,'総括表 (A表)'!$E315)</f>
        <v>0</v>
      </c>
      <c r="N315" s="386">
        <f>SUMIFS('個別表（B表）'!$I$14:$I$113,'個別表（B表）'!$C$14:$C$113,'総括表 (A表)'!$E315,'個別表（B表）'!$F$14:$F$113,"&gt;=1")</f>
        <v>0</v>
      </c>
      <c r="O315" s="386">
        <f>SUMIFS('個別表（B表）'!$BR$14:$BR$113,'個別表（B表）'!$C$14:$C$113,'総括表 (A表)'!$E315)</f>
        <v>0</v>
      </c>
      <c r="P315" s="721" t="str">
        <f t="shared" si="61"/>
        <v/>
      </c>
      <c r="Q315" s="716"/>
      <c r="R315" s="327"/>
      <c r="S315" s="705">
        <f>SUMIFS('個別表（B表）'!$I$14:$I$113,'個別表（B表）'!$C$14:$C$113,'総括表 (A表)'!E315)</f>
        <v>0</v>
      </c>
      <c r="T315" s="698">
        <f>SUMIFS('個別表（B表）'!$AW$14:$AW$113,'個別表（B表）'!$C$14:$C$113,'総括表 (A表)'!$E315)</f>
        <v>0</v>
      </c>
      <c r="U315" s="387">
        <f>SUMIFS('個別表（B表）'!$AY$14:$AY$113,'個別表（B表）'!$C$14:$C$113,'総括表 (A表)'!$E315)</f>
        <v>0</v>
      </c>
      <c r="V315" s="496">
        <f>SUMIFS('個別表（B表）'!$I$14:$I$113,'個別表（B表）'!$C$14:$C$113,'総括表 (A表)'!$E315,'個別表（B表）'!$F$14:$F$113,"&gt;=1")</f>
        <v>0</v>
      </c>
      <c r="W315" s="387">
        <f>SUMIFS('個別表（B表）'!$BR$14:$BR$113,'個別表（B表）'!$C$14:$C$113,'総括表 (A表)'!$E315)</f>
        <v>0</v>
      </c>
      <c r="X315" s="674" t="str">
        <f t="shared" si="63"/>
        <v/>
      </c>
      <c r="Y315" s="331"/>
      <c r="Z315" s="332"/>
      <c r="AA315" s="328">
        <f t="shared" si="65"/>
        <v>0</v>
      </c>
      <c r="AB315" s="329">
        <f t="shared" si="66"/>
        <v>0</v>
      </c>
      <c r="AC315" s="332"/>
      <c r="AD315" s="332"/>
      <c r="AE315" s="328">
        <f t="shared" si="67"/>
        <v>0</v>
      </c>
      <c r="AF315" s="746">
        <f t="shared" si="64"/>
        <v>0</v>
      </c>
      <c r="AG315" s="332"/>
      <c r="AH315" s="328">
        <f t="shared" si="68"/>
        <v>0</v>
      </c>
      <c r="AI315" s="329">
        <f t="shared" si="72"/>
        <v>0</v>
      </c>
      <c r="AJ315" s="332"/>
      <c r="AK315" s="330">
        <f t="shared" si="70"/>
        <v>0</v>
      </c>
      <c r="AL315" s="335"/>
      <c r="AM315" s="329">
        <f t="shared" si="71"/>
        <v>0</v>
      </c>
      <c r="AN315" s="436"/>
      <c r="AO315" s="337">
        <f t="shared" si="74"/>
        <v>0</v>
      </c>
      <c r="AP315" s="261"/>
    </row>
    <row r="316" spans="1:42">
      <c r="A316" s="342">
        <f>VLOOKUP($E316,'個別表（B表）'!$C$14:$CM$113,2,FALSE)</f>
        <v>0</v>
      </c>
      <c r="B316" s="342">
        <f>IF(D316&gt;0,SUM($D$12:D316),0)</f>
        <v>0</v>
      </c>
      <c r="C316" s="342">
        <f t="shared" si="75"/>
        <v>0</v>
      </c>
      <c r="D316" s="342">
        <f t="shared" si="60"/>
        <v>0</v>
      </c>
      <c r="E316" s="666">
        <f t="shared" si="76"/>
        <v>0</v>
      </c>
      <c r="F316" s="357">
        <f>VLOOKUP($E316,'個別表（B表）'!$C$14:$CM$113,10,FALSE)</f>
        <v>0</v>
      </c>
      <c r="G316" s="357">
        <f>VLOOKUP($E316,'個別表（B表）'!$C$14:$CM$113,11,FALSE)</f>
        <v>0</v>
      </c>
      <c r="H316" s="530">
        <f>VLOOKUP($E316,'個別表（B表）'!$C$14:$CM$113,12,FALSE)</f>
        <v>0</v>
      </c>
      <c r="I316" s="388"/>
      <c r="J316" s="709" t="str">
        <f>IF($H316&gt;0,LEFT(VLOOKUP($E316,'個別表（B表）'!$C$14:$CM$113,14,FALSE),2),"")</f>
        <v/>
      </c>
      <c r="K316" s="705">
        <f>SUMIFS('個別表（B表）'!$I$14:$I$113,'個別表（B表）'!$C$14:$C$113,'総括表 (A表)'!$E316,'個別表（B表）'!$R$14:$R$113,"&gt;=1")</f>
        <v>0</v>
      </c>
      <c r="L316" s="627">
        <f>SUMIFS('個別表（B表）'!$AW$14:$AW$113,'個別表（B表）'!$C$14:$C$113,'総括表 (A表)'!$E316)</f>
        <v>0</v>
      </c>
      <c r="M316" s="385">
        <f>SUMIFS('個別表（B表）'!$AY$14:$AY$113,'個別表（B表）'!$C$14:$C$113,'総括表 (A表)'!$E316)</f>
        <v>0</v>
      </c>
      <c r="N316" s="386">
        <f>SUMIFS('個別表（B表）'!$I$14:$I$113,'個別表（B表）'!$C$14:$C$113,'総括表 (A表)'!$E316,'個別表（B表）'!$F$14:$F$113,"&gt;=1")</f>
        <v>0</v>
      </c>
      <c r="O316" s="386">
        <f>SUMIFS('個別表（B表）'!$BR$14:$BR$113,'個別表（B表）'!$C$14:$C$113,'総括表 (A表)'!$E316)</f>
        <v>0</v>
      </c>
      <c r="P316" s="721" t="str">
        <f t="shared" si="61"/>
        <v/>
      </c>
      <c r="Q316" s="716"/>
      <c r="R316" s="327"/>
      <c r="S316" s="705">
        <f>SUMIFS('個別表（B表）'!$I$14:$I$113,'個別表（B表）'!$C$14:$C$113,'総括表 (A表)'!E316)</f>
        <v>0</v>
      </c>
      <c r="T316" s="698">
        <f>SUMIFS('個別表（B表）'!$AW$14:$AW$113,'個別表（B表）'!$C$14:$C$113,'総括表 (A表)'!$E316)</f>
        <v>0</v>
      </c>
      <c r="U316" s="387">
        <f>SUMIFS('個別表（B表）'!$AY$14:$AY$113,'個別表（B表）'!$C$14:$C$113,'総括表 (A表)'!$E316)</f>
        <v>0</v>
      </c>
      <c r="V316" s="496">
        <f>SUMIFS('個別表（B表）'!$I$14:$I$113,'個別表（B表）'!$C$14:$C$113,'総括表 (A表)'!$E316,'個別表（B表）'!$F$14:$F$113,"&gt;=1")</f>
        <v>0</v>
      </c>
      <c r="W316" s="387">
        <f>SUMIFS('個別表（B表）'!$BR$14:$BR$113,'個別表（B表）'!$C$14:$C$113,'総括表 (A表)'!$E316)</f>
        <v>0</v>
      </c>
      <c r="X316" s="674" t="str">
        <f t="shared" si="63"/>
        <v/>
      </c>
      <c r="Y316" s="331"/>
      <c r="Z316" s="332"/>
      <c r="AA316" s="328">
        <f t="shared" si="65"/>
        <v>0</v>
      </c>
      <c r="AB316" s="329">
        <f t="shared" si="66"/>
        <v>0</v>
      </c>
      <c r="AC316" s="332"/>
      <c r="AD316" s="332"/>
      <c r="AE316" s="328">
        <f t="shared" si="67"/>
        <v>0</v>
      </c>
      <c r="AF316" s="746">
        <f t="shared" si="64"/>
        <v>0</v>
      </c>
      <c r="AG316" s="332"/>
      <c r="AH316" s="328">
        <f t="shared" si="68"/>
        <v>0</v>
      </c>
      <c r="AI316" s="329">
        <f t="shared" si="72"/>
        <v>0</v>
      </c>
      <c r="AJ316" s="332"/>
      <c r="AK316" s="330">
        <f t="shared" si="70"/>
        <v>0</v>
      </c>
      <c r="AL316" s="335"/>
      <c r="AM316" s="329">
        <f t="shared" si="71"/>
        <v>0</v>
      </c>
      <c r="AN316" s="436"/>
      <c r="AO316" s="337">
        <f t="shared" si="74"/>
        <v>0</v>
      </c>
      <c r="AP316" s="261"/>
    </row>
    <row r="317" spans="1:42">
      <c r="A317" s="342">
        <f>VLOOKUP($E317,'個別表（B表）'!$C$14:$CM$113,2,FALSE)</f>
        <v>0</v>
      </c>
      <c r="B317" s="342">
        <f>IF(D317&gt;0,SUM($D$12:D317),0)</f>
        <v>0</v>
      </c>
      <c r="C317" s="342">
        <f t="shared" si="75"/>
        <v>0</v>
      </c>
      <c r="D317" s="342">
        <f t="shared" si="60"/>
        <v>0</v>
      </c>
      <c r="E317" s="666">
        <f t="shared" si="76"/>
        <v>0</v>
      </c>
      <c r="F317" s="357">
        <f>VLOOKUP($E317,'個別表（B表）'!$C$14:$CM$113,10,FALSE)</f>
        <v>0</v>
      </c>
      <c r="G317" s="357">
        <f>VLOOKUP($E317,'個別表（B表）'!$C$14:$CM$113,11,FALSE)</f>
        <v>0</v>
      </c>
      <c r="H317" s="530">
        <f>VLOOKUP($E317,'個別表（B表）'!$C$14:$CM$113,12,FALSE)</f>
        <v>0</v>
      </c>
      <c r="I317" s="388"/>
      <c r="J317" s="709" t="str">
        <f>IF($H317&gt;0,LEFT(VLOOKUP($E317,'個別表（B表）'!$C$14:$CM$113,14,FALSE),2),"")</f>
        <v/>
      </c>
      <c r="K317" s="705">
        <f>SUMIFS('個別表（B表）'!$I$14:$I$113,'個別表（B表）'!$C$14:$C$113,'総括表 (A表)'!$E317,'個別表（B表）'!$R$14:$R$113,"&gt;=1")</f>
        <v>0</v>
      </c>
      <c r="L317" s="627">
        <f>SUMIFS('個別表（B表）'!$AW$14:$AW$113,'個別表（B表）'!$C$14:$C$113,'総括表 (A表)'!$E317)</f>
        <v>0</v>
      </c>
      <c r="M317" s="385">
        <f>SUMIFS('個別表（B表）'!$AY$14:$AY$113,'個別表（B表）'!$C$14:$C$113,'総括表 (A表)'!$E317)</f>
        <v>0</v>
      </c>
      <c r="N317" s="386">
        <f>SUMIFS('個別表（B表）'!$I$14:$I$113,'個別表（B表）'!$C$14:$C$113,'総括表 (A表)'!$E317,'個別表（B表）'!$F$14:$F$113,"&gt;=1")</f>
        <v>0</v>
      </c>
      <c r="O317" s="386">
        <f>SUMIFS('個別表（B表）'!$BR$14:$BR$113,'個別表（B表）'!$C$14:$C$113,'総括表 (A表)'!$E317)</f>
        <v>0</v>
      </c>
      <c r="P317" s="721" t="str">
        <f t="shared" si="61"/>
        <v/>
      </c>
      <c r="Q317" s="716"/>
      <c r="R317" s="327"/>
      <c r="S317" s="705">
        <f>SUMIFS('個別表（B表）'!$I$14:$I$113,'個別表（B表）'!$C$14:$C$113,'総括表 (A表)'!E317)</f>
        <v>0</v>
      </c>
      <c r="T317" s="698">
        <f>SUMIFS('個別表（B表）'!$AW$14:$AW$113,'個別表（B表）'!$C$14:$C$113,'総括表 (A表)'!$E317)</f>
        <v>0</v>
      </c>
      <c r="U317" s="387">
        <f>SUMIFS('個別表（B表）'!$AY$14:$AY$113,'個別表（B表）'!$C$14:$C$113,'総括表 (A表)'!$E317)</f>
        <v>0</v>
      </c>
      <c r="V317" s="496">
        <f>SUMIFS('個別表（B表）'!$I$14:$I$113,'個別表（B表）'!$C$14:$C$113,'総括表 (A表)'!$E317,'個別表（B表）'!$F$14:$F$113,"&gt;=1")</f>
        <v>0</v>
      </c>
      <c r="W317" s="387">
        <f>SUMIFS('個別表（B表）'!$BR$14:$BR$113,'個別表（B表）'!$C$14:$C$113,'総括表 (A表)'!$E317)</f>
        <v>0</v>
      </c>
      <c r="X317" s="674" t="str">
        <f t="shared" si="63"/>
        <v/>
      </c>
      <c r="Y317" s="331"/>
      <c r="Z317" s="332"/>
      <c r="AA317" s="328">
        <f t="shared" si="65"/>
        <v>0</v>
      </c>
      <c r="AB317" s="329">
        <f t="shared" si="66"/>
        <v>0</v>
      </c>
      <c r="AC317" s="332"/>
      <c r="AD317" s="332"/>
      <c r="AE317" s="328">
        <f t="shared" si="67"/>
        <v>0</v>
      </c>
      <c r="AF317" s="746">
        <f t="shared" si="64"/>
        <v>0</v>
      </c>
      <c r="AG317" s="332"/>
      <c r="AH317" s="328">
        <f t="shared" si="68"/>
        <v>0</v>
      </c>
      <c r="AI317" s="329">
        <f t="shared" si="72"/>
        <v>0</v>
      </c>
      <c r="AJ317" s="332"/>
      <c r="AK317" s="330">
        <f t="shared" si="70"/>
        <v>0</v>
      </c>
      <c r="AL317" s="335"/>
      <c r="AM317" s="329">
        <f t="shared" si="71"/>
        <v>0</v>
      </c>
      <c r="AN317" s="436"/>
      <c r="AO317" s="337">
        <f t="shared" si="74"/>
        <v>0</v>
      </c>
      <c r="AP317" s="261"/>
    </row>
    <row r="318" spans="1:42">
      <c r="A318" s="342">
        <f>VLOOKUP($E318,'個別表（B表）'!$C$14:$CM$113,2,FALSE)</f>
        <v>0</v>
      </c>
      <c r="B318" s="342">
        <f>IF(D318&gt;0,SUM($D$12:D318),0)</f>
        <v>0</v>
      </c>
      <c r="C318" s="342">
        <f t="shared" si="75"/>
        <v>0</v>
      </c>
      <c r="D318" s="342">
        <f t="shared" si="60"/>
        <v>0</v>
      </c>
      <c r="E318" s="666">
        <f t="shared" si="76"/>
        <v>0</v>
      </c>
      <c r="F318" s="357">
        <f>VLOOKUP($E318,'個別表（B表）'!$C$14:$CM$113,10,FALSE)</f>
        <v>0</v>
      </c>
      <c r="G318" s="357">
        <f>VLOOKUP($E318,'個別表（B表）'!$C$14:$CM$113,11,FALSE)</f>
        <v>0</v>
      </c>
      <c r="H318" s="530">
        <f>VLOOKUP($E318,'個別表（B表）'!$C$14:$CM$113,12,FALSE)</f>
        <v>0</v>
      </c>
      <c r="I318" s="388"/>
      <c r="J318" s="709" t="str">
        <f>IF($H318&gt;0,LEFT(VLOOKUP($E318,'個別表（B表）'!$C$14:$CM$113,14,FALSE),2),"")</f>
        <v/>
      </c>
      <c r="K318" s="705">
        <f>SUMIFS('個別表（B表）'!$I$14:$I$113,'個別表（B表）'!$C$14:$C$113,'総括表 (A表)'!$E318,'個別表（B表）'!$R$14:$R$113,"&gt;=1")</f>
        <v>0</v>
      </c>
      <c r="L318" s="627">
        <f>SUMIFS('個別表（B表）'!$AW$14:$AW$113,'個別表（B表）'!$C$14:$C$113,'総括表 (A表)'!$E318)</f>
        <v>0</v>
      </c>
      <c r="M318" s="385">
        <f>SUMIFS('個別表（B表）'!$AY$14:$AY$113,'個別表（B表）'!$C$14:$C$113,'総括表 (A表)'!$E318)</f>
        <v>0</v>
      </c>
      <c r="N318" s="386">
        <f>SUMIFS('個別表（B表）'!$I$14:$I$113,'個別表（B表）'!$C$14:$C$113,'総括表 (A表)'!$E318,'個別表（B表）'!$F$14:$F$113,"&gt;=1")</f>
        <v>0</v>
      </c>
      <c r="O318" s="386">
        <f>SUMIFS('個別表（B表）'!$BR$14:$BR$113,'個別表（B表）'!$C$14:$C$113,'総括表 (A表)'!$E318)</f>
        <v>0</v>
      </c>
      <c r="P318" s="721" t="str">
        <f t="shared" si="61"/>
        <v/>
      </c>
      <c r="Q318" s="716"/>
      <c r="R318" s="327"/>
      <c r="S318" s="705">
        <f>SUMIFS('個別表（B表）'!$I$14:$I$113,'個別表（B表）'!$C$14:$C$113,'総括表 (A表)'!E318)</f>
        <v>0</v>
      </c>
      <c r="T318" s="698">
        <f>SUMIFS('個別表（B表）'!$AW$14:$AW$113,'個別表（B表）'!$C$14:$C$113,'総括表 (A表)'!$E318)</f>
        <v>0</v>
      </c>
      <c r="U318" s="387">
        <f>SUMIFS('個別表（B表）'!$AY$14:$AY$113,'個別表（B表）'!$C$14:$C$113,'総括表 (A表)'!$E318)</f>
        <v>0</v>
      </c>
      <c r="V318" s="496">
        <f>SUMIFS('個別表（B表）'!$I$14:$I$113,'個別表（B表）'!$C$14:$C$113,'総括表 (A表)'!$E318,'個別表（B表）'!$F$14:$F$113,"&gt;=1")</f>
        <v>0</v>
      </c>
      <c r="W318" s="387">
        <f>SUMIFS('個別表（B表）'!$BR$14:$BR$113,'個別表（B表）'!$C$14:$C$113,'総括表 (A表)'!$E318)</f>
        <v>0</v>
      </c>
      <c r="X318" s="674" t="str">
        <f t="shared" si="63"/>
        <v/>
      </c>
      <c r="Y318" s="331"/>
      <c r="Z318" s="332"/>
      <c r="AA318" s="328">
        <f t="shared" si="65"/>
        <v>0</v>
      </c>
      <c r="AB318" s="329">
        <f t="shared" si="66"/>
        <v>0</v>
      </c>
      <c r="AC318" s="332"/>
      <c r="AD318" s="332"/>
      <c r="AE318" s="328">
        <f t="shared" si="67"/>
        <v>0</v>
      </c>
      <c r="AF318" s="746">
        <f t="shared" si="64"/>
        <v>0</v>
      </c>
      <c r="AG318" s="332"/>
      <c r="AH318" s="328">
        <f t="shared" si="68"/>
        <v>0</v>
      </c>
      <c r="AI318" s="329">
        <f t="shared" si="72"/>
        <v>0</v>
      </c>
      <c r="AJ318" s="332"/>
      <c r="AK318" s="330">
        <f t="shared" si="70"/>
        <v>0</v>
      </c>
      <c r="AL318" s="335"/>
      <c r="AM318" s="329">
        <f t="shared" si="71"/>
        <v>0</v>
      </c>
      <c r="AN318" s="436"/>
      <c r="AO318" s="337">
        <f t="shared" si="74"/>
        <v>0</v>
      </c>
      <c r="AP318" s="261"/>
    </row>
    <row r="319" spans="1:42">
      <c r="A319" s="342">
        <f>VLOOKUP($E319,'個別表（B表）'!$C$14:$CM$113,2,FALSE)</f>
        <v>0</v>
      </c>
      <c r="B319" s="342">
        <f>IF(D319&gt;0,SUM($D$12:D319),0)</f>
        <v>0</v>
      </c>
      <c r="C319" s="342">
        <f t="shared" si="75"/>
        <v>0</v>
      </c>
      <c r="D319" s="342">
        <f t="shared" si="60"/>
        <v>0</v>
      </c>
      <c r="E319" s="666">
        <f t="shared" si="76"/>
        <v>0</v>
      </c>
      <c r="F319" s="357">
        <f>VLOOKUP($E319,'個別表（B表）'!$C$14:$CM$113,10,FALSE)</f>
        <v>0</v>
      </c>
      <c r="G319" s="357">
        <f>VLOOKUP($E319,'個別表（B表）'!$C$14:$CM$113,11,FALSE)</f>
        <v>0</v>
      </c>
      <c r="H319" s="530">
        <f>VLOOKUP($E319,'個別表（B表）'!$C$14:$CM$113,12,FALSE)</f>
        <v>0</v>
      </c>
      <c r="I319" s="388"/>
      <c r="J319" s="709" t="str">
        <f>IF($H319&gt;0,LEFT(VLOOKUP($E319,'個別表（B表）'!$C$14:$CM$113,14,FALSE),2),"")</f>
        <v/>
      </c>
      <c r="K319" s="705">
        <f>SUMIFS('個別表（B表）'!$I$14:$I$113,'個別表（B表）'!$C$14:$C$113,'総括表 (A表)'!$E319,'個別表（B表）'!$R$14:$R$113,"&gt;=1")</f>
        <v>0</v>
      </c>
      <c r="L319" s="627">
        <f>SUMIFS('個別表（B表）'!$AW$14:$AW$113,'個別表（B表）'!$C$14:$C$113,'総括表 (A表)'!$E319)</f>
        <v>0</v>
      </c>
      <c r="M319" s="385">
        <f>SUMIFS('個別表（B表）'!$AY$14:$AY$113,'個別表（B表）'!$C$14:$C$113,'総括表 (A表)'!$E319)</f>
        <v>0</v>
      </c>
      <c r="N319" s="386">
        <f>SUMIFS('個別表（B表）'!$I$14:$I$113,'個別表（B表）'!$C$14:$C$113,'総括表 (A表)'!$E319,'個別表（B表）'!$F$14:$F$113,"&gt;=1")</f>
        <v>0</v>
      </c>
      <c r="O319" s="386">
        <f>SUMIFS('個別表（B表）'!$BR$14:$BR$113,'個別表（B表）'!$C$14:$C$113,'総括表 (A表)'!$E319)</f>
        <v>0</v>
      </c>
      <c r="P319" s="721" t="str">
        <f t="shared" si="61"/>
        <v/>
      </c>
      <c r="Q319" s="716"/>
      <c r="R319" s="327"/>
      <c r="S319" s="705">
        <f>SUMIFS('個別表（B表）'!$I$14:$I$113,'個別表（B表）'!$C$14:$C$113,'総括表 (A表)'!E319)</f>
        <v>0</v>
      </c>
      <c r="T319" s="698">
        <f>SUMIFS('個別表（B表）'!$AW$14:$AW$113,'個別表（B表）'!$C$14:$C$113,'総括表 (A表)'!$E319)</f>
        <v>0</v>
      </c>
      <c r="U319" s="387">
        <f>SUMIFS('個別表（B表）'!$AY$14:$AY$113,'個別表（B表）'!$C$14:$C$113,'総括表 (A表)'!$E319)</f>
        <v>0</v>
      </c>
      <c r="V319" s="496">
        <f>SUMIFS('個別表（B表）'!$I$14:$I$113,'個別表（B表）'!$C$14:$C$113,'総括表 (A表)'!$E319,'個別表（B表）'!$F$14:$F$113,"&gt;=1")</f>
        <v>0</v>
      </c>
      <c r="W319" s="387">
        <f>SUMIFS('個別表（B表）'!$BR$14:$BR$113,'個別表（B表）'!$C$14:$C$113,'総括表 (A表)'!$E319)</f>
        <v>0</v>
      </c>
      <c r="X319" s="674" t="str">
        <f t="shared" si="63"/>
        <v/>
      </c>
      <c r="Y319" s="331"/>
      <c r="Z319" s="332"/>
      <c r="AA319" s="328">
        <f t="shared" si="65"/>
        <v>0</v>
      </c>
      <c r="AB319" s="329">
        <f t="shared" si="66"/>
        <v>0</v>
      </c>
      <c r="AC319" s="332"/>
      <c r="AD319" s="332"/>
      <c r="AE319" s="328">
        <f t="shared" si="67"/>
        <v>0</v>
      </c>
      <c r="AF319" s="746">
        <f t="shared" si="64"/>
        <v>0</v>
      </c>
      <c r="AG319" s="332"/>
      <c r="AH319" s="328">
        <f t="shared" si="68"/>
        <v>0</v>
      </c>
      <c r="AI319" s="329">
        <f t="shared" si="72"/>
        <v>0</v>
      </c>
      <c r="AJ319" s="332"/>
      <c r="AK319" s="330">
        <f t="shared" si="70"/>
        <v>0</v>
      </c>
      <c r="AL319" s="335"/>
      <c r="AM319" s="329">
        <f t="shared" si="71"/>
        <v>0</v>
      </c>
      <c r="AN319" s="436"/>
      <c r="AO319" s="337">
        <f t="shared" si="74"/>
        <v>0</v>
      </c>
      <c r="AP319" s="261"/>
    </row>
    <row r="320" spans="1:42">
      <c r="A320" s="342">
        <f>VLOOKUP($E320,'個別表（B表）'!$C$14:$CM$113,2,FALSE)</f>
        <v>0</v>
      </c>
      <c r="B320" s="342">
        <f>IF(D320&gt;0,SUM($D$12:D320),0)</f>
        <v>0</v>
      </c>
      <c r="C320" s="342">
        <f t="shared" si="75"/>
        <v>0</v>
      </c>
      <c r="D320" s="342">
        <f t="shared" si="60"/>
        <v>0</v>
      </c>
      <c r="E320" s="666">
        <f t="shared" si="76"/>
        <v>0</v>
      </c>
      <c r="F320" s="357">
        <f>VLOOKUP($E320,'個別表（B表）'!$C$14:$CM$113,10,FALSE)</f>
        <v>0</v>
      </c>
      <c r="G320" s="357">
        <f>VLOOKUP($E320,'個別表（B表）'!$C$14:$CM$113,11,FALSE)</f>
        <v>0</v>
      </c>
      <c r="H320" s="530">
        <f>VLOOKUP($E320,'個別表（B表）'!$C$14:$CM$113,12,FALSE)</f>
        <v>0</v>
      </c>
      <c r="I320" s="388"/>
      <c r="J320" s="709" t="str">
        <f>IF($H320&gt;0,LEFT(VLOOKUP($E320,'個別表（B表）'!$C$14:$CM$113,14,FALSE),2),"")</f>
        <v/>
      </c>
      <c r="K320" s="705">
        <f>SUMIFS('個別表（B表）'!$I$14:$I$113,'個別表（B表）'!$C$14:$C$113,'総括表 (A表)'!$E320,'個別表（B表）'!$R$14:$R$113,"&gt;=1")</f>
        <v>0</v>
      </c>
      <c r="L320" s="627">
        <f>SUMIFS('個別表（B表）'!$AW$14:$AW$113,'個別表（B表）'!$C$14:$C$113,'総括表 (A表)'!$E320)</f>
        <v>0</v>
      </c>
      <c r="M320" s="385">
        <f>SUMIFS('個別表（B表）'!$AY$14:$AY$113,'個別表（B表）'!$C$14:$C$113,'総括表 (A表)'!$E320)</f>
        <v>0</v>
      </c>
      <c r="N320" s="386">
        <f>SUMIFS('個別表（B表）'!$I$14:$I$113,'個別表（B表）'!$C$14:$C$113,'総括表 (A表)'!$E320,'個別表（B表）'!$F$14:$F$113,"&gt;=1")</f>
        <v>0</v>
      </c>
      <c r="O320" s="386">
        <f>SUMIFS('個別表（B表）'!$BR$14:$BR$113,'個別表（B表）'!$C$14:$C$113,'総括表 (A表)'!$E320)</f>
        <v>0</v>
      </c>
      <c r="P320" s="721" t="str">
        <f t="shared" si="61"/>
        <v/>
      </c>
      <c r="Q320" s="716"/>
      <c r="R320" s="327"/>
      <c r="S320" s="705">
        <f>SUMIFS('個別表（B表）'!$I$14:$I$113,'個別表（B表）'!$C$14:$C$113,'総括表 (A表)'!E320)</f>
        <v>0</v>
      </c>
      <c r="T320" s="698">
        <f>SUMIFS('個別表（B表）'!$AW$14:$AW$113,'個別表（B表）'!$C$14:$C$113,'総括表 (A表)'!$E320)</f>
        <v>0</v>
      </c>
      <c r="U320" s="387">
        <f>SUMIFS('個別表（B表）'!$AY$14:$AY$113,'個別表（B表）'!$C$14:$C$113,'総括表 (A表)'!$E320)</f>
        <v>0</v>
      </c>
      <c r="V320" s="496">
        <f>SUMIFS('個別表（B表）'!$I$14:$I$113,'個別表（B表）'!$C$14:$C$113,'総括表 (A表)'!$E320,'個別表（B表）'!$F$14:$F$113,"&gt;=1")</f>
        <v>0</v>
      </c>
      <c r="W320" s="387">
        <f>SUMIFS('個別表（B表）'!$BR$14:$BR$113,'個別表（B表）'!$C$14:$C$113,'総括表 (A表)'!$E320)</f>
        <v>0</v>
      </c>
      <c r="X320" s="674" t="str">
        <f t="shared" si="63"/>
        <v/>
      </c>
      <c r="Y320" s="331"/>
      <c r="Z320" s="332"/>
      <c r="AA320" s="328">
        <f t="shared" si="65"/>
        <v>0</v>
      </c>
      <c r="AB320" s="329">
        <f t="shared" si="66"/>
        <v>0</v>
      </c>
      <c r="AC320" s="332"/>
      <c r="AD320" s="332"/>
      <c r="AE320" s="328">
        <f t="shared" si="67"/>
        <v>0</v>
      </c>
      <c r="AF320" s="746">
        <f t="shared" si="64"/>
        <v>0</v>
      </c>
      <c r="AG320" s="332"/>
      <c r="AH320" s="328">
        <f t="shared" si="68"/>
        <v>0</v>
      </c>
      <c r="AI320" s="329">
        <f t="shared" si="72"/>
        <v>0</v>
      </c>
      <c r="AJ320" s="332"/>
      <c r="AK320" s="330">
        <f t="shared" si="70"/>
        <v>0</v>
      </c>
      <c r="AL320" s="335"/>
      <c r="AM320" s="329">
        <f t="shared" si="71"/>
        <v>0</v>
      </c>
      <c r="AN320" s="436"/>
      <c r="AO320" s="337">
        <f t="shared" si="74"/>
        <v>0</v>
      </c>
      <c r="AP320" s="261"/>
    </row>
    <row r="321" spans="1:42">
      <c r="A321" s="342">
        <f>VLOOKUP($E321,'個別表（B表）'!$C$14:$CM$113,2,FALSE)</f>
        <v>0</v>
      </c>
      <c r="B321" s="342">
        <f>IF(D321&gt;0,SUM($D$12:D321),0)</f>
        <v>0</v>
      </c>
      <c r="C321" s="342">
        <f t="shared" si="75"/>
        <v>0</v>
      </c>
      <c r="D321" s="342">
        <f t="shared" si="60"/>
        <v>0</v>
      </c>
      <c r="E321" s="666">
        <f t="shared" si="76"/>
        <v>0</v>
      </c>
      <c r="F321" s="357">
        <f>VLOOKUP($E321,'個別表（B表）'!$C$14:$CM$113,10,FALSE)</f>
        <v>0</v>
      </c>
      <c r="G321" s="357">
        <f>VLOOKUP($E321,'個別表（B表）'!$C$14:$CM$113,11,FALSE)</f>
        <v>0</v>
      </c>
      <c r="H321" s="530">
        <f>VLOOKUP($E321,'個別表（B表）'!$C$14:$CM$113,12,FALSE)</f>
        <v>0</v>
      </c>
      <c r="I321" s="388"/>
      <c r="J321" s="709" t="str">
        <f>IF($H321&gt;0,LEFT(VLOOKUP($E321,'個別表（B表）'!$C$14:$CM$113,14,FALSE),2),"")</f>
        <v/>
      </c>
      <c r="K321" s="705">
        <f>SUMIFS('個別表（B表）'!$I$14:$I$113,'個別表（B表）'!$C$14:$C$113,'総括表 (A表)'!$E321,'個別表（B表）'!$R$14:$R$113,"&gt;=1")</f>
        <v>0</v>
      </c>
      <c r="L321" s="627">
        <f>SUMIFS('個別表（B表）'!$AW$14:$AW$113,'個別表（B表）'!$C$14:$C$113,'総括表 (A表)'!$E321)</f>
        <v>0</v>
      </c>
      <c r="M321" s="385">
        <f>SUMIFS('個別表（B表）'!$AY$14:$AY$113,'個別表（B表）'!$C$14:$C$113,'総括表 (A表)'!$E321)</f>
        <v>0</v>
      </c>
      <c r="N321" s="386">
        <f>SUMIFS('個別表（B表）'!$I$14:$I$113,'個別表（B表）'!$C$14:$C$113,'総括表 (A表)'!$E321,'個別表（B表）'!$F$14:$F$113,"&gt;=1")</f>
        <v>0</v>
      </c>
      <c r="O321" s="386">
        <f>SUMIFS('個別表（B表）'!$BR$14:$BR$113,'個別表（B表）'!$C$14:$C$113,'総括表 (A表)'!$E321)</f>
        <v>0</v>
      </c>
      <c r="P321" s="721" t="str">
        <f t="shared" si="61"/>
        <v/>
      </c>
      <c r="Q321" s="716"/>
      <c r="R321" s="327"/>
      <c r="S321" s="705">
        <f>SUMIFS('個別表（B表）'!$I$14:$I$113,'個別表（B表）'!$C$14:$C$113,'総括表 (A表)'!E321)</f>
        <v>0</v>
      </c>
      <c r="T321" s="698">
        <f>SUMIFS('個別表（B表）'!$AW$14:$AW$113,'個別表（B表）'!$C$14:$C$113,'総括表 (A表)'!$E321)</f>
        <v>0</v>
      </c>
      <c r="U321" s="387">
        <f>SUMIFS('個別表（B表）'!$AY$14:$AY$113,'個別表（B表）'!$C$14:$C$113,'総括表 (A表)'!$E321)</f>
        <v>0</v>
      </c>
      <c r="V321" s="496">
        <f>SUMIFS('個別表（B表）'!$I$14:$I$113,'個別表（B表）'!$C$14:$C$113,'総括表 (A表)'!$E321,'個別表（B表）'!$F$14:$F$113,"&gt;=1")</f>
        <v>0</v>
      </c>
      <c r="W321" s="387">
        <f>SUMIFS('個別表（B表）'!$BR$14:$BR$113,'個別表（B表）'!$C$14:$C$113,'総括表 (A表)'!$E321)</f>
        <v>0</v>
      </c>
      <c r="X321" s="674" t="str">
        <f t="shared" si="63"/>
        <v/>
      </c>
      <c r="Y321" s="331"/>
      <c r="Z321" s="332"/>
      <c r="AA321" s="328">
        <f t="shared" si="65"/>
        <v>0</v>
      </c>
      <c r="AB321" s="329">
        <f t="shared" si="66"/>
        <v>0</v>
      </c>
      <c r="AC321" s="332"/>
      <c r="AD321" s="332"/>
      <c r="AE321" s="328">
        <f t="shared" si="67"/>
        <v>0</v>
      </c>
      <c r="AF321" s="746">
        <f t="shared" si="64"/>
        <v>0</v>
      </c>
      <c r="AG321" s="332"/>
      <c r="AH321" s="328">
        <f t="shared" si="68"/>
        <v>0</v>
      </c>
      <c r="AI321" s="329">
        <f t="shared" si="72"/>
        <v>0</v>
      </c>
      <c r="AJ321" s="332"/>
      <c r="AK321" s="330">
        <f t="shared" si="70"/>
        <v>0</v>
      </c>
      <c r="AL321" s="335"/>
      <c r="AM321" s="329">
        <f t="shared" si="71"/>
        <v>0</v>
      </c>
      <c r="AN321" s="436"/>
      <c r="AO321" s="337">
        <f t="shared" si="74"/>
        <v>0</v>
      </c>
      <c r="AP321" s="261"/>
    </row>
    <row r="322" spans="1:42">
      <c r="A322" s="342">
        <f>VLOOKUP($E322,'個別表（B表）'!$C$14:$CM$113,2,FALSE)</f>
        <v>0</v>
      </c>
      <c r="B322" s="342">
        <f>IF(D322&gt;0,SUM($D$12:D322),0)</f>
        <v>0</v>
      </c>
      <c r="C322" s="342">
        <f t="shared" si="75"/>
        <v>0</v>
      </c>
      <c r="D322" s="342">
        <f t="shared" si="60"/>
        <v>0</v>
      </c>
      <c r="E322" s="666">
        <f t="shared" si="76"/>
        <v>0</v>
      </c>
      <c r="F322" s="357">
        <f>VLOOKUP($E322,'個別表（B表）'!$C$14:$CM$113,10,FALSE)</f>
        <v>0</v>
      </c>
      <c r="G322" s="357">
        <f>VLOOKUP($E322,'個別表（B表）'!$C$14:$CM$113,11,FALSE)</f>
        <v>0</v>
      </c>
      <c r="H322" s="530">
        <f>VLOOKUP($E322,'個別表（B表）'!$C$14:$CM$113,12,FALSE)</f>
        <v>0</v>
      </c>
      <c r="I322" s="388"/>
      <c r="J322" s="709" t="str">
        <f>IF($H322&gt;0,LEFT(VLOOKUP($E322,'個別表（B表）'!$C$14:$CM$113,14,FALSE),2),"")</f>
        <v/>
      </c>
      <c r="K322" s="705">
        <f>SUMIFS('個別表（B表）'!$I$14:$I$113,'個別表（B表）'!$C$14:$C$113,'総括表 (A表)'!$E322,'個別表（B表）'!$R$14:$R$113,"&gt;=1")</f>
        <v>0</v>
      </c>
      <c r="L322" s="627">
        <f>SUMIFS('個別表（B表）'!$AW$14:$AW$113,'個別表（B表）'!$C$14:$C$113,'総括表 (A表)'!$E322)</f>
        <v>0</v>
      </c>
      <c r="M322" s="385">
        <f>SUMIFS('個別表（B表）'!$AY$14:$AY$113,'個別表（B表）'!$C$14:$C$113,'総括表 (A表)'!$E322)</f>
        <v>0</v>
      </c>
      <c r="N322" s="386">
        <f>SUMIFS('個別表（B表）'!$I$14:$I$113,'個別表（B表）'!$C$14:$C$113,'総括表 (A表)'!$E322,'個別表（B表）'!$F$14:$F$113,"&gt;=1")</f>
        <v>0</v>
      </c>
      <c r="O322" s="386">
        <f>SUMIFS('個別表（B表）'!$BR$14:$BR$113,'個別表（B表）'!$C$14:$C$113,'総括表 (A表)'!$E322)</f>
        <v>0</v>
      </c>
      <c r="P322" s="721" t="str">
        <f t="shared" si="61"/>
        <v/>
      </c>
      <c r="Q322" s="716"/>
      <c r="R322" s="327"/>
      <c r="S322" s="705">
        <f>SUMIFS('個別表（B表）'!$I$14:$I$113,'個別表（B表）'!$C$14:$C$113,'総括表 (A表)'!E322)</f>
        <v>0</v>
      </c>
      <c r="T322" s="698">
        <f>SUMIFS('個別表（B表）'!$AW$14:$AW$113,'個別表（B表）'!$C$14:$C$113,'総括表 (A表)'!$E322)</f>
        <v>0</v>
      </c>
      <c r="U322" s="387">
        <f>SUMIFS('個別表（B表）'!$AY$14:$AY$113,'個別表（B表）'!$C$14:$C$113,'総括表 (A表)'!$E322)</f>
        <v>0</v>
      </c>
      <c r="V322" s="496">
        <f>SUMIFS('個別表（B表）'!$I$14:$I$113,'個別表（B表）'!$C$14:$C$113,'総括表 (A表)'!$E322,'個別表（B表）'!$F$14:$F$113,"&gt;=1")</f>
        <v>0</v>
      </c>
      <c r="W322" s="387">
        <f>SUMIFS('個別表（B表）'!$BR$14:$BR$113,'個別表（B表）'!$C$14:$C$113,'総括表 (A表)'!$E322)</f>
        <v>0</v>
      </c>
      <c r="X322" s="674" t="str">
        <f t="shared" si="63"/>
        <v/>
      </c>
      <c r="Y322" s="331"/>
      <c r="Z322" s="332"/>
      <c r="AA322" s="328">
        <f t="shared" si="65"/>
        <v>0</v>
      </c>
      <c r="AB322" s="329">
        <f t="shared" si="66"/>
        <v>0</v>
      </c>
      <c r="AC322" s="332"/>
      <c r="AD322" s="332"/>
      <c r="AE322" s="328">
        <f t="shared" si="67"/>
        <v>0</v>
      </c>
      <c r="AF322" s="746">
        <f t="shared" si="64"/>
        <v>0</v>
      </c>
      <c r="AG322" s="332"/>
      <c r="AH322" s="328">
        <f t="shared" si="68"/>
        <v>0</v>
      </c>
      <c r="AI322" s="329">
        <f t="shared" si="72"/>
        <v>0</v>
      </c>
      <c r="AJ322" s="332"/>
      <c r="AK322" s="330">
        <f t="shared" si="70"/>
        <v>0</v>
      </c>
      <c r="AL322" s="335"/>
      <c r="AM322" s="329">
        <f t="shared" si="71"/>
        <v>0</v>
      </c>
      <c r="AN322" s="436"/>
      <c r="AO322" s="337">
        <f t="shared" si="74"/>
        <v>0</v>
      </c>
      <c r="AP322" s="261"/>
    </row>
    <row r="323" spans="1:42">
      <c r="A323" s="342">
        <f>VLOOKUP($E323,'個別表（B表）'!$C$14:$CM$113,2,FALSE)</f>
        <v>0</v>
      </c>
      <c r="B323" s="342">
        <f>IF(D323&gt;0,SUM($D$12:D323),0)</f>
        <v>0</v>
      </c>
      <c r="C323" s="342">
        <f t="shared" si="75"/>
        <v>0</v>
      </c>
      <c r="D323" s="342">
        <f t="shared" si="60"/>
        <v>0</v>
      </c>
      <c r="E323" s="666">
        <f t="shared" si="76"/>
        <v>0</v>
      </c>
      <c r="F323" s="357">
        <f>VLOOKUP($E323,'個別表（B表）'!$C$14:$CM$113,10,FALSE)</f>
        <v>0</v>
      </c>
      <c r="G323" s="357">
        <f>VLOOKUP($E323,'個別表（B表）'!$C$14:$CM$113,11,FALSE)</f>
        <v>0</v>
      </c>
      <c r="H323" s="530">
        <f>VLOOKUP($E323,'個別表（B表）'!$C$14:$CM$113,12,FALSE)</f>
        <v>0</v>
      </c>
      <c r="I323" s="388"/>
      <c r="J323" s="709" t="str">
        <f>IF($H323&gt;0,LEFT(VLOOKUP($E323,'個別表（B表）'!$C$14:$CM$113,14,FALSE),2),"")</f>
        <v/>
      </c>
      <c r="K323" s="705">
        <f>SUMIFS('個別表（B表）'!$I$14:$I$113,'個別表（B表）'!$C$14:$C$113,'総括表 (A表)'!$E323,'個別表（B表）'!$R$14:$R$113,"&gt;=1")</f>
        <v>0</v>
      </c>
      <c r="L323" s="627">
        <f>SUMIFS('個別表（B表）'!$AW$14:$AW$113,'個別表（B表）'!$C$14:$C$113,'総括表 (A表)'!$E323)</f>
        <v>0</v>
      </c>
      <c r="M323" s="385">
        <f>SUMIFS('個別表（B表）'!$AY$14:$AY$113,'個別表（B表）'!$C$14:$C$113,'総括表 (A表)'!$E323)</f>
        <v>0</v>
      </c>
      <c r="N323" s="386">
        <f>SUMIFS('個別表（B表）'!$I$14:$I$113,'個別表（B表）'!$C$14:$C$113,'総括表 (A表)'!$E323,'個別表（B表）'!$F$14:$F$113,"&gt;=1")</f>
        <v>0</v>
      </c>
      <c r="O323" s="386">
        <f>SUMIFS('個別表（B表）'!$BR$14:$BR$113,'個別表（B表）'!$C$14:$C$113,'総括表 (A表)'!$E323)</f>
        <v>0</v>
      </c>
      <c r="P323" s="721" t="str">
        <f t="shared" si="61"/>
        <v/>
      </c>
      <c r="Q323" s="716"/>
      <c r="R323" s="327"/>
      <c r="S323" s="705">
        <f>SUMIFS('個別表（B表）'!$I$14:$I$113,'個別表（B表）'!$C$14:$C$113,'総括表 (A表)'!E323)</f>
        <v>0</v>
      </c>
      <c r="T323" s="698">
        <f>SUMIFS('個別表（B表）'!$AW$14:$AW$113,'個別表（B表）'!$C$14:$C$113,'総括表 (A表)'!$E323)</f>
        <v>0</v>
      </c>
      <c r="U323" s="387">
        <f>SUMIFS('個別表（B表）'!$AY$14:$AY$113,'個別表（B表）'!$C$14:$C$113,'総括表 (A表)'!$E323)</f>
        <v>0</v>
      </c>
      <c r="V323" s="496">
        <f>SUMIFS('個別表（B表）'!$I$14:$I$113,'個別表（B表）'!$C$14:$C$113,'総括表 (A表)'!$E323,'個別表（B表）'!$F$14:$F$113,"&gt;=1")</f>
        <v>0</v>
      </c>
      <c r="W323" s="387">
        <f>SUMIFS('個別表（B表）'!$BR$14:$BR$113,'個別表（B表）'!$C$14:$C$113,'総括表 (A表)'!$E323)</f>
        <v>0</v>
      </c>
      <c r="X323" s="674" t="str">
        <f t="shared" si="63"/>
        <v/>
      </c>
      <c r="Y323" s="331"/>
      <c r="Z323" s="332"/>
      <c r="AA323" s="328">
        <f t="shared" si="65"/>
        <v>0</v>
      </c>
      <c r="AB323" s="329">
        <f t="shared" si="66"/>
        <v>0</v>
      </c>
      <c r="AC323" s="332"/>
      <c r="AD323" s="332"/>
      <c r="AE323" s="328">
        <f t="shared" si="67"/>
        <v>0</v>
      </c>
      <c r="AF323" s="746">
        <f t="shared" si="64"/>
        <v>0</v>
      </c>
      <c r="AG323" s="332"/>
      <c r="AH323" s="328">
        <f t="shared" si="68"/>
        <v>0</v>
      </c>
      <c r="AI323" s="329">
        <f t="shared" si="72"/>
        <v>0</v>
      </c>
      <c r="AJ323" s="332"/>
      <c r="AK323" s="330">
        <f t="shared" si="70"/>
        <v>0</v>
      </c>
      <c r="AL323" s="335"/>
      <c r="AM323" s="329">
        <f t="shared" si="71"/>
        <v>0</v>
      </c>
      <c r="AN323" s="436"/>
      <c r="AO323" s="337">
        <f t="shared" si="74"/>
        <v>0</v>
      </c>
      <c r="AP323" s="261"/>
    </row>
    <row r="324" spans="1:42">
      <c r="A324" s="342">
        <f>VLOOKUP($E324,'個別表（B表）'!$C$14:$CM$113,2,FALSE)</f>
        <v>0</v>
      </c>
      <c r="B324" s="342">
        <f>IF(D324&gt;0,SUM($D$12:D324),0)</f>
        <v>0</v>
      </c>
      <c r="C324" s="342">
        <f t="shared" si="75"/>
        <v>0</v>
      </c>
      <c r="D324" s="342">
        <f t="shared" si="60"/>
        <v>0</v>
      </c>
      <c r="E324" s="666">
        <f t="shared" si="76"/>
        <v>0</v>
      </c>
      <c r="F324" s="357">
        <f>VLOOKUP($E324,'個別表（B表）'!$C$14:$CM$113,10,FALSE)</f>
        <v>0</v>
      </c>
      <c r="G324" s="357">
        <f>VLOOKUP($E324,'個別表（B表）'!$C$14:$CM$113,11,FALSE)</f>
        <v>0</v>
      </c>
      <c r="H324" s="530">
        <f>VLOOKUP($E324,'個別表（B表）'!$C$14:$CM$113,12,FALSE)</f>
        <v>0</v>
      </c>
      <c r="I324" s="388"/>
      <c r="J324" s="709" t="str">
        <f>IF($H324&gt;0,LEFT(VLOOKUP($E324,'個別表（B表）'!$C$14:$CM$113,14,FALSE),2),"")</f>
        <v/>
      </c>
      <c r="K324" s="705">
        <f>SUMIFS('個別表（B表）'!$I$14:$I$113,'個別表（B表）'!$C$14:$C$113,'総括表 (A表)'!$E324,'個別表（B表）'!$R$14:$R$113,"&gt;=1")</f>
        <v>0</v>
      </c>
      <c r="L324" s="627">
        <f>SUMIFS('個別表（B表）'!$AW$14:$AW$113,'個別表（B表）'!$C$14:$C$113,'総括表 (A表)'!$E324)</f>
        <v>0</v>
      </c>
      <c r="M324" s="385">
        <f>SUMIFS('個別表（B表）'!$AY$14:$AY$113,'個別表（B表）'!$C$14:$C$113,'総括表 (A表)'!$E324)</f>
        <v>0</v>
      </c>
      <c r="N324" s="386">
        <f>SUMIFS('個別表（B表）'!$I$14:$I$113,'個別表（B表）'!$C$14:$C$113,'総括表 (A表)'!$E324,'個別表（B表）'!$F$14:$F$113,"&gt;=1")</f>
        <v>0</v>
      </c>
      <c r="O324" s="386">
        <f>SUMIFS('個別表（B表）'!$BR$14:$BR$113,'個別表（B表）'!$C$14:$C$113,'総括表 (A表)'!$E324)</f>
        <v>0</v>
      </c>
      <c r="P324" s="721" t="str">
        <f t="shared" si="61"/>
        <v/>
      </c>
      <c r="Q324" s="716"/>
      <c r="R324" s="327"/>
      <c r="S324" s="705">
        <f>SUMIFS('個別表（B表）'!$I$14:$I$113,'個別表（B表）'!$C$14:$C$113,'総括表 (A表)'!E324)</f>
        <v>0</v>
      </c>
      <c r="T324" s="698">
        <f>SUMIFS('個別表（B表）'!$AW$14:$AW$113,'個別表（B表）'!$C$14:$C$113,'総括表 (A表)'!$E324)</f>
        <v>0</v>
      </c>
      <c r="U324" s="387">
        <f>SUMIFS('個別表（B表）'!$AY$14:$AY$113,'個別表（B表）'!$C$14:$C$113,'総括表 (A表)'!$E324)</f>
        <v>0</v>
      </c>
      <c r="V324" s="496">
        <f>SUMIFS('個別表（B表）'!$I$14:$I$113,'個別表（B表）'!$C$14:$C$113,'総括表 (A表)'!$E324,'個別表（B表）'!$F$14:$F$113,"&gt;=1")</f>
        <v>0</v>
      </c>
      <c r="W324" s="387">
        <f>SUMIFS('個別表（B表）'!$BR$14:$BR$113,'個別表（B表）'!$C$14:$C$113,'総括表 (A表)'!$E324)</f>
        <v>0</v>
      </c>
      <c r="X324" s="674" t="str">
        <f t="shared" si="63"/>
        <v/>
      </c>
      <c r="Y324" s="331"/>
      <c r="Z324" s="332"/>
      <c r="AA324" s="328">
        <f t="shared" si="65"/>
        <v>0</v>
      </c>
      <c r="AB324" s="329">
        <f t="shared" si="66"/>
        <v>0</v>
      </c>
      <c r="AC324" s="332"/>
      <c r="AD324" s="332"/>
      <c r="AE324" s="328">
        <f t="shared" si="67"/>
        <v>0</v>
      </c>
      <c r="AF324" s="746">
        <f t="shared" si="64"/>
        <v>0</v>
      </c>
      <c r="AG324" s="332"/>
      <c r="AH324" s="328">
        <f t="shared" si="68"/>
        <v>0</v>
      </c>
      <c r="AI324" s="329">
        <f t="shared" si="72"/>
        <v>0</v>
      </c>
      <c r="AJ324" s="332"/>
      <c r="AK324" s="330">
        <f t="shared" si="70"/>
        <v>0</v>
      </c>
      <c r="AL324" s="335"/>
      <c r="AM324" s="329">
        <f t="shared" si="71"/>
        <v>0</v>
      </c>
      <c r="AN324" s="436"/>
      <c r="AO324" s="337">
        <f t="shared" si="74"/>
        <v>0</v>
      </c>
      <c r="AP324" s="261"/>
    </row>
    <row r="325" spans="1:42">
      <c r="A325" s="342">
        <f>VLOOKUP($E325,'個別表（B表）'!$C$14:$CM$113,2,FALSE)</f>
        <v>0</v>
      </c>
      <c r="B325" s="342">
        <f>IF(D325&gt;0,SUM($D$12:D325),0)</f>
        <v>0</v>
      </c>
      <c r="C325" s="342">
        <f t="shared" si="75"/>
        <v>0</v>
      </c>
      <c r="D325" s="342">
        <f t="shared" si="60"/>
        <v>0</v>
      </c>
      <c r="E325" s="666">
        <f t="shared" si="76"/>
        <v>0</v>
      </c>
      <c r="F325" s="357">
        <f>VLOOKUP($E325,'個別表（B表）'!$C$14:$CM$113,10,FALSE)</f>
        <v>0</v>
      </c>
      <c r="G325" s="357">
        <f>VLOOKUP($E325,'個別表（B表）'!$C$14:$CM$113,11,FALSE)</f>
        <v>0</v>
      </c>
      <c r="H325" s="530">
        <f>VLOOKUP($E325,'個別表（B表）'!$C$14:$CM$113,12,FALSE)</f>
        <v>0</v>
      </c>
      <c r="I325" s="388"/>
      <c r="J325" s="709" t="str">
        <f>IF($H325&gt;0,LEFT(VLOOKUP($E325,'個別表（B表）'!$C$14:$CM$113,14,FALSE),2),"")</f>
        <v/>
      </c>
      <c r="K325" s="705">
        <f>SUMIFS('個別表（B表）'!$I$14:$I$113,'個別表（B表）'!$C$14:$C$113,'総括表 (A表)'!$E325,'個別表（B表）'!$R$14:$R$113,"&gt;=1")</f>
        <v>0</v>
      </c>
      <c r="L325" s="627">
        <f>SUMIFS('個別表（B表）'!$AW$14:$AW$113,'個別表（B表）'!$C$14:$C$113,'総括表 (A表)'!$E325)</f>
        <v>0</v>
      </c>
      <c r="M325" s="385">
        <f>SUMIFS('個別表（B表）'!$AY$14:$AY$113,'個別表（B表）'!$C$14:$C$113,'総括表 (A表)'!$E325)</f>
        <v>0</v>
      </c>
      <c r="N325" s="386">
        <f>SUMIFS('個別表（B表）'!$I$14:$I$113,'個別表（B表）'!$C$14:$C$113,'総括表 (A表)'!$E325,'個別表（B表）'!$F$14:$F$113,"&gt;=1")</f>
        <v>0</v>
      </c>
      <c r="O325" s="386">
        <f>SUMIFS('個別表（B表）'!$BR$14:$BR$113,'個別表（B表）'!$C$14:$C$113,'総括表 (A表)'!$E325)</f>
        <v>0</v>
      </c>
      <c r="P325" s="721" t="str">
        <f t="shared" si="61"/>
        <v/>
      </c>
      <c r="Q325" s="716"/>
      <c r="R325" s="327"/>
      <c r="S325" s="705">
        <f>SUMIFS('個別表（B表）'!$I$14:$I$113,'個別表（B表）'!$C$14:$C$113,'総括表 (A表)'!E325)</f>
        <v>0</v>
      </c>
      <c r="T325" s="698">
        <f>SUMIFS('個別表（B表）'!$AW$14:$AW$113,'個別表（B表）'!$C$14:$C$113,'総括表 (A表)'!$E325)</f>
        <v>0</v>
      </c>
      <c r="U325" s="387">
        <f>SUMIFS('個別表（B表）'!$AY$14:$AY$113,'個別表（B表）'!$C$14:$C$113,'総括表 (A表)'!$E325)</f>
        <v>0</v>
      </c>
      <c r="V325" s="496">
        <f>SUMIFS('個別表（B表）'!$I$14:$I$113,'個別表（B表）'!$C$14:$C$113,'総括表 (A表)'!$E325,'個別表（B表）'!$F$14:$F$113,"&gt;=1")</f>
        <v>0</v>
      </c>
      <c r="W325" s="387">
        <f>SUMIFS('個別表（B表）'!$BR$14:$BR$113,'個別表（B表）'!$C$14:$C$113,'総括表 (A表)'!$E325)</f>
        <v>0</v>
      </c>
      <c r="X325" s="674" t="str">
        <f t="shared" si="63"/>
        <v/>
      </c>
      <c r="Y325" s="331"/>
      <c r="Z325" s="332"/>
      <c r="AA325" s="328">
        <f t="shared" si="65"/>
        <v>0</v>
      </c>
      <c r="AB325" s="329">
        <f t="shared" si="66"/>
        <v>0</v>
      </c>
      <c r="AC325" s="332"/>
      <c r="AD325" s="332"/>
      <c r="AE325" s="328">
        <f t="shared" si="67"/>
        <v>0</v>
      </c>
      <c r="AF325" s="746">
        <f t="shared" si="64"/>
        <v>0</v>
      </c>
      <c r="AG325" s="332"/>
      <c r="AH325" s="328">
        <f t="shared" si="68"/>
        <v>0</v>
      </c>
      <c r="AI325" s="329">
        <f t="shared" si="72"/>
        <v>0</v>
      </c>
      <c r="AJ325" s="332"/>
      <c r="AK325" s="330">
        <f t="shared" si="70"/>
        <v>0</v>
      </c>
      <c r="AL325" s="335"/>
      <c r="AM325" s="329">
        <f t="shared" si="71"/>
        <v>0</v>
      </c>
      <c r="AN325" s="436"/>
      <c r="AO325" s="337">
        <f t="shared" si="74"/>
        <v>0</v>
      </c>
      <c r="AP325" s="261"/>
    </row>
    <row r="326" spans="1:42">
      <c r="A326" s="342">
        <f>VLOOKUP($E326,'個別表（B表）'!$C$14:$CM$113,2,FALSE)</f>
        <v>0</v>
      </c>
      <c r="B326" s="342">
        <f>IF(D326&gt;0,SUM($D$12:D326),0)</f>
        <v>0</v>
      </c>
      <c r="C326" s="342">
        <f t="shared" si="75"/>
        <v>0</v>
      </c>
      <c r="D326" s="342">
        <f t="shared" si="60"/>
        <v>0</v>
      </c>
      <c r="E326" s="666">
        <f t="shared" si="76"/>
        <v>0</v>
      </c>
      <c r="F326" s="357">
        <f>VLOOKUP($E326,'個別表（B表）'!$C$14:$CM$113,10,FALSE)</f>
        <v>0</v>
      </c>
      <c r="G326" s="357">
        <f>VLOOKUP($E326,'個別表（B表）'!$C$14:$CM$113,11,FALSE)</f>
        <v>0</v>
      </c>
      <c r="H326" s="530">
        <f>VLOOKUP($E326,'個別表（B表）'!$C$14:$CM$113,12,FALSE)</f>
        <v>0</v>
      </c>
      <c r="I326" s="388"/>
      <c r="J326" s="709" t="str">
        <f>IF($H326&gt;0,LEFT(VLOOKUP($E326,'個別表（B表）'!$C$14:$CM$113,14,FALSE),2),"")</f>
        <v/>
      </c>
      <c r="K326" s="705">
        <f>SUMIFS('個別表（B表）'!$I$14:$I$113,'個別表（B表）'!$C$14:$C$113,'総括表 (A表)'!$E326,'個別表（B表）'!$R$14:$R$113,"&gt;=1")</f>
        <v>0</v>
      </c>
      <c r="L326" s="627">
        <f>SUMIFS('個別表（B表）'!$AW$14:$AW$113,'個別表（B表）'!$C$14:$C$113,'総括表 (A表)'!$E326)</f>
        <v>0</v>
      </c>
      <c r="M326" s="385">
        <f>SUMIFS('個別表（B表）'!$AY$14:$AY$113,'個別表（B表）'!$C$14:$C$113,'総括表 (A表)'!$E326)</f>
        <v>0</v>
      </c>
      <c r="N326" s="386">
        <f>SUMIFS('個別表（B表）'!$I$14:$I$113,'個別表（B表）'!$C$14:$C$113,'総括表 (A表)'!$E326,'個別表（B表）'!$F$14:$F$113,"&gt;=1")</f>
        <v>0</v>
      </c>
      <c r="O326" s="386">
        <f>SUMIFS('個別表（B表）'!$BR$14:$BR$113,'個別表（B表）'!$C$14:$C$113,'総括表 (A表)'!$E326)</f>
        <v>0</v>
      </c>
      <c r="P326" s="721" t="str">
        <f t="shared" si="61"/>
        <v/>
      </c>
      <c r="Q326" s="716"/>
      <c r="R326" s="327"/>
      <c r="S326" s="705">
        <f>SUMIFS('個別表（B表）'!$I$14:$I$113,'個別表（B表）'!$C$14:$C$113,'総括表 (A表)'!E326)</f>
        <v>0</v>
      </c>
      <c r="T326" s="698">
        <f>SUMIFS('個別表（B表）'!$AW$14:$AW$113,'個別表（B表）'!$C$14:$C$113,'総括表 (A表)'!$E326)</f>
        <v>0</v>
      </c>
      <c r="U326" s="387">
        <f>SUMIFS('個別表（B表）'!$AY$14:$AY$113,'個別表（B表）'!$C$14:$C$113,'総括表 (A表)'!$E326)</f>
        <v>0</v>
      </c>
      <c r="V326" s="496">
        <f>SUMIFS('個別表（B表）'!$I$14:$I$113,'個別表（B表）'!$C$14:$C$113,'総括表 (A表)'!$E326,'個別表（B表）'!$F$14:$F$113,"&gt;=1")</f>
        <v>0</v>
      </c>
      <c r="W326" s="387">
        <f>SUMIFS('個別表（B表）'!$BR$14:$BR$113,'個別表（B表）'!$C$14:$C$113,'総括表 (A表)'!$E326)</f>
        <v>0</v>
      </c>
      <c r="X326" s="674" t="str">
        <f t="shared" si="63"/>
        <v/>
      </c>
      <c r="Y326" s="331"/>
      <c r="Z326" s="332"/>
      <c r="AA326" s="328">
        <f t="shared" si="65"/>
        <v>0</v>
      </c>
      <c r="AB326" s="329">
        <f t="shared" si="66"/>
        <v>0</v>
      </c>
      <c r="AC326" s="332"/>
      <c r="AD326" s="332"/>
      <c r="AE326" s="328">
        <f t="shared" si="67"/>
        <v>0</v>
      </c>
      <c r="AF326" s="746">
        <f t="shared" si="64"/>
        <v>0</v>
      </c>
      <c r="AG326" s="332"/>
      <c r="AH326" s="328">
        <f t="shared" si="68"/>
        <v>0</v>
      </c>
      <c r="AI326" s="329">
        <f t="shared" si="72"/>
        <v>0</v>
      </c>
      <c r="AJ326" s="332"/>
      <c r="AK326" s="330">
        <f t="shared" si="70"/>
        <v>0</v>
      </c>
      <c r="AL326" s="335"/>
      <c r="AM326" s="329">
        <f t="shared" si="71"/>
        <v>0</v>
      </c>
      <c r="AN326" s="436"/>
      <c r="AO326" s="337">
        <f t="shared" si="74"/>
        <v>0</v>
      </c>
      <c r="AP326" s="261"/>
    </row>
    <row r="327" spans="1:42">
      <c r="A327" s="342">
        <f>VLOOKUP($E327,'個別表（B表）'!$C$14:$CM$113,2,FALSE)</f>
        <v>0</v>
      </c>
      <c r="B327" s="342">
        <f>IF(D327&gt;0,SUM($D$12:D327),0)</f>
        <v>0</v>
      </c>
      <c r="C327" s="342">
        <f t="shared" si="75"/>
        <v>0</v>
      </c>
      <c r="D327" s="342">
        <f t="shared" si="60"/>
        <v>0</v>
      </c>
      <c r="E327" s="666">
        <f t="shared" si="76"/>
        <v>0</v>
      </c>
      <c r="F327" s="357">
        <f>VLOOKUP($E327,'個別表（B表）'!$C$14:$CM$113,10,FALSE)</f>
        <v>0</v>
      </c>
      <c r="G327" s="357">
        <f>VLOOKUP($E327,'個別表（B表）'!$C$14:$CM$113,11,FALSE)</f>
        <v>0</v>
      </c>
      <c r="H327" s="530">
        <f>VLOOKUP($E327,'個別表（B表）'!$C$14:$CM$113,12,FALSE)</f>
        <v>0</v>
      </c>
      <c r="I327" s="388"/>
      <c r="J327" s="709" t="str">
        <f>IF($H327&gt;0,LEFT(VLOOKUP($E327,'個別表（B表）'!$C$14:$CM$113,14,FALSE),2),"")</f>
        <v/>
      </c>
      <c r="K327" s="705">
        <f>SUMIFS('個別表（B表）'!$I$14:$I$113,'個別表（B表）'!$C$14:$C$113,'総括表 (A表)'!$E327,'個別表（B表）'!$R$14:$R$113,"&gt;=1")</f>
        <v>0</v>
      </c>
      <c r="L327" s="627">
        <f>SUMIFS('個別表（B表）'!$AW$14:$AW$113,'個別表（B表）'!$C$14:$C$113,'総括表 (A表)'!$E327)</f>
        <v>0</v>
      </c>
      <c r="M327" s="385">
        <f>SUMIFS('個別表（B表）'!$AY$14:$AY$113,'個別表（B表）'!$C$14:$C$113,'総括表 (A表)'!$E327)</f>
        <v>0</v>
      </c>
      <c r="N327" s="386">
        <f>SUMIFS('個別表（B表）'!$I$14:$I$113,'個別表（B表）'!$C$14:$C$113,'総括表 (A表)'!$E327,'個別表（B表）'!$F$14:$F$113,"&gt;=1")</f>
        <v>0</v>
      </c>
      <c r="O327" s="386">
        <f>SUMIFS('個別表（B表）'!$BR$14:$BR$113,'個別表（B表）'!$C$14:$C$113,'総括表 (A表)'!$E327)</f>
        <v>0</v>
      </c>
      <c r="P327" s="721" t="str">
        <f t="shared" si="61"/>
        <v/>
      </c>
      <c r="Q327" s="716"/>
      <c r="R327" s="327"/>
      <c r="S327" s="705">
        <f>SUMIFS('個別表（B表）'!$I$14:$I$113,'個別表（B表）'!$C$14:$C$113,'総括表 (A表)'!E327)</f>
        <v>0</v>
      </c>
      <c r="T327" s="698">
        <f>SUMIFS('個別表（B表）'!$AW$14:$AW$113,'個別表（B表）'!$C$14:$C$113,'総括表 (A表)'!$E327)</f>
        <v>0</v>
      </c>
      <c r="U327" s="387">
        <f>SUMIFS('個別表（B表）'!$AY$14:$AY$113,'個別表（B表）'!$C$14:$C$113,'総括表 (A表)'!$E327)</f>
        <v>0</v>
      </c>
      <c r="V327" s="496">
        <f>SUMIFS('個別表（B表）'!$I$14:$I$113,'個別表（B表）'!$C$14:$C$113,'総括表 (A表)'!$E327,'個別表（B表）'!$F$14:$F$113,"&gt;=1")</f>
        <v>0</v>
      </c>
      <c r="W327" s="387">
        <f>SUMIFS('個別表（B表）'!$BR$14:$BR$113,'個別表（B表）'!$C$14:$C$113,'総括表 (A表)'!$E327)</f>
        <v>0</v>
      </c>
      <c r="X327" s="674" t="str">
        <f t="shared" si="63"/>
        <v/>
      </c>
      <c r="Y327" s="331"/>
      <c r="Z327" s="332"/>
      <c r="AA327" s="328">
        <f t="shared" si="65"/>
        <v>0</v>
      </c>
      <c r="AB327" s="329">
        <f t="shared" si="66"/>
        <v>0</v>
      </c>
      <c r="AC327" s="332"/>
      <c r="AD327" s="332"/>
      <c r="AE327" s="328">
        <f t="shared" si="67"/>
        <v>0</v>
      </c>
      <c r="AF327" s="746">
        <f t="shared" si="64"/>
        <v>0</v>
      </c>
      <c r="AG327" s="332"/>
      <c r="AH327" s="328">
        <f t="shared" si="68"/>
        <v>0</v>
      </c>
      <c r="AI327" s="329">
        <f t="shared" si="72"/>
        <v>0</v>
      </c>
      <c r="AJ327" s="332"/>
      <c r="AK327" s="330">
        <f t="shared" si="70"/>
        <v>0</v>
      </c>
      <c r="AL327" s="335"/>
      <c r="AM327" s="329">
        <f t="shared" si="71"/>
        <v>0</v>
      </c>
      <c r="AN327" s="436"/>
      <c r="AO327" s="337">
        <f t="shared" si="74"/>
        <v>0</v>
      </c>
      <c r="AP327" s="261"/>
    </row>
    <row r="328" spans="1:42">
      <c r="A328" s="342">
        <f>VLOOKUP($E328,'個別表（B表）'!$C$14:$CM$113,2,FALSE)</f>
        <v>0</v>
      </c>
      <c r="B328" s="342">
        <f>IF(D328&gt;0,SUM($D$12:D328),0)</f>
        <v>0</v>
      </c>
      <c r="C328" s="342">
        <f t="shared" si="75"/>
        <v>0</v>
      </c>
      <c r="D328" s="342">
        <f t="shared" si="60"/>
        <v>0</v>
      </c>
      <c r="E328" s="666">
        <f t="shared" si="76"/>
        <v>0</v>
      </c>
      <c r="F328" s="357">
        <f>VLOOKUP($E328,'個別表（B表）'!$C$14:$CM$113,10,FALSE)</f>
        <v>0</v>
      </c>
      <c r="G328" s="357">
        <f>VLOOKUP($E328,'個別表（B表）'!$C$14:$CM$113,11,FALSE)</f>
        <v>0</v>
      </c>
      <c r="H328" s="530">
        <f>VLOOKUP($E328,'個別表（B表）'!$C$14:$CM$113,12,FALSE)</f>
        <v>0</v>
      </c>
      <c r="I328" s="388"/>
      <c r="J328" s="709" t="str">
        <f>IF($H328&gt;0,LEFT(VLOOKUP($E328,'個別表（B表）'!$C$14:$CM$113,14,FALSE),2),"")</f>
        <v/>
      </c>
      <c r="K328" s="705">
        <f>SUMIFS('個別表（B表）'!$I$14:$I$113,'個別表（B表）'!$C$14:$C$113,'総括表 (A表)'!$E328,'個別表（B表）'!$R$14:$R$113,"&gt;=1")</f>
        <v>0</v>
      </c>
      <c r="L328" s="627">
        <f>SUMIFS('個別表（B表）'!$AW$14:$AW$113,'個別表（B表）'!$C$14:$C$113,'総括表 (A表)'!$E328)</f>
        <v>0</v>
      </c>
      <c r="M328" s="385">
        <f>SUMIFS('個別表（B表）'!$AY$14:$AY$113,'個別表（B表）'!$C$14:$C$113,'総括表 (A表)'!$E328)</f>
        <v>0</v>
      </c>
      <c r="N328" s="386">
        <f>SUMIFS('個別表（B表）'!$I$14:$I$113,'個別表（B表）'!$C$14:$C$113,'総括表 (A表)'!$E328,'個別表（B表）'!$F$14:$F$113,"&gt;=1")</f>
        <v>0</v>
      </c>
      <c r="O328" s="386">
        <f>SUMIFS('個別表（B表）'!$BR$14:$BR$113,'個別表（B表）'!$C$14:$C$113,'総括表 (A表)'!$E328)</f>
        <v>0</v>
      </c>
      <c r="P328" s="721" t="str">
        <f t="shared" si="61"/>
        <v/>
      </c>
      <c r="Q328" s="716"/>
      <c r="R328" s="327"/>
      <c r="S328" s="705">
        <f>SUMIFS('個別表（B表）'!$I$14:$I$113,'個別表（B表）'!$C$14:$C$113,'総括表 (A表)'!E328)</f>
        <v>0</v>
      </c>
      <c r="T328" s="698">
        <f>SUMIFS('個別表（B表）'!$AW$14:$AW$113,'個別表（B表）'!$C$14:$C$113,'総括表 (A表)'!$E328)</f>
        <v>0</v>
      </c>
      <c r="U328" s="387">
        <f>SUMIFS('個別表（B表）'!$AY$14:$AY$113,'個別表（B表）'!$C$14:$C$113,'総括表 (A表)'!$E328)</f>
        <v>0</v>
      </c>
      <c r="V328" s="496">
        <f>SUMIFS('個別表（B表）'!$I$14:$I$113,'個別表（B表）'!$C$14:$C$113,'総括表 (A表)'!$E328,'個別表（B表）'!$F$14:$F$113,"&gt;=1")</f>
        <v>0</v>
      </c>
      <c r="W328" s="387">
        <f>SUMIFS('個別表（B表）'!$BR$14:$BR$113,'個別表（B表）'!$C$14:$C$113,'総括表 (A表)'!$E328)</f>
        <v>0</v>
      </c>
      <c r="X328" s="674" t="str">
        <f t="shared" si="63"/>
        <v/>
      </c>
      <c r="Y328" s="331"/>
      <c r="Z328" s="332"/>
      <c r="AA328" s="328">
        <f t="shared" si="65"/>
        <v>0</v>
      </c>
      <c r="AB328" s="329">
        <f t="shared" si="66"/>
        <v>0</v>
      </c>
      <c r="AC328" s="332"/>
      <c r="AD328" s="332"/>
      <c r="AE328" s="328">
        <f t="shared" si="67"/>
        <v>0</v>
      </c>
      <c r="AF328" s="746">
        <f t="shared" si="64"/>
        <v>0</v>
      </c>
      <c r="AG328" s="332"/>
      <c r="AH328" s="328">
        <f t="shared" si="68"/>
        <v>0</v>
      </c>
      <c r="AI328" s="329">
        <f t="shared" si="72"/>
        <v>0</v>
      </c>
      <c r="AJ328" s="332"/>
      <c r="AK328" s="330">
        <f t="shared" si="70"/>
        <v>0</v>
      </c>
      <c r="AL328" s="335"/>
      <c r="AM328" s="329">
        <f t="shared" si="71"/>
        <v>0</v>
      </c>
      <c r="AN328" s="436"/>
      <c r="AO328" s="337">
        <f t="shared" si="74"/>
        <v>0</v>
      </c>
      <c r="AP328" s="261"/>
    </row>
    <row r="329" spans="1:42">
      <c r="A329" s="342">
        <f>VLOOKUP($E329,'個別表（B表）'!$C$14:$CM$113,2,FALSE)</f>
        <v>0</v>
      </c>
      <c r="B329" s="342">
        <f>IF(D329&gt;0,SUM($D$12:D329),0)</f>
        <v>0</v>
      </c>
      <c r="C329" s="342">
        <f t="shared" si="75"/>
        <v>0</v>
      </c>
      <c r="D329" s="342">
        <f t="shared" si="60"/>
        <v>0</v>
      </c>
      <c r="E329" s="666">
        <f t="shared" si="76"/>
        <v>0</v>
      </c>
      <c r="F329" s="357">
        <f>VLOOKUP($E329,'個別表（B表）'!$C$14:$CM$113,10,FALSE)</f>
        <v>0</v>
      </c>
      <c r="G329" s="357">
        <f>VLOOKUP($E329,'個別表（B表）'!$C$14:$CM$113,11,FALSE)</f>
        <v>0</v>
      </c>
      <c r="H329" s="530">
        <f>VLOOKUP($E329,'個別表（B表）'!$C$14:$CM$113,12,FALSE)</f>
        <v>0</v>
      </c>
      <c r="I329" s="388"/>
      <c r="J329" s="709" t="str">
        <f>IF($H329&gt;0,LEFT(VLOOKUP($E329,'個別表（B表）'!$C$14:$CM$113,14,FALSE),2),"")</f>
        <v/>
      </c>
      <c r="K329" s="705">
        <f>SUMIFS('個別表（B表）'!$I$14:$I$113,'個別表（B表）'!$C$14:$C$113,'総括表 (A表)'!$E329,'個別表（B表）'!$R$14:$R$113,"&gt;=1")</f>
        <v>0</v>
      </c>
      <c r="L329" s="627">
        <f>SUMIFS('個別表（B表）'!$AW$14:$AW$113,'個別表（B表）'!$C$14:$C$113,'総括表 (A表)'!$E329)</f>
        <v>0</v>
      </c>
      <c r="M329" s="385">
        <f>SUMIFS('個別表（B表）'!$AY$14:$AY$113,'個別表（B表）'!$C$14:$C$113,'総括表 (A表)'!$E329)</f>
        <v>0</v>
      </c>
      <c r="N329" s="386">
        <f>SUMIFS('個別表（B表）'!$I$14:$I$113,'個別表（B表）'!$C$14:$C$113,'総括表 (A表)'!$E329,'個別表（B表）'!$F$14:$F$113,"&gt;=1")</f>
        <v>0</v>
      </c>
      <c r="O329" s="386">
        <f>SUMIFS('個別表（B表）'!$BR$14:$BR$113,'個別表（B表）'!$C$14:$C$113,'総括表 (A表)'!$E329)</f>
        <v>0</v>
      </c>
      <c r="P329" s="721" t="str">
        <f t="shared" si="61"/>
        <v/>
      </c>
      <c r="Q329" s="716"/>
      <c r="R329" s="327"/>
      <c r="S329" s="705">
        <f>SUMIFS('個別表（B表）'!$I$14:$I$113,'個別表（B表）'!$C$14:$C$113,'総括表 (A表)'!E329)</f>
        <v>0</v>
      </c>
      <c r="T329" s="698">
        <f>SUMIFS('個別表（B表）'!$AW$14:$AW$113,'個別表（B表）'!$C$14:$C$113,'総括表 (A表)'!$E329)</f>
        <v>0</v>
      </c>
      <c r="U329" s="387">
        <f>SUMIFS('個別表（B表）'!$AY$14:$AY$113,'個別表（B表）'!$C$14:$C$113,'総括表 (A表)'!$E329)</f>
        <v>0</v>
      </c>
      <c r="V329" s="496">
        <f>SUMIFS('個別表（B表）'!$I$14:$I$113,'個別表（B表）'!$C$14:$C$113,'総括表 (A表)'!$E329,'個別表（B表）'!$F$14:$F$113,"&gt;=1")</f>
        <v>0</v>
      </c>
      <c r="W329" s="387">
        <f>SUMIFS('個別表（B表）'!$BR$14:$BR$113,'個別表（B表）'!$C$14:$C$113,'総括表 (A表)'!$E329)</f>
        <v>0</v>
      </c>
      <c r="X329" s="674" t="str">
        <f t="shared" si="63"/>
        <v/>
      </c>
      <c r="Y329" s="331"/>
      <c r="Z329" s="332"/>
      <c r="AA329" s="328">
        <f t="shared" si="65"/>
        <v>0</v>
      </c>
      <c r="AB329" s="329">
        <f t="shared" si="66"/>
        <v>0</v>
      </c>
      <c r="AC329" s="332"/>
      <c r="AD329" s="332"/>
      <c r="AE329" s="328">
        <f t="shared" si="67"/>
        <v>0</v>
      </c>
      <c r="AF329" s="746">
        <f t="shared" si="64"/>
        <v>0</v>
      </c>
      <c r="AG329" s="332"/>
      <c r="AH329" s="328">
        <f t="shared" si="68"/>
        <v>0</v>
      </c>
      <c r="AI329" s="329">
        <f t="shared" si="72"/>
        <v>0</v>
      </c>
      <c r="AJ329" s="332"/>
      <c r="AK329" s="330">
        <f t="shared" si="70"/>
        <v>0</v>
      </c>
      <c r="AL329" s="335"/>
      <c r="AM329" s="329">
        <f t="shared" si="71"/>
        <v>0</v>
      </c>
      <c r="AN329" s="436"/>
      <c r="AO329" s="337">
        <f t="shared" si="74"/>
        <v>0</v>
      </c>
      <c r="AP329" s="261"/>
    </row>
    <row r="330" spans="1:42">
      <c r="A330" s="342">
        <f>VLOOKUP($E330,'個別表（B表）'!$C$14:$CM$113,2,FALSE)</f>
        <v>0</v>
      </c>
      <c r="B330" s="342">
        <f>IF(D330&gt;0,SUM($D$12:D330),0)</f>
        <v>0</v>
      </c>
      <c r="C330" s="342">
        <f t="shared" si="75"/>
        <v>0</v>
      </c>
      <c r="D330" s="342">
        <f t="shared" si="60"/>
        <v>0</v>
      </c>
      <c r="E330" s="666">
        <f t="shared" si="76"/>
        <v>0</v>
      </c>
      <c r="F330" s="357">
        <f>VLOOKUP($E330,'個別表（B表）'!$C$14:$CM$113,10,FALSE)</f>
        <v>0</v>
      </c>
      <c r="G330" s="357">
        <f>VLOOKUP($E330,'個別表（B表）'!$C$14:$CM$113,11,FALSE)</f>
        <v>0</v>
      </c>
      <c r="H330" s="530">
        <f>VLOOKUP($E330,'個別表（B表）'!$C$14:$CM$113,12,FALSE)</f>
        <v>0</v>
      </c>
      <c r="I330" s="388"/>
      <c r="J330" s="709" t="str">
        <f>IF($H330&gt;0,LEFT(VLOOKUP($E330,'個別表（B表）'!$C$14:$CM$113,14,FALSE),2),"")</f>
        <v/>
      </c>
      <c r="K330" s="705">
        <f>SUMIFS('個別表（B表）'!$I$14:$I$113,'個別表（B表）'!$C$14:$C$113,'総括表 (A表)'!$E330,'個別表（B表）'!$R$14:$R$113,"&gt;=1")</f>
        <v>0</v>
      </c>
      <c r="L330" s="627">
        <f>SUMIFS('個別表（B表）'!$AW$14:$AW$113,'個別表（B表）'!$C$14:$C$113,'総括表 (A表)'!$E330)</f>
        <v>0</v>
      </c>
      <c r="M330" s="385">
        <f>SUMIFS('個別表（B表）'!$AY$14:$AY$113,'個別表（B表）'!$C$14:$C$113,'総括表 (A表)'!$E330)</f>
        <v>0</v>
      </c>
      <c r="N330" s="386">
        <f>SUMIFS('個別表（B表）'!$I$14:$I$113,'個別表（B表）'!$C$14:$C$113,'総括表 (A表)'!$E330,'個別表（B表）'!$F$14:$F$113,"&gt;=1")</f>
        <v>0</v>
      </c>
      <c r="O330" s="386">
        <f>SUMIFS('個別表（B表）'!$BR$14:$BR$113,'個別表（B表）'!$C$14:$C$113,'総括表 (A表)'!$E330)</f>
        <v>0</v>
      </c>
      <c r="P330" s="721" t="str">
        <f t="shared" si="61"/>
        <v/>
      </c>
      <c r="Q330" s="716"/>
      <c r="R330" s="327"/>
      <c r="S330" s="705">
        <f>SUMIFS('個別表（B表）'!$I$14:$I$113,'個別表（B表）'!$C$14:$C$113,'総括表 (A表)'!E330)</f>
        <v>0</v>
      </c>
      <c r="T330" s="698">
        <f>SUMIFS('個別表（B表）'!$AW$14:$AW$113,'個別表（B表）'!$C$14:$C$113,'総括表 (A表)'!$E330)</f>
        <v>0</v>
      </c>
      <c r="U330" s="387">
        <f>SUMIFS('個別表（B表）'!$AY$14:$AY$113,'個別表（B表）'!$C$14:$C$113,'総括表 (A表)'!$E330)</f>
        <v>0</v>
      </c>
      <c r="V330" s="496">
        <f>SUMIFS('個別表（B表）'!$I$14:$I$113,'個別表（B表）'!$C$14:$C$113,'総括表 (A表)'!$E330,'個別表（B表）'!$F$14:$F$113,"&gt;=1")</f>
        <v>0</v>
      </c>
      <c r="W330" s="387">
        <f>SUMIFS('個別表（B表）'!$BR$14:$BR$113,'個別表（B表）'!$C$14:$C$113,'総括表 (A表)'!$E330)</f>
        <v>0</v>
      </c>
      <c r="X330" s="674" t="str">
        <f t="shared" si="63"/>
        <v/>
      </c>
      <c r="Y330" s="331"/>
      <c r="Z330" s="332"/>
      <c r="AA330" s="328">
        <f t="shared" si="65"/>
        <v>0</v>
      </c>
      <c r="AB330" s="329">
        <f t="shared" si="66"/>
        <v>0</v>
      </c>
      <c r="AC330" s="332"/>
      <c r="AD330" s="332"/>
      <c r="AE330" s="328">
        <f t="shared" si="67"/>
        <v>0</v>
      </c>
      <c r="AF330" s="746">
        <f t="shared" si="64"/>
        <v>0</v>
      </c>
      <c r="AG330" s="332"/>
      <c r="AH330" s="328">
        <f t="shared" si="68"/>
        <v>0</v>
      </c>
      <c r="AI330" s="329">
        <f t="shared" si="72"/>
        <v>0</v>
      </c>
      <c r="AJ330" s="332"/>
      <c r="AK330" s="330">
        <f t="shared" si="70"/>
        <v>0</v>
      </c>
      <c r="AL330" s="335"/>
      <c r="AM330" s="329">
        <f t="shared" si="71"/>
        <v>0</v>
      </c>
      <c r="AN330" s="436"/>
      <c r="AO330" s="337">
        <f t="shared" si="74"/>
        <v>0</v>
      </c>
      <c r="AP330" s="261"/>
    </row>
    <row r="331" spans="1:42">
      <c r="A331" s="342">
        <f>VLOOKUP($E331,'個別表（B表）'!$C$14:$CM$113,2,FALSE)</f>
        <v>0</v>
      </c>
      <c r="B331" s="342">
        <f>IF(D331&gt;0,SUM($D$12:D331),0)</f>
        <v>0</v>
      </c>
      <c r="C331" s="342">
        <f t="shared" si="75"/>
        <v>0</v>
      </c>
      <c r="D331" s="342">
        <f t="shared" si="60"/>
        <v>0</v>
      </c>
      <c r="E331" s="666">
        <f t="shared" si="76"/>
        <v>0</v>
      </c>
      <c r="F331" s="357">
        <f>VLOOKUP($E331,'個別表（B表）'!$C$14:$CM$113,10,FALSE)</f>
        <v>0</v>
      </c>
      <c r="G331" s="357">
        <f>VLOOKUP($E331,'個別表（B表）'!$C$14:$CM$113,11,FALSE)</f>
        <v>0</v>
      </c>
      <c r="H331" s="530">
        <f>VLOOKUP($E331,'個別表（B表）'!$C$14:$CM$113,12,FALSE)</f>
        <v>0</v>
      </c>
      <c r="I331" s="388"/>
      <c r="J331" s="709" t="str">
        <f>IF($H331&gt;0,LEFT(VLOOKUP($E331,'個別表（B表）'!$C$14:$CM$113,14,FALSE),2),"")</f>
        <v/>
      </c>
      <c r="K331" s="705">
        <f>SUMIFS('個別表（B表）'!$I$14:$I$113,'個別表（B表）'!$C$14:$C$113,'総括表 (A表)'!$E331,'個別表（B表）'!$R$14:$R$113,"&gt;=1")</f>
        <v>0</v>
      </c>
      <c r="L331" s="627">
        <f>SUMIFS('個別表（B表）'!$AW$14:$AW$113,'個別表（B表）'!$C$14:$C$113,'総括表 (A表)'!$E331)</f>
        <v>0</v>
      </c>
      <c r="M331" s="385">
        <f>SUMIFS('個別表（B表）'!$AY$14:$AY$113,'個別表（B表）'!$C$14:$C$113,'総括表 (A表)'!$E331)</f>
        <v>0</v>
      </c>
      <c r="N331" s="386">
        <f>SUMIFS('個別表（B表）'!$I$14:$I$113,'個別表（B表）'!$C$14:$C$113,'総括表 (A表)'!$E331,'個別表（B表）'!$F$14:$F$113,"&gt;=1")</f>
        <v>0</v>
      </c>
      <c r="O331" s="386">
        <f>SUMIFS('個別表（B表）'!$BR$14:$BR$113,'個別表（B表）'!$C$14:$C$113,'総括表 (A表)'!$E331)</f>
        <v>0</v>
      </c>
      <c r="P331" s="721" t="str">
        <f t="shared" si="61"/>
        <v/>
      </c>
      <c r="Q331" s="716"/>
      <c r="R331" s="327"/>
      <c r="S331" s="705">
        <f>SUMIFS('個別表（B表）'!$I$14:$I$113,'個別表（B表）'!$C$14:$C$113,'総括表 (A表)'!E331)</f>
        <v>0</v>
      </c>
      <c r="T331" s="698">
        <f>SUMIFS('個別表（B表）'!$AW$14:$AW$113,'個別表（B表）'!$C$14:$C$113,'総括表 (A表)'!$E331)</f>
        <v>0</v>
      </c>
      <c r="U331" s="387">
        <f>SUMIFS('個別表（B表）'!$AY$14:$AY$113,'個別表（B表）'!$C$14:$C$113,'総括表 (A表)'!$E331)</f>
        <v>0</v>
      </c>
      <c r="V331" s="496">
        <f>SUMIFS('個別表（B表）'!$I$14:$I$113,'個別表（B表）'!$C$14:$C$113,'総括表 (A表)'!$E331,'個別表（B表）'!$F$14:$F$113,"&gt;=1")</f>
        <v>0</v>
      </c>
      <c r="W331" s="387">
        <f>SUMIFS('個別表（B表）'!$BR$14:$BR$113,'個別表（B表）'!$C$14:$C$113,'総括表 (A表)'!$E331)</f>
        <v>0</v>
      </c>
      <c r="X331" s="674" t="str">
        <f t="shared" si="63"/>
        <v/>
      </c>
      <c r="Y331" s="331"/>
      <c r="Z331" s="332"/>
      <c r="AA331" s="328">
        <f t="shared" si="65"/>
        <v>0</v>
      </c>
      <c r="AB331" s="329">
        <f t="shared" si="66"/>
        <v>0</v>
      </c>
      <c r="AC331" s="332"/>
      <c r="AD331" s="332"/>
      <c r="AE331" s="328">
        <f t="shared" si="67"/>
        <v>0</v>
      </c>
      <c r="AF331" s="746">
        <f t="shared" si="64"/>
        <v>0</v>
      </c>
      <c r="AG331" s="332"/>
      <c r="AH331" s="328">
        <f t="shared" si="68"/>
        <v>0</v>
      </c>
      <c r="AI331" s="329">
        <f t="shared" si="72"/>
        <v>0</v>
      </c>
      <c r="AJ331" s="332"/>
      <c r="AK331" s="330">
        <f t="shared" si="70"/>
        <v>0</v>
      </c>
      <c r="AL331" s="335"/>
      <c r="AM331" s="329">
        <f t="shared" si="71"/>
        <v>0</v>
      </c>
      <c r="AN331" s="436"/>
      <c r="AO331" s="337">
        <f t="shared" si="74"/>
        <v>0</v>
      </c>
      <c r="AP331" s="261"/>
    </row>
    <row r="332" spans="1:42">
      <c r="A332" s="342">
        <f>VLOOKUP($E332,'個別表（B表）'!$C$14:$CM$113,2,FALSE)</f>
        <v>0</v>
      </c>
      <c r="B332" s="342">
        <f>IF(D332&gt;0,SUM($D$12:D332),0)</f>
        <v>0</v>
      </c>
      <c r="C332" s="342">
        <f t="shared" si="75"/>
        <v>0</v>
      </c>
      <c r="D332" s="342">
        <f t="shared" ref="D332:D395" si="77">IF(AND(C332=1,SUMIF($A$12:$A$541,A332,$R$12:$R$541)&gt;0),1,0)</f>
        <v>0</v>
      </c>
      <c r="E332" s="666">
        <f t="shared" si="76"/>
        <v>0</v>
      </c>
      <c r="F332" s="357">
        <f>VLOOKUP($E332,'個別表（B表）'!$C$14:$CM$113,10,FALSE)</f>
        <v>0</v>
      </c>
      <c r="G332" s="357">
        <f>VLOOKUP($E332,'個別表（B表）'!$C$14:$CM$113,11,FALSE)</f>
        <v>0</v>
      </c>
      <c r="H332" s="530">
        <f>VLOOKUP($E332,'個別表（B表）'!$C$14:$CM$113,12,FALSE)</f>
        <v>0</v>
      </c>
      <c r="I332" s="388"/>
      <c r="J332" s="709" t="str">
        <f>IF($H332&gt;0,LEFT(VLOOKUP($E332,'個別表（B表）'!$C$14:$CM$113,14,FALSE),2),"")</f>
        <v/>
      </c>
      <c r="K332" s="705">
        <f>SUMIFS('個別表（B表）'!$I$14:$I$113,'個別表（B表）'!$C$14:$C$113,'総括表 (A表)'!$E332,'個別表（B表）'!$R$14:$R$113,"&gt;=1")</f>
        <v>0</v>
      </c>
      <c r="L332" s="627">
        <f>SUMIFS('個別表（B表）'!$AW$14:$AW$113,'個別表（B表）'!$C$14:$C$113,'総括表 (A表)'!$E332)</f>
        <v>0</v>
      </c>
      <c r="M332" s="385">
        <f>SUMIFS('個別表（B表）'!$AY$14:$AY$113,'個別表（B表）'!$C$14:$C$113,'総括表 (A表)'!$E332)</f>
        <v>0</v>
      </c>
      <c r="N332" s="386">
        <f>SUMIFS('個別表（B表）'!$I$14:$I$113,'個別表（B表）'!$C$14:$C$113,'総括表 (A表)'!$E332,'個別表（B表）'!$F$14:$F$113,"&gt;=1")</f>
        <v>0</v>
      </c>
      <c r="O332" s="386">
        <f>SUMIFS('個別表（B表）'!$BR$14:$BR$113,'個別表（B表）'!$C$14:$C$113,'総括表 (A表)'!$E332)</f>
        <v>0</v>
      </c>
      <c r="P332" s="721" t="str">
        <f t="shared" ref="P332:P395" si="78">IF(O332&gt;0,IFERROR(ROUNDDOWN(O332*1/15,-3),0),"")</f>
        <v/>
      </c>
      <c r="Q332" s="716"/>
      <c r="R332" s="327"/>
      <c r="S332" s="705">
        <f>SUMIFS('個別表（B表）'!$I$14:$I$113,'個別表（B表）'!$C$14:$C$113,'総括表 (A表)'!E332)</f>
        <v>0</v>
      </c>
      <c r="T332" s="698">
        <f>SUMIFS('個別表（B表）'!$AW$14:$AW$113,'個別表（B表）'!$C$14:$C$113,'総括表 (A表)'!$E332)</f>
        <v>0</v>
      </c>
      <c r="U332" s="387">
        <f>SUMIFS('個別表（B表）'!$AY$14:$AY$113,'個別表（B表）'!$C$14:$C$113,'総括表 (A表)'!$E332)</f>
        <v>0</v>
      </c>
      <c r="V332" s="496">
        <f>SUMIFS('個別表（B表）'!$I$14:$I$113,'個別表（B表）'!$C$14:$C$113,'総括表 (A表)'!$E332,'個別表（B表）'!$F$14:$F$113,"&gt;=1")</f>
        <v>0</v>
      </c>
      <c r="W332" s="387">
        <f>SUMIFS('個別表（B表）'!$BR$14:$BR$113,'個別表（B表）'!$C$14:$C$113,'総括表 (A表)'!$E332)</f>
        <v>0</v>
      </c>
      <c r="X332" s="674" t="str">
        <f t="shared" si="63"/>
        <v/>
      </c>
      <c r="Y332" s="331"/>
      <c r="Z332" s="332"/>
      <c r="AA332" s="328">
        <f t="shared" si="65"/>
        <v>0</v>
      </c>
      <c r="AB332" s="329">
        <f t="shared" si="66"/>
        <v>0</v>
      </c>
      <c r="AC332" s="332"/>
      <c r="AD332" s="332"/>
      <c r="AE332" s="328">
        <f t="shared" si="67"/>
        <v>0</v>
      </c>
      <c r="AF332" s="746">
        <f t="shared" si="64"/>
        <v>0</v>
      </c>
      <c r="AG332" s="332"/>
      <c r="AH332" s="328">
        <f t="shared" si="68"/>
        <v>0</v>
      </c>
      <c r="AI332" s="329">
        <f t="shared" si="72"/>
        <v>0</v>
      </c>
      <c r="AJ332" s="332"/>
      <c r="AK332" s="330">
        <f t="shared" si="70"/>
        <v>0</v>
      </c>
      <c r="AL332" s="335"/>
      <c r="AM332" s="329">
        <f t="shared" si="71"/>
        <v>0</v>
      </c>
      <c r="AN332" s="436"/>
      <c r="AO332" s="337">
        <f t="shared" si="74"/>
        <v>0</v>
      </c>
      <c r="AP332" s="261"/>
    </row>
    <row r="333" spans="1:42">
      <c r="A333" s="342">
        <f>VLOOKUP($E333,'個別表（B表）'!$C$14:$CM$113,2,FALSE)</f>
        <v>0</v>
      </c>
      <c r="B333" s="342">
        <f>IF(D333&gt;0,SUM($D$12:D333),0)</f>
        <v>0</v>
      </c>
      <c r="C333" s="342">
        <f t="shared" si="75"/>
        <v>0</v>
      </c>
      <c r="D333" s="342">
        <f t="shared" si="77"/>
        <v>0</v>
      </c>
      <c r="E333" s="666">
        <f t="shared" si="76"/>
        <v>0</v>
      </c>
      <c r="F333" s="357">
        <f>VLOOKUP($E333,'個別表（B表）'!$C$14:$CM$113,10,FALSE)</f>
        <v>0</v>
      </c>
      <c r="G333" s="357">
        <f>VLOOKUP($E333,'個別表（B表）'!$C$14:$CM$113,11,FALSE)</f>
        <v>0</v>
      </c>
      <c r="H333" s="530">
        <f>VLOOKUP($E333,'個別表（B表）'!$C$14:$CM$113,12,FALSE)</f>
        <v>0</v>
      </c>
      <c r="I333" s="388"/>
      <c r="J333" s="709" t="str">
        <f>IF($H333&gt;0,LEFT(VLOOKUP($E333,'個別表（B表）'!$C$14:$CM$113,14,FALSE),2),"")</f>
        <v/>
      </c>
      <c r="K333" s="705">
        <f>SUMIFS('個別表（B表）'!$I$14:$I$113,'個別表（B表）'!$C$14:$C$113,'総括表 (A表)'!$E333,'個別表（B表）'!$R$14:$R$113,"&gt;=1")</f>
        <v>0</v>
      </c>
      <c r="L333" s="627">
        <f>SUMIFS('個別表（B表）'!$AW$14:$AW$113,'個別表（B表）'!$C$14:$C$113,'総括表 (A表)'!$E333)</f>
        <v>0</v>
      </c>
      <c r="M333" s="385">
        <f>SUMIFS('個別表（B表）'!$AY$14:$AY$113,'個別表（B表）'!$C$14:$C$113,'総括表 (A表)'!$E333)</f>
        <v>0</v>
      </c>
      <c r="N333" s="386">
        <f>SUMIFS('個別表（B表）'!$I$14:$I$113,'個別表（B表）'!$C$14:$C$113,'総括表 (A表)'!$E333,'個別表（B表）'!$F$14:$F$113,"&gt;=1")</f>
        <v>0</v>
      </c>
      <c r="O333" s="386">
        <f>SUMIFS('個別表（B表）'!$BR$14:$BR$113,'個別表（B表）'!$C$14:$C$113,'総括表 (A表)'!$E333)</f>
        <v>0</v>
      </c>
      <c r="P333" s="721" t="str">
        <f t="shared" si="78"/>
        <v/>
      </c>
      <c r="Q333" s="716"/>
      <c r="R333" s="327"/>
      <c r="S333" s="705">
        <f>SUMIFS('個別表（B表）'!$I$14:$I$113,'個別表（B表）'!$C$14:$C$113,'総括表 (A表)'!E333)</f>
        <v>0</v>
      </c>
      <c r="T333" s="698">
        <f>SUMIFS('個別表（B表）'!$AW$14:$AW$113,'個別表（B表）'!$C$14:$C$113,'総括表 (A表)'!$E333)</f>
        <v>0</v>
      </c>
      <c r="U333" s="387">
        <f>SUMIFS('個別表（B表）'!$AY$14:$AY$113,'個別表（B表）'!$C$14:$C$113,'総括表 (A表)'!$E333)</f>
        <v>0</v>
      </c>
      <c r="V333" s="496">
        <f>SUMIFS('個別表（B表）'!$I$14:$I$113,'個別表（B表）'!$C$14:$C$113,'総括表 (A表)'!$E333,'個別表（B表）'!$F$14:$F$113,"&gt;=1")</f>
        <v>0</v>
      </c>
      <c r="W333" s="387">
        <f>SUMIFS('個別表（B表）'!$BR$14:$BR$113,'個別表（B表）'!$C$14:$C$113,'総括表 (A表)'!$E333)</f>
        <v>0</v>
      </c>
      <c r="X333" s="674" t="str">
        <f t="shared" ref="X333:X396" si="79">IF(W333&gt;0,IFERROR(ROUNDDOWN(W333*1/15,-3),0),"")</f>
        <v/>
      </c>
      <c r="Y333" s="331"/>
      <c r="Z333" s="332"/>
      <c r="AA333" s="328">
        <f t="shared" si="65"/>
        <v>0</v>
      </c>
      <c r="AB333" s="329">
        <f t="shared" si="66"/>
        <v>0</v>
      </c>
      <c r="AC333" s="332"/>
      <c r="AD333" s="332"/>
      <c r="AE333" s="328">
        <f t="shared" si="67"/>
        <v>0</v>
      </c>
      <c r="AF333" s="746">
        <f t="shared" ref="AF333:AF396" si="80">Y333</f>
        <v>0</v>
      </c>
      <c r="AG333" s="332"/>
      <c r="AH333" s="328">
        <f t="shared" si="68"/>
        <v>0</v>
      </c>
      <c r="AI333" s="329">
        <f t="shared" si="72"/>
        <v>0</v>
      </c>
      <c r="AJ333" s="332"/>
      <c r="AK333" s="330">
        <f t="shared" si="70"/>
        <v>0</v>
      </c>
      <c r="AL333" s="335"/>
      <c r="AM333" s="329">
        <f t="shared" si="71"/>
        <v>0</v>
      </c>
      <c r="AN333" s="436"/>
      <c r="AO333" s="337">
        <f t="shared" si="74"/>
        <v>0</v>
      </c>
      <c r="AP333" s="261"/>
    </row>
    <row r="334" spans="1:42">
      <c r="A334" s="342">
        <f>VLOOKUP($E334,'個別表（B表）'!$C$14:$CM$113,2,FALSE)</f>
        <v>0</v>
      </c>
      <c r="B334" s="342">
        <f>IF(D334&gt;0,SUM($D$12:D334),0)</f>
        <v>0</v>
      </c>
      <c r="C334" s="342">
        <f t="shared" si="75"/>
        <v>0</v>
      </c>
      <c r="D334" s="342">
        <f t="shared" si="77"/>
        <v>0</v>
      </c>
      <c r="E334" s="666">
        <f t="shared" si="76"/>
        <v>0</v>
      </c>
      <c r="F334" s="357">
        <f>VLOOKUP($E334,'個別表（B表）'!$C$14:$CM$113,10,FALSE)</f>
        <v>0</v>
      </c>
      <c r="G334" s="357">
        <f>VLOOKUP($E334,'個別表（B表）'!$C$14:$CM$113,11,FALSE)</f>
        <v>0</v>
      </c>
      <c r="H334" s="530">
        <f>VLOOKUP($E334,'個別表（B表）'!$C$14:$CM$113,12,FALSE)</f>
        <v>0</v>
      </c>
      <c r="I334" s="388"/>
      <c r="J334" s="709" t="str">
        <f>IF($H334&gt;0,LEFT(VLOOKUP($E334,'個別表（B表）'!$C$14:$CM$113,14,FALSE),2),"")</f>
        <v/>
      </c>
      <c r="K334" s="705">
        <f>SUMIFS('個別表（B表）'!$I$14:$I$113,'個別表（B表）'!$C$14:$C$113,'総括表 (A表)'!$E334,'個別表（B表）'!$R$14:$R$113,"&gt;=1")</f>
        <v>0</v>
      </c>
      <c r="L334" s="627">
        <f>SUMIFS('個別表（B表）'!$AW$14:$AW$113,'個別表（B表）'!$C$14:$C$113,'総括表 (A表)'!$E334)</f>
        <v>0</v>
      </c>
      <c r="M334" s="385">
        <f>SUMIFS('個別表（B表）'!$AY$14:$AY$113,'個別表（B表）'!$C$14:$C$113,'総括表 (A表)'!$E334)</f>
        <v>0</v>
      </c>
      <c r="N334" s="386">
        <f>SUMIFS('個別表（B表）'!$I$14:$I$113,'個別表（B表）'!$C$14:$C$113,'総括表 (A表)'!$E334,'個別表（B表）'!$F$14:$F$113,"&gt;=1")</f>
        <v>0</v>
      </c>
      <c r="O334" s="386">
        <f>SUMIFS('個別表（B表）'!$BR$14:$BR$113,'個別表（B表）'!$C$14:$C$113,'総括表 (A表)'!$E334)</f>
        <v>0</v>
      </c>
      <c r="P334" s="721" t="str">
        <f t="shared" si="78"/>
        <v/>
      </c>
      <c r="Q334" s="716"/>
      <c r="R334" s="327"/>
      <c r="S334" s="705">
        <f>SUMIFS('個別表（B表）'!$I$14:$I$113,'個別表（B表）'!$C$14:$C$113,'総括表 (A表)'!E334)</f>
        <v>0</v>
      </c>
      <c r="T334" s="698">
        <f>SUMIFS('個別表（B表）'!$AW$14:$AW$113,'個別表（B表）'!$C$14:$C$113,'総括表 (A表)'!$E334)</f>
        <v>0</v>
      </c>
      <c r="U334" s="387">
        <f>SUMIFS('個別表（B表）'!$AY$14:$AY$113,'個別表（B表）'!$C$14:$C$113,'総括表 (A表)'!$E334)</f>
        <v>0</v>
      </c>
      <c r="V334" s="496">
        <f>SUMIFS('個別表（B表）'!$I$14:$I$113,'個別表（B表）'!$C$14:$C$113,'総括表 (A表)'!$E334,'個別表（B表）'!$F$14:$F$113,"&gt;=1")</f>
        <v>0</v>
      </c>
      <c r="W334" s="387">
        <f>SUMIFS('個別表（B表）'!$BR$14:$BR$113,'個別表（B表）'!$C$14:$C$113,'総括表 (A表)'!$E334)</f>
        <v>0</v>
      </c>
      <c r="X334" s="674" t="str">
        <f t="shared" si="79"/>
        <v/>
      </c>
      <c r="Y334" s="331"/>
      <c r="Z334" s="332"/>
      <c r="AA334" s="328">
        <f t="shared" si="65"/>
        <v>0</v>
      </c>
      <c r="AB334" s="329">
        <f t="shared" si="66"/>
        <v>0</v>
      </c>
      <c r="AC334" s="332"/>
      <c r="AD334" s="332"/>
      <c r="AE334" s="328">
        <f t="shared" si="67"/>
        <v>0</v>
      </c>
      <c r="AF334" s="746">
        <f t="shared" si="80"/>
        <v>0</v>
      </c>
      <c r="AG334" s="332"/>
      <c r="AH334" s="328">
        <f t="shared" si="68"/>
        <v>0</v>
      </c>
      <c r="AI334" s="329">
        <f t="shared" si="72"/>
        <v>0</v>
      </c>
      <c r="AJ334" s="332"/>
      <c r="AK334" s="330">
        <f t="shared" si="70"/>
        <v>0</v>
      </c>
      <c r="AL334" s="335"/>
      <c r="AM334" s="329">
        <f t="shared" si="71"/>
        <v>0</v>
      </c>
      <c r="AN334" s="436"/>
      <c r="AO334" s="337">
        <f t="shared" si="74"/>
        <v>0</v>
      </c>
      <c r="AP334" s="261"/>
    </row>
    <row r="335" spans="1:42">
      <c r="A335" s="342">
        <f>VLOOKUP($E335,'個別表（B表）'!$C$14:$CM$113,2,FALSE)</f>
        <v>0</v>
      </c>
      <c r="B335" s="342">
        <f>IF(D335&gt;0,SUM($D$12:D335),0)</f>
        <v>0</v>
      </c>
      <c r="C335" s="342">
        <f t="shared" si="75"/>
        <v>0</v>
      </c>
      <c r="D335" s="342">
        <f t="shared" si="77"/>
        <v>0</v>
      </c>
      <c r="E335" s="666">
        <f t="shared" si="76"/>
        <v>0</v>
      </c>
      <c r="F335" s="357">
        <f>VLOOKUP($E335,'個別表（B表）'!$C$14:$CM$113,10,FALSE)</f>
        <v>0</v>
      </c>
      <c r="G335" s="357">
        <f>VLOOKUP($E335,'個別表（B表）'!$C$14:$CM$113,11,FALSE)</f>
        <v>0</v>
      </c>
      <c r="H335" s="530">
        <f>VLOOKUP($E335,'個別表（B表）'!$C$14:$CM$113,12,FALSE)</f>
        <v>0</v>
      </c>
      <c r="I335" s="388"/>
      <c r="J335" s="709" t="str">
        <f>IF($H335&gt;0,LEFT(VLOOKUP($E335,'個別表（B表）'!$C$14:$CM$113,14,FALSE),2),"")</f>
        <v/>
      </c>
      <c r="K335" s="705">
        <f>SUMIFS('個別表（B表）'!$I$14:$I$113,'個別表（B表）'!$C$14:$C$113,'総括表 (A表)'!$E335,'個別表（B表）'!$R$14:$R$113,"&gt;=1")</f>
        <v>0</v>
      </c>
      <c r="L335" s="627">
        <f>SUMIFS('個別表（B表）'!$AW$14:$AW$113,'個別表（B表）'!$C$14:$C$113,'総括表 (A表)'!$E335)</f>
        <v>0</v>
      </c>
      <c r="M335" s="385">
        <f>SUMIFS('個別表（B表）'!$AY$14:$AY$113,'個別表（B表）'!$C$14:$C$113,'総括表 (A表)'!$E335)</f>
        <v>0</v>
      </c>
      <c r="N335" s="386">
        <f>SUMIFS('個別表（B表）'!$I$14:$I$113,'個別表（B表）'!$C$14:$C$113,'総括表 (A表)'!$E335,'個別表（B表）'!$F$14:$F$113,"&gt;=1")</f>
        <v>0</v>
      </c>
      <c r="O335" s="386">
        <f>SUMIFS('個別表（B表）'!$BR$14:$BR$113,'個別表（B表）'!$C$14:$C$113,'総括表 (A表)'!$E335)</f>
        <v>0</v>
      </c>
      <c r="P335" s="721" t="str">
        <f t="shared" si="78"/>
        <v/>
      </c>
      <c r="Q335" s="716"/>
      <c r="R335" s="327"/>
      <c r="S335" s="705">
        <f>SUMIFS('個別表（B表）'!$I$14:$I$113,'個別表（B表）'!$C$14:$C$113,'総括表 (A表)'!E335)</f>
        <v>0</v>
      </c>
      <c r="T335" s="698">
        <f>SUMIFS('個別表（B表）'!$AW$14:$AW$113,'個別表（B表）'!$C$14:$C$113,'総括表 (A表)'!$E335)</f>
        <v>0</v>
      </c>
      <c r="U335" s="387">
        <f>SUMIFS('個別表（B表）'!$AY$14:$AY$113,'個別表（B表）'!$C$14:$C$113,'総括表 (A表)'!$E335)</f>
        <v>0</v>
      </c>
      <c r="V335" s="496">
        <f>SUMIFS('個別表（B表）'!$I$14:$I$113,'個別表（B表）'!$C$14:$C$113,'総括表 (A表)'!$E335,'個別表（B表）'!$F$14:$F$113,"&gt;=1")</f>
        <v>0</v>
      </c>
      <c r="W335" s="387">
        <f>SUMIFS('個別表（B表）'!$BR$14:$BR$113,'個別表（B表）'!$C$14:$C$113,'総括表 (A表)'!$E335)</f>
        <v>0</v>
      </c>
      <c r="X335" s="674" t="str">
        <f t="shared" si="79"/>
        <v/>
      </c>
      <c r="Y335" s="331"/>
      <c r="Z335" s="332"/>
      <c r="AA335" s="328">
        <f t="shared" ref="AA335:AA398" si="81">IF(Z335&gt;0,Z335/Y335,0)</f>
        <v>0</v>
      </c>
      <c r="AB335" s="329">
        <f t="shared" ref="AB335:AB398" si="82">IF(AA335&gt;=0.8,1,0)</f>
        <v>0</v>
      </c>
      <c r="AC335" s="332"/>
      <c r="AD335" s="332"/>
      <c r="AE335" s="328">
        <f t="shared" ref="AE335:AE398" si="83">IF(AD335&gt;0,AD335/AC335,0)</f>
        <v>0</v>
      </c>
      <c r="AF335" s="746">
        <f t="shared" si="80"/>
        <v>0</v>
      </c>
      <c r="AG335" s="332"/>
      <c r="AH335" s="328">
        <f t="shared" ref="AH335:AH398" si="84">IF(AG335&gt;0,AG335/AF335,0)</f>
        <v>0</v>
      </c>
      <c r="AI335" s="329">
        <f t="shared" si="72"/>
        <v>0</v>
      </c>
      <c r="AJ335" s="332"/>
      <c r="AK335" s="330">
        <f t="shared" ref="AK335:AK398" si="85">ROUND(AG335-AJ335,99)</f>
        <v>0</v>
      </c>
      <c r="AL335" s="335"/>
      <c r="AM335" s="329">
        <f t="shared" ref="AM335:AM398" si="86">IF(AI335=1,IF(AK335&gt;0,IF(AL335/AK335&gt;=0.3,1,),),)</f>
        <v>0</v>
      </c>
      <c r="AN335" s="436"/>
      <c r="AO335" s="337">
        <f t="shared" si="74"/>
        <v>0</v>
      </c>
      <c r="AP335" s="261"/>
    </row>
    <row r="336" spans="1:42">
      <c r="A336" s="342">
        <f>VLOOKUP($E336,'個別表（B表）'!$C$14:$CM$113,2,FALSE)</f>
        <v>0</v>
      </c>
      <c r="B336" s="342">
        <f>IF(D336&gt;0,SUM($D$12:D336),0)</f>
        <v>0</v>
      </c>
      <c r="C336" s="342">
        <f t="shared" si="75"/>
        <v>0</v>
      </c>
      <c r="D336" s="342">
        <f t="shared" si="77"/>
        <v>0</v>
      </c>
      <c r="E336" s="666">
        <f t="shared" si="76"/>
        <v>0</v>
      </c>
      <c r="F336" s="357">
        <f>VLOOKUP($E336,'個別表（B表）'!$C$14:$CM$113,10,FALSE)</f>
        <v>0</v>
      </c>
      <c r="G336" s="357">
        <f>VLOOKUP($E336,'個別表（B表）'!$C$14:$CM$113,11,FALSE)</f>
        <v>0</v>
      </c>
      <c r="H336" s="530">
        <f>VLOOKUP($E336,'個別表（B表）'!$C$14:$CM$113,12,FALSE)</f>
        <v>0</v>
      </c>
      <c r="I336" s="388"/>
      <c r="J336" s="709" t="str">
        <f>IF($H336&gt;0,LEFT(VLOOKUP($E336,'個別表（B表）'!$C$14:$CM$113,14,FALSE),2),"")</f>
        <v/>
      </c>
      <c r="K336" s="705">
        <f>SUMIFS('個別表（B表）'!$I$14:$I$113,'個別表（B表）'!$C$14:$C$113,'総括表 (A表)'!$E336,'個別表（B表）'!$R$14:$R$113,"&gt;=1")</f>
        <v>0</v>
      </c>
      <c r="L336" s="627">
        <f>SUMIFS('個別表（B表）'!$AW$14:$AW$113,'個別表（B表）'!$C$14:$C$113,'総括表 (A表)'!$E336)</f>
        <v>0</v>
      </c>
      <c r="M336" s="385">
        <f>SUMIFS('個別表（B表）'!$AY$14:$AY$113,'個別表（B表）'!$C$14:$C$113,'総括表 (A表)'!$E336)</f>
        <v>0</v>
      </c>
      <c r="N336" s="386">
        <f>SUMIFS('個別表（B表）'!$I$14:$I$113,'個別表（B表）'!$C$14:$C$113,'総括表 (A表)'!$E336,'個別表（B表）'!$F$14:$F$113,"&gt;=1")</f>
        <v>0</v>
      </c>
      <c r="O336" s="386">
        <f>SUMIFS('個別表（B表）'!$BR$14:$BR$113,'個別表（B表）'!$C$14:$C$113,'総括表 (A表)'!$E336)</f>
        <v>0</v>
      </c>
      <c r="P336" s="721" t="str">
        <f t="shared" si="78"/>
        <v/>
      </c>
      <c r="Q336" s="716"/>
      <c r="R336" s="327"/>
      <c r="S336" s="705">
        <f>SUMIFS('個別表（B表）'!$I$14:$I$113,'個別表（B表）'!$C$14:$C$113,'総括表 (A表)'!E336)</f>
        <v>0</v>
      </c>
      <c r="T336" s="698">
        <f>SUMIFS('個別表（B表）'!$AW$14:$AW$113,'個別表（B表）'!$C$14:$C$113,'総括表 (A表)'!$E336)</f>
        <v>0</v>
      </c>
      <c r="U336" s="387">
        <f>SUMIFS('個別表（B表）'!$AY$14:$AY$113,'個別表（B表）'!$C$14:$C$113,'総括表 (A表)'!$E336)</f>
        <v>0</v>
      </c>
      <c r="V336" s="496">
        <f>SUMIFS('個別表（B表）'!$I$14:$I$113,'個別表（B表）'!$C$14:$C$113,'総括表 (A表)'!$E336,'個別表（B表）'!$F$14:$F$113,"&gt;=1")</f>
        <v>0</v>
      </c>
      <c r="W336" s="387">
        <f>SUMIFS('個別表（B表）'!$BR$14:$BR$113,'個別表（B表）'!$C$14:$C$113,'総括表 (A表)'!$E336)</f>
        <v>0</v>
      </c>
      <c r="X336" s="674" t="str">
        <f t="shared" si="79"/>
        <v/>
      </c>
      <c r="Y336" s="331"/>
      <c r="Z336" s="332"/>
      <c r="AA336" s="328">
        <f t="shared" si="81"/>
        <v>0</v>
      </c>
      <c r="AB336" s="329">
        <f t="shared" si="82"/>
        <v>0</v>
      </c>
      <c r="AC336" s="332"/>
      <c r="AD336" s="332"/>
      <c r="AE336" s="328">
        <f t="shared" si="83"/>
        <v>0</v>
      </c>
      <c r="AF336" s="746">
        <f t="shared" si="80"/>
        <v>0</v>
      </c>
      <c r="AG336" s="332"/>
      <c r="AH336" s="328">
        <f t="shared" si="84"/>
        <v>0</v>
      </c>
      <c r="AI336" s="329">
        <f t="shared" si="72"/>
        <v>0</v>
      </c>
      <c r="AJ336" s="332"/>
      <c r="AK336" s="330">
        <f t="shared" si="85"/>
        <v>0</v>
      </c>
      <c r="AL336" s="335"/>
      <c r="AM336" s="329">
        <f t="shared" si="86"/>
        <v>0</v>
      </c>
      <c r="AN336" s="436"/>
      <c r="AO336" s="337">
        <f t="shared" si="74"/>
        <v>0</v>
      </c>
      <c r="AP336" s="261"/>
    </row>
    <row r="337" spans="1:42">
      <c r="A337" s="342">
        <f>VLOOKUP($E337,'個別表（B表）'!$C$14:$CM$113,2,FALSE)</f>
        <v>0</v>
      </c>
      <c r="B337" s="342">
        <f>IF(D337&gt;0,SUM($D$12:D337),0)</f>
        <v>0</v>
      </c>
      <c r="C337" s="342">
        <f t="shared" si="75"/>
        <v>0</v>
      </c>
      <c r="D337" s="342">
        <f t="shared" si="77"/>
        <v>0</v>
      </c>
      <c r="E337" s="666">
        <f t="shared" si="76"/>
        <v>0</v>
      </c>
      <c r="F337" s="357">
        <f>VLOOKUP($E337,'個別表（B表）'!$C$14:$CM$113,10,FALSE)</f>
        <v>0</v>
      </c>
      <c r="G337" s="357">
        <f>VLOOKUP($E337,'個別表（B表）'!$C$14:$CM$113,11,FALSE)</f>
        <v>0</v>
      </c>
      <c r="H337" s="530">
        <f>VLOOKUP($E337,'個別表（B表）'!$C$14:$CM$113,12,FALSE)</f>
        <v>0</v>
      </c>
      <c r="I337" s="388"/>
      <c r="J337" s="709" t="str">
        <f>IF($H337&gt;0,LEFT(VLOOKUP($E337,'個別表（B表）'!$C$14:$CM$113,14,FALSE),2),"")</f>
        <v/>
      </c>
      <c r="K337" s="705">
        <f>SUMIFS('個別表（B表）'!$I$14:$I$113,'個別表（B表）'!$C$14:$C$113,'総括表 (A表)'!$E337,'個別表（B表）'!$R$14:$R$113,"&gt;=1")</f>
        <v>0</v>
      </c>
      <c r="L337" s="627">
        <f>SUMIFS('個別表（B表）'!$AW$14:$AW$113,'個別表（B表）'!$C$14:$C$113,'総括表 (A表)'!$E337)</f>
        <v>0</v>
      </c>
      <c r="M337" s="385">
        <f>SUMIFS('個別表（B表）'!$AY$14:$AY$113,'個別表（B表）'!$C$14:$C$113,'総括表 (A表)'!$E337)</f>
        <v>0</v>
      </c>
      <c r="N337" s="386">
        <f>SUMIFS('個別表（B表）'!$I$14:$I$113,'個別表（B表）'!$C$14:$C$113,'総括表 (A表)'!$E337,'個別表（B表）'!$F$14:$F$113,"&gt;=1")</f>
        <v>0</v>
      </c>
      <c r="O337" s="386">
        <f>SUMIFS('個別表（B表）'!$BR$14:$BR$113,'個別表（B表）'!$C$14:$C$113,'総括表 (A表)'!$E337)</f>
        <v>0</v>
      </c>
      <c r="P337" s="721" t="str">
        <f t="shared" si="78"/>
        <v/>
      </c>
      <c r="Q337" s="716"/>
      <c r="R337" s="327"/>
      <c r="S337" s="705">
        <f>SUMIFS('個別表（B表）'!$I$14:$I$113,'個別表（B表）'!$C$14:$C$113,'総括表 (A表)'!E337)</f>
        <v>0</v>
      </c>
      <c r="T337" s="698">
        <f>SUMIFS('個別表（B表）'!$AW$14:$AW$113,'個別表（B表）'!$C$14:$C$113,'総括表 (A表)'!$E337)</f>
        <v>0</v>
      </c>
      <c r="U337" s="387">
        <f>SUMIFS('個別表（B表）'!$AY$14:$AY$113,'個別表（B表）'!$C$14:$C$113,'総括表 (A表)'!$E337)</f>
        <v>0</v>
      </c>
      <c r="V337" s="496">
        <f>SUMIFS('個別表（B表）'!$I$14:$I$113,'個別表（B表）'!$C$14:$C$113,'総括表 (A表)'!$E337,'個別表（B表）'!$F$14:$F$113,"&gt;=1")</f>
        <v>0</v>
      </c>
      <c r="W337" s="387">
        <f>SUMIFS('個別表（B表）'!$BR$14:$BR$113,'個別表（B表）'!$C$14:$C$113,'総括表 (A表)'!$E337)</f>
        <v>0</v>
      </c>
      <c r="X337" s="674" t="str">
        <f t="shared" si="79"/>
        <v/>
      </c>
      <c r="Y337" s="331"/>
      <c r="Z337" s="332"/>
      <c r="AA337" s="328">
        <f t="shared" si="81"/>
        <v>0</v>
      </c>
      <c r="AB337" s="329">
        <f t="shared" si="82"/>
        <v>0</v>
      </c>
      <c r="AC337" s="332"/>
      <c r="AD337" s="332"/>
      <c r="AE337" s="328">
        <f t="shared" si="83"/>
        <v>0</v>
      </c>
      <c r="AF337" s="746">
        <f t="shared" si="80"/>
        <v>0</v>
      </c>
      <c r="AG337" s="332"/>
      <c r="AH337" s="328">
        <f t="shared" si="84"/>
        <v>0</v>
      </c>
      <c r="AI337" s="329">
        <f t="shared" si="72"/>
        <v>0</v>
      </c>
      <c r="AJ337" s="332"/>
      <c r="AK337" s="330">
        <f t="shared" si="85"/>
        <v>0</v>
      </c>
      <c r="AL337" s="335"/>
      <c r="AM337" s="329">
        <f t="shared" si="86"/>
        <v>0</v>
      </c>
      <c r="AN337" s="436"/>
      <c r="AO337" s="337">
        <f t="shared" si="74"/>
        <v>0</v>
      </c>
      <c r="AP337" s="261"/>
    </row>
    <row r="338" spans="1:42">
      <c r="A338" s="342">
        <f>VLOOKUP($E338,'個別表（B表）'!$C$14:$CM$113,2,FALSE)</f>
        <v>0</v>
      </c>
      <c r="B338" s="342">
        <f>IF(D338&gt;0,SUM($D$12:D338),0)</f>
        <v>0</v>
      </c>
      <c r="C338" s="342">
        <f t="shared" si="75"/>
        <v>0</v>
      </c>
      <c r="D338" s="342">
        <f t="shared" si="77"/>
        <v>0</v>
      </c>
      <c r="E338" s="666">
        <f t="shared" si="76"/>
        <v>0</v>
      </c>
      <c r="F338" s="357">
        <f>VLOOKUP($E338,'個別表（B表）'!$C$14:$CM$113,10,FALSE)</f>
        <v>0</v>
      </c>
      <c r="G338" s="357">
        <f>VLOOKUP($E338,'個別表（B表）'!$C$14:$CM$113,11,FALSE)</f>
        <v>0</v>
      </c>
      <c r="H338" s="530">
        <f>VLOOKUP($E338,'個別表（B表）'!$C$14:$CM$113,12,FALSE)</f>
        <v>0</v>
      </c>
      <c r="I338" s="388"/>
      <c r="J338" s="709" t="str">
        <f>IF($H338&gt;0,LEFT(VLOOKUP($E338,'個別表（B表）'!$C$14:$CM$113,14,FALSE),2),"")</f>
        <v/>
      </c>
      <c r="K338" s="705">
        <f>SUMIFS('個別表（B表）'!$I$14:$I$113,'個別表（B表）'!$C$14:$C$113,'総括表 (A表)'!$E338,'個別表（B表）'!$R$14:$R$113,"&gt;=1")</f>
        <v>0</v>
      </c>
      <c r="L338" s="627">
        <f>SUMIFS('個別表（B表）'!$AW$14:$AW$113,'個別表（B表）'!$C$14:$C$113,'総括表 (A表)'!$E338)</f>
        <v>0</v>
      </c>
      <c r="M338" s="385">
        <f>SUMIFS('個別表（B表）'!$AY$14:$AY$113,'個別表（B表）'!$C$14:$C$113,'総括表 (A表)'!$E338)</f>
        <v>0</v>
      </c>
      <c r="N338" s="386">
        <f>SUMIFS('個別表（B表）'!$I$14:$I$113,'個別表（B表）'!$C$14:$C$113,'総括表 (A表)'!$E338,'個別表（B表）'!$F$14:$F$113,"&gt;=1")</f>
        <v>0</v>
      </c>
      <c r="O338" s="386">
        <f>SUMIFS('個別表（B表）'!$BR$14:$BR$113,'個別表（B表）'!$C$14:$C$113,'総括表 (A表)'!$E338)</f>
        <v>0</v>
      </c>
      <c r="P338" s="721" t="str">
        <f t="shared" si="78"/>
        <v/>
      </c>
      <c r="Q338" s="716"/>
      <c r="R338" s="327"/>
      <c r="S338" s="705">
        <f>SUMIFS('個別表（B表）'!$I$14:$I$113,'個別表（B表）'!$C$14:$C$113,'総括表 (A表)'!E338)</f>
        <v>0</v>
      </c>
      <c r="T338" s="698">
        <f>SUMIFS('個別表（B表）'!$AW$14:$AW$113,'個別表（B表）'!$C$14:$C$113,'総括表 (A表)'!$E338)</f>
        <v>0</v>
      </c>
      <c r="U338" s="387">
        <f>SUMIFS('個別表（B表）'!$AY$14:$AY$113,'個別表（B表）'!$C$14:$C$113,'総括表 (A表)'!$E338)</f>
        <v>0</v>
      </c>
      <c r="V338" s="496">
        <f>SUMIFS('個別表（B表）'!$I$14:$I$113,'個別表（B表）'!$C$14:$C$113,'総括表 (A表)'!$E338,'個別表（B表）'!$F$14:$F$113,"&gt;=1")</f>
        <v>0</v>
      </c>
      <c r="W338" s="387">
        <f>SUMIFS('個別表（B表）'!$BR$14:$BR$113,'個別表（B表）'!$C$14:$C$113,'総括表 (A表)'!$E338)</f>
        <v>0</v>
      </c>
      <c r="X338" s="674" t="str">
        <f t="shared" si="79"/>
        <v/>
      </c>
      <c r="Y338" s="331"/>
      <c r="Z338" s="332"/>
      <c r="AA338" s="328">
        <f t="shared" si="81"/>
        <v>0</v>
      </c>
      <c r="AB338" s="329">
        <f t="shared" si="82"/>
        <v>0</v>
      </c>
      <c r="AC338" s="332"/>
      <c r="AD338" s="332"/>
      <c r="AE338" s="328">
        <f t="shared" si="83"/>
        <v>0</v>
      </c>
      <c r="AF338" s="746">
        <f t="shared" si="80"/>
        <v>0</v>
      </c>
      <c r="AG338" s="332"/>
      <c r="AH338" s="328">
        <f t="shared" si="84"/>
        <v>0</v>
      </c>
      <c r="AI338" s="329">
        <f t="shared" ref="AI338:AI401" si="87">IF(AND(AC338&gt;0,AH338&gt;0),IF(ROUND(AH338-AE338,99)&gt;=0.1,1,),)</f>
        <v>0</v>
      </c>
      <c r="AJ338" s="332"/>
      <c r="AK338" s="330">
        <f t="shared" si="85"/>
        <v>0</v>
      </c>
      <c r="AL338" s="335"/>
      <c r="AM338" s="329">
        <f t="shared" si="86"/>
        <v>0</v>
      </c>
      <c r="AN338" s="436"/>
      <c r="AO338" s="337">
        <f t="shared" si="74"/>
        <v>0</v>
      </c>
      <c r="AP338" s="261"/>
    </row>
    <row r="339" spans="1:42">
      <c r="A339" s="342">
        <f>VLOOKUP($E339,'個別表（B表）'!$C$14:$CM$113,2,FALSE)</f>
        <v>0</v>
      </c>
      <c r="B339" s="342">
        <f>IF(D339&gt;0,SUM($D$12:D339),0)</f>
        <v>0</v>
      </c>
      <c r="C339" s="342">
        <f t="shared" si="75"/>
        <v>0</v>
      </c>
      <c r="D339" s="342">
        <f t="shared" si="77"/>
        <v>0</v>
      </c>
      <c r="E339" s="666">
        <f t="shared" si="76"/>
        <v>0</v>
      </c>
      <c r="F339" s="357">
        <f>VLOOKUP($E339,'個別表（B表）'!$C$14:$CM$113,10,FALSE)</f>
        <v>0</v>
      </c>
      <c r="G339" s="357">
        <f>VLOOKUP($E339,'個別表（B表）'!$C$14:$CM$113,11,FALSE)</f>
        <v>0</v>
      </c>
      <c r="H339" s="530">
        <f>VLOOKUP($E339,'個別表（B表）'!$C$14:$CM$113,12,FALSE)</f>
        <v>0</v>
      </c>
      <c r="I339" s="388"/>
      <c r="J339" s="709" t="str">
        <f>IF($H339&gt;0,LEFT(VLOOKUP($E339,'個別表（B表）'!$C$14:$CM$113,14,FALSE),2),"")</f>
        <v/>
      </c>
      <c r="K339" s="705">
        <f>SUMIFS('個別表（B表）'!$I$14:$I$113,'個別表（B表）'!$C$14:$C$113,'総括表 (A表)'!$E339,'個別表（B表）'!$R$14:$R$113,"&gt;=1")</f>
        <v>0</v>
      </c>
      <c r="L339" s="627">
        <f>SUMIFS('個別表（B表）'!$AW$14:$AW$113,'個別表（B表）'!$C$14:$C$113,'総括表 (A表)'!$E339)</f>
        <v>0</v>
      </c>
      <c r="M339" s="385">
        <f>SUMIFS('個別表（B表）'!$AY$14:$AY$113,'個別表（B表）'!$C$14:$C$113,'総括表 (A表)'!$E339)</f>
        <v>0</v>
      </c>
      <c r="N339" s="386">
        <f>SUMIFS('個別表（B表）'!$I$14:$I$113,'個別表（B表）'!$C$14:$C$113,'総括表 (A表)'!$E339,'個別表（B表）'!$F$14:$F$113,"&gt;=1")</f>
        <v>0</v>
      </c>
      <c r="O339" s="386">
        <f>SUMIFS('個別表（B表）'!$BR$14:$BR$113,'個別表（B表）'!$C$14:$C$113,'総括表 (A表)'!$E339)</f>
        <v>0</v>
      </c>
      <c r="P339" s="721" t="str">
        <f t="shared" si="78"/>
        <v/>
      </c>
      <c r="Q339" s="716"/>
      <c r="R339" s="327"/>
      <c r="S339" s="705">
        <f>SUMIFS('個別表（B表）'!$I$14:$I$113,'個別表（B表）'!$C$14:$C$113,'総括表 (A表)'!E339)</f>
        <v>0</v>
      </c>
      <c r="T339" s="698">
        <f>SUMIFS('個別表（B表）'!$AW$14:$AW$113,'個別表（B表）'!$C$14:$C$113,'総括表 (A表)'!$E339)</f>
        <v>0</v>
      </c>
      <c r="U339" s="387">
        <f>SUMIFS('個別表（B表）'!$AY$14:$AY$113,'個別表（B表）'!$C$14:$C$113,'総括表 (A表)'!$E339)</f>
        <v>0</v>
      </c>
      <c r="V339" s="496">
        <f>SUMIFS('個別表（B表）'!$I$14:$I$113,'個別表（B表）'!$C$14:$C$113,'総括表 (A表)'!$E339,'個別表（B表）'!$F$14:$F$113,"&gt;=1")</f>
        <v>0</v>
      </c>
      <c r="W339" s="387">
        <f>SUMIFS('個別表（B表）'!$BR$14:$BR$113,'個別表（B表）'!$C$14:$C$113,'総括表 (A表)'!$E339)</f>
        <v>0</v>
      </c>
      <c r="X339" s="674" t="str">
        <f t="shared" si="79"/>
        <v/>
      </c>
      <c r="Y339" s="331"/>
      <c r="Z339" s="332"/>
      <c r="AA339" s="328">
        <f t="shared" si="81"/>
        <v>0</v>
      </c>
      <c r="AB339" s="329">
        <f t="shared" si="82"/>
        <v>0</v>
      </c>
      <c r="AC339" s="332"/>
      <c r="AD339" s="332"/>
      <c r="AE339" s="328">
        <f t="shared" si="83"/>
        <v>0</v>
      </c>
      <c r="AF339" s="746">
        <f t="shared" si="80"/>
        <v>0</v>
      </c>
      <c r="AG339" s="332"/>
      <c r="AH339" s="328">
        <f t="shared" si="84"/>
        <v>0</v>
      </c>
      <c r="AI339" s="329">
        <f t="shared" si="87"/>
        <v>0</v>
      </c>
      <c r="AJ339" s="332"/>
      <c r="AK339" s="330">
        <f t="shared" si="85"/>
        <v>0</v>
      </c>
      <c r="AL339" s="335"/>
      <c r="AM339" s="329">
        <f t="shared" si="86"/>
        <v>0</v>
      </c>
      <c r="AN339" s="436"/>
      <c r="AO339" s="337">
        <f t="shared" si="74"/>
        <v>0</v>
      </c>
      <c r="AP339" s="261"/>
    </row>
    <row r="340" spans="1:42">
      <c r="A340" s="342">
        <f>VLOOKUP($E340,'個別表（B表）'!$C$14:$CM$113,2,FALSE)</f>
        <v>0</v>
      </c>
      <c r="B340" s="342">
        <f>IF(D340&gt;0,SUM($D$12:D340),0)</f>
        <v>0</v>
      </c>
      <c r="C340" s="342">
        <f t="shared" si="75"/>
        <v>0</v>
      </c>
      <c r="D340" s="342">
        <f t="shared" si="77"/>
        <v>0</v>
      </c>
      <c r="E340" s="666">
        <f t="shared" si="76"/>
        <v>0</v>
      </c>
      <c r="F340" s="357">
        <f>VLOOKUP($E340,'個別表（B表）'!$C$14:$CM$113,10,FALSE)</f>
        <v>0</v>
      </c>
      <c r="G340" s="357">
        <f>VLOOKUP($E340,'個別表（B表）'!$C$14:$CM$113,11,FALSE)</f>
        <v>0</v>
      </c>
      <c r="H340" s="530">
        <f>VLOOKUP($E340,'個別表（B表）'!$C$14:$CM$113,12,FALSE)</f>
        <v>0</v>
      </c>
      <c r="I340" s="388"/>
      <c r="J340" s="709" t="str">
        <f>IF($H340&gt;0,LEFT(VLOOKUP($E340,'個別表（B表）'!$C$14:$CM$113,14,FALSE),2),"")</f>
        <v/>
      </c>
      <c r="K340" s="705">
        <f>SUMIFS('個別表（B表）'!$I$14:$I$113,'個別表（B表）'!$C$14:$C$113,'総括表 (A表)'!$E340,'個別表（B表）'!$R$14:$R$113,"&gt;=1")</f>
        <v>0</v>
      </c>
      <c r="L340" s="627">
        <f>SUMIFS('個別表（B表）'!$AW$14:$AW$113,'個別表（B表）'!$C$14:$C$113,'総括表 (A表)'!$E340)</f>
        <v>0</v>
      </c>
      <c r="M340" s="385">
        <f>SUMIFS('個別表（B表）'!$AY$14:$AY$113,'個別表（B表）'!$C$14:$C$113,'総括表 (A表)'!$E340)</f>
        <v>0</v>
      </c>
      <c r="N340" s="386">
        <f>SUMIFS('個別表（B表）'!$I$14:$I$113,'個別表（B表）'!$C$14:$C$113,'総括表 (A表)'!$E340,'個別表（B表）'!$F$14:$F$113,"&gt;=1")</f>
        <v>0</v>
      </c>
      <c r="O340" s="386">
        <f>SUMIFS('個別表（B表）'!$BR$14:$BR$113,'個別表（B表）'!$C$14:$C$113,'総括表 (A表)'!$E340)</f>
        <v>0</v>
      </c>
      <c r="P340" s="721" t="str">
        <f t="shared" si="78"/>
        <v/>
      </c>
      <c r="Q340" s="716"/>
      <c r="R340" s="327"/>
      <c r="S340" s="705">
        <f>SUMIFS('個別表（B表）'!$I$14:$I$113,'個別表（B表）'!$C$14:$C$113,'総括表 (A表)'!E340)</f>
        <v>0</v>
      </c>
      <c r="T340" s="698">
        <f>SUMIFS('個別表（B表）'!$AW$14:$AW$113,'個別表（B表）'!$C$14:$C$113,'総括表 (A表)'!$E340)</f>
        <v>0</v>
      </c>
      <c r="U340" s="387">
        <f>SUMIFS('個別表（B表）'!$AY$14:$AY$113,'個別表（B表）'!$C$14:$C$113,'総括表 (A表)'!$E340)</f>
        <v>0</v>
      </c>
      <c r="V340" s="496">
        <f>SUMIFS('個別表（B表）'!$I$14:$I$113,'個別表（B表）'!$C$14:$C$113,'総括表 (A表)'!$E340,'個別表（B表）'!$F$14:$F$113,"&gt;=1")</f>
        <v>0</v>
      </c>
      <c r="W340" s="387">
        <f>SUMIFS('個別表（B表）'!$BR$14:$BR$113,'個別表（B表）'!$C$14:$C$113,'総括表 (A表)'!$E340)</f>
        <v>0</v>
      </c>
      <c r="X340" s="674" t="str">
        <f t="shared" si="79"/>
        <v/>
      </c>
      <c r="Y340" s="331"/>
      <c r="Z340" s="332"/>
      <c r="AA340" s="328">
        <f t="shared" si="81"/>
        <v>0</v>
      </c>
      <c r="AB340" s="329">
        <f t="shared" si="82"/>
        <v>0</v>
      </c>
      <c r="AC340" s="332"/>
      <c r="AD340" s="332"/>
      <c r="AE340" s="328">
        <f t="shared" si="83"/>
        <v>0</v>
      </c>
      <c r="AF340" s="746">
        <f t="shared" si="80"/>
        <v>0</v>
      </c>
      <c r="AG340" s="332"/>
      <c r="AH340" s="328">
        <f t="shared" si="84"/>
        <v>0</v>
      </c>
      <c r="AI340" s="329">
        <f t="shared" si="87"/>
        <v>0</v>
      </c>
      <c r="AJ340" s="332"/>
      <c r="AK340" s="330">
        <f t="shared" si="85"/>
        <v>0</v>
      </c>
      <c r="AL340" s="335"/>
      <c r="AM340" s="329">
        <f t="shared" si="86"/>
        <v>0</v>
      </c>
      <c r="AN340" s="436"/>
      <c r="AO340" s="337">
        <f t="shared" si="74"/>
        <v>0</v>
      </c>
      <c r="AP340" s="261"/>
    </row>
    <row r="341" spans="1:42">
      <c r="A341" s="342">
        <f>VLOOKUP($E341,'個別表（B表）'!$C$14:$CM$113,2,FALSE)</f>
        <v>0</v>
      </c>
      <c r="B341" s="342">
        <f>IF(D341&gt;0,SUM($D$12:D341),0)</f>
        <v>0</v>
      </c>
      <c r="C341" s="342">
        <f t="shared" si="75"/>
        <v>0</v>
      </c>
      <c r="D341" s="342">
        <f t="shared" si="77"/>
        <v>0</v>
      </c>
      <c r="E341" s="666">
        <f t="shared" si="76"/>
        <v>0</v>
      </c>
      <c r="F341" s="357">
        <f>VLOOKUP($E341,'個別表（B表）'!$C$14:$CM$113,10,FALSE)</f>
        <v>0</v>
      </c>
      <c r="G341" s="357">
        <f>VLOOKUP($E341,'個別表（B表）'!$C$14:$CM$113,11,FALSE)</f>
        <v>0</v>
      </c>
      <c r="H341" s="530">
        <f>VLOOKUP($E341,'個別表（B表）'!$C$14:$CM$113,12,FALSE)</f>
        <v>0</v>
      </c>
      <c r="I341" s="388"/>
      <c r="J341" s="709" t="str">
        <f>IF($H341&gt;0,LEFT(VLOOKUP($E341,'個別表（B表）'!$C$14:$CM$113,14,FALSE),2),"")</f>
        <v/>
      </c>
      <c r="K341" s="705">
        <f>SUMIFS('個別表（B表）'!$I$14:$I$113,'個別表（B表）'!$C$14:$C$113,'総括表 (A表)'!$E341,'個別表（B表）'!$R$14:$R$113,"&gt;=1")</f>
        <v>0</v>
      </c>
      <c r="L341" s="627">
        <f>SUMIFS('個別表（B表）'!$AW$14:$AW$113,'個別表（B表）'!$C$14:$C$113,'総括表 (A表)'!$E341)</f>
        <v>0</v>
      </c>
      <c r="M341" s="385">
        <f>SUMIFS('個別表（B表）'!$AY$14:$AY$113,'個別表（B表）'!$C$14:$C$113,'総括表 (A表)'!$E341)</f>
        <v>0</v>
      </c>
      <c r="N341" s="386">
        <f>SUMIFS('個別表（B表）'!$I$14:$I$113,'個別表（B表）'!$C$14:$C$113,'総括表 (A表)'!$E341,'個別表（B表）'!$F$14:$F$113,"&gt;=1")</f>
        <v>0</v>
      </c>
      <c r="O341" s="386">
        <f>SUMIFS('個別表（B表）'!$BR$14:$BR$113,'個別表（B表）'!$C$14:$C$113,'総括表 (A表)'!$E341)</f>
        <v>0</v>
      </c>
      <c r="P341" s="721" t="str">
        <f t="shared" si="78"/>
        <v/>
      </c>
      <c r="Q341" s="716"/>
      <c r="R341" s="327"/>
      <c r="S341" s="705">
        <f>SUMIFS('個別表（B表）'!$I$14:$I$113,'個別表（B表）'!$C$14:$C$113,'総括表 (A表)'!E341)</f>
        <v>0</v>
      </c>
      <c r="T341" s="698">
        <f>SUMIFS('個別表（B表）'!$AW$14:$AW$113,'個別表（B表）'!$C$14:$C$113,'総括表 (A表)'!$E341)</f>
        <v>0</v>
      </c>
      <c r="U341" s="387">
        <f>SUMIFS('個別表（B表）'!$AY$14:$AY$113,'個別表（B表）'!$C$14:$C$113,'総括表 (A表)'!$E341)</f>
        <v>0</v>
      </c>
      <c r="V341" s="496">
        <f>SUMIFS('個別表（B表）'!$I$14:$I$113,'個別表（B表）'!$C$14:$C$113,'総括表 (A表)'!$E341,'個別表（B表）'!$F$14:$F$113,"&gt;=1")</f>
        <v>0</v>
      </c>
      <c r="W341" s="387">
        <f>SUMIFS('個別表（B表）'!$BR$14:$BR$113,'個別表（B表）'!$C$14:$C$113,'総括表 (A表)'!$E341)</f>
        <v>0</v>
      </c>
      <c r="X341" s="674" t="str">
        <f t="shared" si="79"/>
        <v/>
      </c>
      <c r="Y341" s="331"/>
      <c r="Z341" s="332"/>
      <c r="AA341" s="328">
        <f t="shared" si="81"/>
        <v>0</v>
      </c>
      <c r="AB341" s="329">
        <f t="shared" si="82"/>
        <v>0</v>
      </c>
      <c r="AC341" s="332"/>
      <c r="AD341" s="332"/>
      <c r="AE341" s="328">
        <f t="shared" si="83"/>
        <v>0</v>
      </c>
      <c r="AF341" s="746">
        <f t="shared" si="80"/>
        <v>0</v>
      </c>
      <c r="AG341" s="332"/>
      <c r="AH341" s="328">
        <f t="shared" si="84"/>
        <v>0</v>
      </c>
      <c r="AI341" s="329">
        <f t="shared" si="87"/>
        <v>0</v>
      </c>
      <c r="AJ341" s="332"/>
      <c r="AK341" s="330">
        <f t="shared" si="85"/>
        <v>0</v>
      </c>
      <c r="AL341" s="335"/>
      <c r="AM341" s="329">
        <f t="shared" si="86"/>
        <v>0</v>
      </c>
      <c r="AN341" s="436"/>
      <c r="AO341" s="337">
        <f t="shared" si="74"/>
        <v>0</v>
      </c>
      <c r="AP341" s="261"/>
    </row>
    <row r="342" spans="1:42">
      <c r="A342" s="342">
        <f>VLOOKUP($E342,'個別表（B表）'!$C$14:$CM$113,2,FALSE)</f>
        <v>0</v>
      </c>
      <c r="B342" s="342">
        <f>IF(D342&gt;0,SUM($D$12:D342),0)</f>
        <v>0</v>
      </c>
      <c r="C342" s="342">
        <f t="shared" si="75"/>
        <v>0</v>
      </c>
      <c r="D342" s="342">
        <f t="shared" si="77"/>
        <v>0</v>
      </c>
      <c r="E342" s="666">
        <f t="shared" si="76"/>
        <v>0</v>
      </c>
      <c r="F342" s="357">
        <f>VLOOKUP($E342,'個別表（B表）'!$C$14:$CM$113,10,FALSE)</f>
        <v>0</v>
      </c>
      <c r="G342" s="357">
        <f>VLOOKUP($E342,'個別表（B表）'!$C$14:$CM$113,11,FALSE)</f>
        <v>0</v>
      </c>
      <c r="H342" s="530">
        <f>VLOOKUP($E342,'個別表（B表）'!$C$14:$CM$113,12,FALSE)</f>
        <v>0</v>
      </c>
      <c r="I342" s="388"/>
      <c r="J342" s="709" t="str">
        <f>IF($H342&gt;0,LEFT(VLOOKUP($E342,'個別表（B表）'!$C$14:$CM$113,14,FALSE),2),"")</f>
        <v/>
      </c>
      <c r="K342" s="705">
        <f>SUMIFS('個別表（B表）'!$I$14:$I$113,'個別表（B表）'!$C$14:$C$113,'総括表 (A表)'!$E342,'個別表（B表）'!$R$14:$R$113,"&gt;=1")</f>
        <v>0</v>
      </c>
      <c r="L342" s="627">
        <f>SUMIFS('個別表（B表）'!$AW$14:$AW$113,'個別表（B表）'!$C$14:$C$113,'総括表 (A表)'!$E342)</f>
        <v>0</v>
      </c>
      <c r="M342" s="385">
        <f>SUMIFS('個別表（B表）'!$AY$14:$AY$113,'個別表（B表）'!$C$14:$C$113,'総括表 (A表)'!$E342)</f>
        <v>0</v>
      </c>
      <c r="N342" s="386">
        <f>SUMIFS('個別表（B表）'!$I$14:$I$113,'個別表（B表）'!$C$14:$C$113,'総括表 (A表)'!$E342,'個別表（B表）'!$F$14:$F$113,"&gt;=1")</f>
        <v>0</v>
      </c>
      <c r="O342" s="386">
        <f>SUMIFS('個別表（B表）'!$BR$14:$BR$113,'個別表（B表）'!$C$14:$C$113,'総括表 (A表)'!$E342)</f>
        <v>0</v>
      </c>
      <c r="P342" s="721" t="str">
        <f t="shared" si="78"/>
        <v/>
      </c>
      <c r="Q342" s="716"/>
      <c r="R342" s="327"/>
      <c r="S342" s="705">
        <f>SUMIFS('個別表（B表）'!$I$14:$I$113,'個別表（B表）'!$C$14:$C$113,'総括表 (A表)'!E342)</f>
        <v>0</v>
      </c>
      <c r="T342" s="698">
        <f>SUMIFS('個別表（B表）'!$AW$14:$AW$113,'個別表（B表）'!$C$14:$C$113,'総括表 (A表)'!$E342)</f>
        <v>0</v>
      </c>
      <c r="U342" s="387">
        <f>SUMIFS('個別表（B表）'!$AY$14:$AY$113,'個別表（B表）'!$C$14:$C$113,'総括表 (A表)'!$E342)</f>
        <v>0</v>
      </c>
      <c r="V342" s="496">
        <f>SUMIFS('個別表（B表）'!$I$14:$I$113,'個別表（B表）'!$C$14:$C$113,'総括表 (A表)'!$E342,'個別表（B表）'!$F$14:$F$113,"&gt;=1")</f>
        <v>0</v>
      </c>
      <c r="W342" s="387">
        <f>SUMIFS('個別表（B表）'!$BR$14:$BR$113,'個別表（B表）'!$C$14:$C$113,'総括表 (A表)'!$E342)</f>
        <v>0</v>
      </c>
      <c r="X342" s="674" t="str">
        <f t="shared" si="79"/>
        <v/>
      </c>
      <c r="Y342" s="331"/>
      <c r="Z342" s="332"/>
      <c r="AA342" s="328">
        <f t="shared" si="81"/>
        <v>0</v>
      </c>
      <c r="AB342" s="329">
        <f t="shared" si="82"/>
        <v>0</v>
      </c>
      <c r="AC342" s="332"/>
      <c r="AD342" s="332"/>
      <c r="AE342" s="328">
        <f t="shared" si="83"/>
        <v>0</v>
      </c>
      <c r="AF342" s="746">
        <f t="shared" si="80"/>
        <v>0</v>
      </c>
      <c r="AG342" s="332"/>
      <c r="AH342" s="328">
        <f t="shared" si="84"/>
        <v>0</v>
      </c>
      <c r="AI342" s="329">
        <f t="shared" si="87"/>
        <v>0</v>
      </c>
      <c r="AJ342" s="332"/>
      <c r="AK342" s="330">
        <f t="shared" si="85"/>
        <v>0</v>
      </c>
      <c r="AL342" s="335"/>
      <c r="AM342" s="329">
        <f t="shared" si="86"/>
        <v>0</v>
      </c>
      <c r="AN342" s="436"/>
      <c r="AO342" s="337">
        <f t="shared" si="74"/>
        <v>0</v>
      </c>
      <c r="AP342" s="261"/>
    </row>
    <row r="343" spans="1:42">
      <c r="A343" s="342">
        <f>VLOOKUP($E343,'個別表（B表）'!$C$14:$CM$113,2,FALSE)</f>
        <v>0</v>
      </c>
      <c r="B343" s="342">
        <f>IF(D343&gt;0,SUM($D$12:D343),0)</f>
        <v>0</v>
      </c>
      <c r="C343" s="342">
        <f t="shared" si="75"/>
        <v>0</v>
      </c>
      <c r="D343" s="342">
        <f t="shared" si="77"/>
        <v>0</v>
      </c>
      <c r="E343" s="666">
        <f t="shared" si="76"/>
        <v>0</v>
      </c>
      <c r="F343" s="357">
        <f>VLOOKUP($E343,'個別表（B表）'!$C$14:$CM$113,10,FALSE)</f>
        <v>0</v>
      </c>
      <c r="G343" s="357">
        <f>VLOOKUP($E343,'個別表（B表）'!$C$14:$CM$113,11,FALSE)</f>
        <v>0</v>
      </c>
      <c r="H343" s="530">
        <f>VLOOKUP($E343,'個別表（B表）'!$C$14:$CM$113,12,FALSE)</f>
        <v>0</v>
      </c>
      <c r="I343" s="388"/>
      <c r="J343" s="709" t="str">
        <f>IF($H343&gt;0,LEFT(VLOOKUP($E343,'個別表（B表）'!$C$14:$CM$113,14,FALSE),2),"")</f>
        <v/>
      </c>
      <c r="K343" s="705">
        <f>SUMIFS('個別表（B表）'!$I$14:$I$113,'個別表（B表）'!$C$14:$C$113,'総括表 (A表)'!$E343,'個別表（B表）'!$R$14:$R$113,"&gt;=1")</f>
        <v>0</v>
      </c>
      <c r="L343" s="627">
        <f>SUMIFS('個別表（B表）'!$AW$14:$AW$113,'個別表（B表）'!$C$14:$C$113,'総括表 (A表)'!$E343)</f>
        <v>0</v>
      </c>
      <c r="M343" s="385">
        <f>SUMIFS('個別表（B表）'!$AY$14:$AY$113,'個別表（B表）'!$C$14:$C$113,'総括表 (A表)'!$E343)</f>
        <v>0</v>
      </c>
      <c r="N343" s="386">
        <f>SUMIFS('個別表（B表）'!$I$14:$I$113,'個別表（B表）'!$C$14:$C$113,'総括表 (A表)'!$E343,'個別表（B表）'!$F$14:$F$113,"&gt;=1")</f>
        <v>0</v>
      </c>
      <c r="O343" s="386">
        <f>SUMIFS('個別表（B表）'!$BR$14:$BR$113,'個別表（B表）'!$C$14:$C$113,'総括表 (A表)'!$E343)</f>
        <v>0</v>
      </c>
      <c r="P343" s="721" t="str">
        <f t="shared" si="78"/>
        <v/>
      </c>
      <c r="Q343" s="716"/>
      <c r="R343" s="327"/>
      <c r="S343" s="705">
        <f>SUMIFS('個別表（B表）'!$I$14:$I$113,'個別表（B表）'!$C$14:$C$113,'総括表 (A表)'!E343)</f>
        <v>0</v>
      </c>
      <c r="T343" s="698">
        <f>SUMIFS('個別表（B表）'!$AW$14:$AW$113,'個別表（B表）'!$C$14:$C$113,'総括表 (A表)'!$E343)</f>
        <v>0</v>
      </c>
      <c r="U343" s="387">
        <f>SUMIFS('個別表（B表）'!$AY$14:$AY$113,'個別表（B表）'!$C$14:$C$113,'総括表 (A表)'!$E343)</f>
        <v>0</v>
      </c>
      <c r="V343" s="496">
        <f>SUMIFS('個別表（B表）'!$I$14:$I$113,'個別表（B表）'!$C$14:$C$113,'総括表 (A表)'!$E343,'個別表（B表）'!$F$14:$F$113,"&gt;=1")</f>
        <v>0</v>
      </c>
      <c r="W343" s="387">
        <f>SUMIFS('個別表（B表）'!$BR$14:$BR$113,'個別表（B表）'!$C$14:$C$113,'総括表 (A表)'!$E343)</f>
        <v>0</v>
      </c>
      <c r="X343" s="674" t="str">
        <f t="shared" si="79"/>
        <v/>
      </c>
      <c r="Y343" s="331"/>
      <c r="Z343" s="332"/>
      <c r="AA343" s="328">
        <f t="shared" si="81"/>
        <v>0</v>
      </c>
      <c r="AB343" s="329">
        <f t="shared" si="82"/>
        <v>0</v>
      </c>
      <c r="AC343" s="332"/>
      <c r="AD343" s="332"/>
      <c r="AE343" s="328">
        <f t="shared" si="83"/>
        <v>0</v>
      </c>
      <c r="AF343" s="746">
        <f t="shared" si="80"/>
        <v>0</v>
      </c>
      <c r="AG343" s="332"/>
      <c r="AH343" s="328">
        <f t="shared" si="84"/>
        <v>0</v>
      </c>
      <c r="AI343" s="329">
        <f t="shared" si="87"/>
        <v>0</v>
      </c>
      <c r="AJ343" s="332"/>
      <c r="AK343" s="330">
        <f t="shared" si="85"/>
        <v>0</v>
      </c>
      <c r="AL343" s="335"/>
      <c r="AM343" s="329">
        <f t="shared" si="86"/>
        <v>0</v>
      </c>
      <c r="AN343" s="436"/>
      <c r="AO343" s="337">
        <f t="shared" si="74"/>
        <v>0</v>
      </c>
      <c r="AP343" s="261"/>
    </row>
    <row r="344" spans="1:42">
      <c r="A344" s="342">
        <f>VLOOKUP($E344,'個別表（B表）'!$C$14:$CM$113,2,FALSE)</f>
        <v>0</v>
      </c>
      <c r="B344" s="342">
        <f>IF(D344&gt;0,SUM($D$12:D344),0)</f>
        <v>0</v>
      </c>
      <c r="C344" s="342">
        <f t="shared" si="75"/>
        <v>0</v>
      </c>
      <c r="D344" s="342">
        <f t="shared" si="77"/>
        <v>0</v>
      </c>
      <c r="E344" s="666">
        <f t="shared" si="76"/>
        <v>0</v>
      </c>
      <c r="F344" s="357">
        <f>VLOOKUP($E344,'個別表（B表）'!$C$14:$CM$113,10,FALSE)</f>
        <v>0</v>
      </c>
      <c r="G344" s="357">
        <f>VLOOKUP($E344,'個別表（B表）'!$C$14:$CM$113,11,FALSE)</f>
        <v>0</v>
      </c>
      <c r="H344" s="530">
        <f>VLOOKUP($E344,'個別表（B表）'!$C$14:$CM$113,12,FALSE)</f>
        <v>0</v>
      </c>
      <c r="I344" s="388"/>
      <c r="J344" s="709" t="str">
        <f>IF($H344&gt;0,LEFT(VLOOKUP($E344,'個別表（B表）'!$C$14:$CM$113,14,FALSE),2),"")</f>
        <v/>
      </c>
      <c r="K344" s="705">
        <f>SUMIFS('個別表（B表）'!$I$14:$I$113,'個別表（B表）'!$C$14:$C$113,'総括表 (A表)'!$E344,'個別表（B表）'!$R$14:$R$113,"&gt;=1")</f>
        <v>0</v>
      </c>
      <c r="L344" s="627">
        <f>SUMIFS('個別表（B表）'!$AW$14:$AW$113,'個別表（B表）'!$C$14:$C$113,'総括表 (A表)'!$E344)</f>
        <v>0</v>
      </c>
      <c r="M344" s="385">
        <f>SUMIFS('個別表（B表）'!$AY$14:$AY$113,'個別表（B表）'!$C$14:$C$113,'総括表 (A表)'!$E344)</f>
        <v>0</v>
      </c>
      <c r="N344" s="386">
        <f>SUMIFS('個別表（B表）'!$I$14:$I$113,'個別表（B表）'!$C$14:$C$113,'総括表 (A表)'!$E344,'個別表（B表）'!$F$14:$F$113,"&gt;=1")</f>
        <v>0</v>
      </c>
      <c r="O344" s="386">
        <f>SUMIFS('個別表（B表）'!$BR$14:$BR$113,'個別表（B表）'!$C$14:$C$113,'総括表 (A表)'!$E344)</f>
        <v>0</v>
      </c>
      <c r="P344" s="721" t="str">
        <f t="shared" si="78"/>
        <v/>
      </c>
      <c r="Q344" s="716"/>
      <c r="R344" s="327"/>
      <c r="S344" s="705">
        <f>SUMIFS('個別表（B表）'!$I$14:$I$113,'個別表（B表）'!$C$14:$C$113,'総括表 (A表)'!E344)</f>
        <v>0</v>
      </c>
      <c r="T344" s="698">
        <f>SUMIFS('個別表（B表）'!$AW$14:$AW$113,'個別表（B表）'!$C$14:$C$113,'総括表 (A表)'!$E344)</f>
        <v>0</v>
      </c>
      <c r="U344" s="387">
        <f>SUMIFS('個別表（B表）'!$AY$14:$AY$113,'個別表（B表）'!$C$14:$C$113,'総括表 (A表)'!$E344)</f>
        <v>0</v>
      </c>
      <c r="V344" s="496">
        <f>SUMIFS('個別表（B表）'!$I$14:$I$113,'個別表（B表）'!$C$14:$C$113,'総括表 (A表)'!$E344,'個別表（B表）'!$F$14:$F$113,"&gt;=1")</f>
        <v>0</v>
      </c>
      <c r="W344" s="387">
        <f>SUMIFS('個別表（B表）'!$BR$14:$BR$113,'個別表（B表）'!$C$14:$C$113,'総括表 (A表)'!$E344)</f>
        <v>0</v>
      </c>
      <c r="X344" s="674" t="str">
        <f t="shared" si="79"/>
        <v/>
      </c>
      <c r="Y344" s="331"/>
      <c r="Z344" s="332"/>
      <c r="AA344" s="328">
        <f t="shared" si="81"/>
        <v>0</v>
      </c>
      <c r="AB344" s="329">
        <f t="shared" si="82"/>
        <v>0</v>
      </c>
      <c r="AC344" s="332"/>
      <c r="AD344" s="332"/>
      <c r="AE344" s="328">
        <f t="shared" si="83"/>
        <v>0</v>
      </c>
      <c r="AF344" s="746">
        <f t="shared" si="80"/>
        <v>0</v>
      </c>
      <c r="AG344" s="332"/>
      <c r="AH344" s="328">
        <f t="shared" si="84"/>
        <v>0</v>
      </c>
      <c r="AI344" s="329">
        <f t="shared" si="87"/>
        <v>0</v>
      </c>
      <c r="AJ344" s="332"/>
      <c r="AK344" s="330">
        <f t="shared" si="85"/>
        <v>0</v>
      </c>
      <c r="AL344" s="335"/>
      <c r="AM344" s="329">
        <f t="shared" si="86"/>
        <v>0</v>
      </c>
      <c r="AN344" s="436"/>
      <c r="AO344" s="337">
        <f t="shared" si="74"/>
        <v>0</v>
      </c>
      <c r="AP344" s="261"/>
    </row>
    <row r="345" spans="1:42">
      <c r="A345" s="342">
        <f>VLOOKUP($E345,'個別表（B表）'!$C$14:$CM$113,2,FALSE)</f>
        <v>0</v>
      </c>
      <c r="B345" s="342">
        <f>IF(D345&gt;0,SUM($D$12:D345),0)</f>
        <v>0</v>
      </c>
      <c r="C345" s="342">
        <f t="shared" si="75"/>
        <v>0</v>
      </c>
      <c r="D345" s="342">
        <f t="shared" si="77"/>
        <v>0</v>
      </c>
      <c r="E345" s="666">
        <f t="shared" si="76"/>
        <v>0</v>
      </c>
      <c r="F345" s="357">
        <f>VLOOKUP($E345,'個別表（B表）'!$C$14:$CM$113,10,FALSE)</f>
        <v>0</v>
      </c>
      <c r="G345" s="357">
        <f>VLOOKUP($E345,'個別表（B表）'!$C$14:$CM$113,11,FALSE)</f>
        <v>0</v>
      </c>
      <c r="H345" s="530">
        <f>VLOOKUP($E345,'個別表（B表）'!$C$14:$CM$113,12,FALSE)</f>
        <v>0</v>
      </c>
      <c r="I345" s="388"/>
      <c r="J345" s="709" t="str">
        <f>IF($H345&gt;0,LEFT(VLOOKUP($E345,'個別表（B表）'!$C$14:$CM$113,14,FALSE),2),"")</f>
        <v/>
      </c>
      <c r="K345" s="705">
        <f>SUMIFS('個別表（B表）'!$I$14:$I$113,'個別表（B表）'!$C$14:$C$113,'総括表 (A表)'!$E345,'個別表（B表）'!$R$14:$R$113,"&gt;=1")</f>
        <v>0</v>
      </c>
      <c r="L345" s="627">
        <f>SUMIFS('個別表（B表）'!$AW$14:$AW$113,'個別表（B表）'!$C$14:$C$113,'総括表 (A表)'!$E345)</f>
        <v>0</v>
      </c>
      <c r="M345" s="385">
        <f>SUMIFS('個別表（B表）'!$AY$14:$AY$113,'個別表（B表）'!$C$14:$C$113,'総括表 (A表)'!$E345)</f>
        <v>0</v>
      </c>
      <c r="N345" s="386">
        <f>SUMIFS('個別表（B表）'!$I$14:$I$113,'個別表（B表）'!$C$14:$C$113,'総括表 (A表)'!$E345,'個別表（B表）'!$F$14:$F$113,"&gt;=1")</f>
        <v>0</v>
      </c>
      <c r="O345" s="386">
        <f>SUMIFS('個別表（B表）'!$BR$14:$BR$113,'個別表（B表）'!$C$14:$C$113,'総括表 (A表)'!$E345)</f>
        <v>0</v>
      </c>
      <c r="P345" s="721" t="str">
        <f t="shared" si="78"/>
        <v/>
      </c>
      <c r="Q345" s="716"/>
      <c r="R345" s="327"/>
      <c r="S345" s="705">
        <f>SUMIFS('個別表（B表）'!$I$14:$I$113,'個別表（B表）'!$C$14:$C$113,'総括表 (A表)'!E345)</f>
        <v>0</v>
      </c>
      <c r="T345" s="698">
        <f>SUMIFS('個別表（B表）'!$AW$14:$AW$113,'個別表（B表）'!$C$14:$C$113,'総括表 (A表)'!$E345)</f>
        <v>0</v>
      </c>
      <c r="U345" s="387">
        <f>SUMIFS('個別表（B表）'!$AY$14:$AY$113,'個別表（B表）'!$C$14:$C$113,'総括表 (A表)'!$E345)</f>
        <v>0</v>
      </c>
      <c r="V345" s="496">
        <f>SUMIFS('個別表（B表）'!$I$14:$I$113,'個別表（B表）'!$C$14:$C$113,'総括表 (A表)'!$E345,'個別表（B表）'!$F$14:$F$113,"&gt;=1")</f>
        <v>0</v>
      </c>
      <c r="W345" s="387">
        <f>SUMIFS('個別表（B表）'!$BR$14:$BR$113,'個別表（B表）'!$C$14:$C$113,'総括表 (A表)'!$E345)</f>
        <v>0</v>
      </c>
      <c r="X345" s="674" t="str">
        <f t="shared" si="79"/>
        <v/>
      </c>
      <c r="Y345" s="331"/>
      <c r="Z345" s="332"/>
      <c r="AA345" s="328">
        <f t="shared" si="81"/>
        <v>0</v>
      </c>
      <c r="AB345" s="329">
        <f t="shared" si="82"/>
        <v>0</v>
      </c>
      <c r="AC345" s="332"/>
      <c r="AD345" s="332"/>
      <c r="AE345" s="328">
        <f t="shared" si="83"/>
        <v>0</v>
      </c>
      <c r="AF345" s="746">
        <f t="shared" si="80"/>
        <v>0</v>
      </c>
      <c r="AG345" s="332"/>
      <c r="AH345" s="328">
        <f t="shared" si="84"/>
        <v>0</v>
      </c>
      <c r="AI345" s="329">
        <f t="shared" si="87"/>
        <v>0</v>
      </c>
      <c r="AJ345" s="332"/>
      <c r="AK345" s="330">
        <f t="shared" si="85"/>
        <v>0</v>
      </c>
      <c r="AL345" s="335"/>
      <c r="AM345" s="329">
        <f t="shared" si="86"/>
        <v>0</v>
      </c>
      <c r="AN345" s="436"/>
      <c r="AO345" s="337">
        <f t="shared" si="74"/>
        <v>0</v>
      </c>
      <c r="AP345" s="261"/>
    </row>
    <row r="346" spans="1:42">
      <c r="A346" s="342">
        <f>VLOOKUP($E346,'個別表（B表）'!$C$14:$CM$113,2,FALSE)</f>
        <v>0</v>
      </c>
      <c r="B346" s="342">
        <f>IF(D346&gt;0,SUM($D$12:D346),0)</f>
        <v>0</v>
      </c>
      <c r="C346" s="342">
        <f t="shared" si="75"/>
        <v>0</v>
      </c>
      <c r="D346" s="342">
        <f t="shared" si="77"/>
        <v>0</v>
      </c>
      <c r="E346" s="666">
        <f t="shared" si="76"/>
        <v>0</v>
      </c>
      <c r="F346" s="357">
        <f>VLOOKUP($E346,'個別表（B表）'!$C$14:$CM$113,10,FALSE)</f>
        <v>0</v>
      </c>
      <c r="G346" s="357">
        <f>VLOOKUP($E346,'個別表（B表）'!$C$14:$CM$113,11,FALSE)</f>
        <v>0</v>
      </c>
      <c r="H346" s="530">
        <f>VLOOKUP($E346,'個別表（B表）'!$C$14:$CM$113,12,FALSE)</f>
        <v>0</v>
      </c>
      <c r="I346" s="388"/>
      <c r="J346" s="709" t="str">
        <f>IF($H346&gt;0,LEFT(VLOOKUP($E346,'個別表（B表）'!$C$14:$CM$113,14,FALSE),2),"")</f>
        <v/>
      </c>
      <c r="K346" s="705">
        <f>SUMIFS('個別表（B表）'!$I$14:$I$113,'個別表（B表）'!$C$14:$C$113,'総括表 (A表)'!$E346,'個別表（B表）'!$R$14:$R$113,"&gt;=1")</f>
        <v>0</v>
      </c>
      <c r="L346" s="627">
        <f>SUMIFS('個別表（B表）'!$AW$14:$AW$113,'個別表（B表）'!$C$14:$C$113,'総括表 (A表)'!$E346)</f>
        <v>0</v>
      </c>
      <c r="M346" s="385">
        <f>SUMIFS('個別表（B表）'!$AY$14:$AY$113,'個別表（B表）'!$C$14:$C$113,'総括表 (A表)'!$E346)</f>
        <v>0</v>
      </c>
      <c r="N346" s="386">
        <f>SUMIFS('個別表（B表）'!$I$14:$I$113,'個別表（B表）'!$C$14:$C$113,'総括表 (A表)'!$E346,'個別表（B表）'!$F$14:$F$113,"&gt;=1")</f>
        <v>0</v>
      </c>
      <c r="O346" s="386">
        <f>SUMIFS('個別表（B表）'!$BR$14:$BR$113,'個別表（B表）'!$C$14:$C$113,'総括表 (A表)'!$E346)</f>
        <v>0</v>
      </c>
      <c r="P346" s="721" t="str">
        <f t="shared" si="78"/>
        <v/>
      </c>
      <c r="Q346" s="716"/>
      <c r="R346" s="327"/>
      <c r="S346" s="705">
        <f>SUMIFS('個別表（B表）'!$I$14:$I$113,'個別表（B表）'!$C$14:$C$113,'総括表 (A表)'!E346)</f>
        <v>0</v>
      </c>
      <c r="T346" s="698">
        <f>SUMIFS('個別表（B表）'!$AW$14:$AW$113,'個別表（B表）'!$C$14:$C$113,'総括表 (A表)'!$E346)</f>
        <v>0</v>
      </c>
      <c r="U346" s="387">
        <f>SUMIFS('個別表（B表）'!$AY$14:$AY$113,'個別表（B表）'!$C$14:$C$113,'総括表 (A表)'!$E346)</f>
        <v>0</v>
      </c>
      <c r="V346" s="496">
        <f>SUMIFS('個別表（B表）'!$I$14:$I$113,'個別表（B表）'!$C$14:$C$113,'総括表 (A表)'!$E346,'個別表（B表）'!$F$14:$F$113,"&gt;=1")</f>
        <v>0</v>
      </c>
      <c r="W346" s="387">
        <f>SUMIFS('個別表（B表）'!$BR$14:$BR$113,'個別表（B表）'!$C$14:$C$113,'総括表 (A表)'!$E346)</f>
        <v>0</v>
      </c>
      <c r="X346" s="674" t="str">
        <f t="shared" si="79"/>
        <v/>
      </c>
      <c r="Y346" s="331"/>
      <c r="Z346" s="332"/>
      <c r="AA346" s="328">
        <f t="shared" si="81"/>
        <v>0</v>
      </c>
      <c r="AB346" s="329">
        <f t="shared" si="82"/>
        <v>0</v>
      </c>
      <c r="AC346" s="332"/>
      <c r="AD346" s="332"/>
      <c r="AE346" s="328">
        <f t="shared" si="83"/>
        <v>0</v>
      </c>
      <c r="AF346" s="746">
        <f t="shared" si="80"/>
        <v>0</v>
      </c>
      <c r="AG346" s="332"/>
      <c r="AH346" s="328">
        <f t="shared" si="84"/>
        <v>0</v>
      </c>
      <c r="AI346" s="329">
        <f t="shared" si="87"/>
        <v>0</v>
      </c>
      <c r="AJ346" s="332"/>
      <c r="AK346" s="330">
        <f t="shared" si="85"/>
        <v>0</v>
      </c>
      <c r="AL346" s="335"/>
      <c r="AM346" s="329">
        <f t="shared" si="86"/>
        <v>0</v>
      </c>
      <c r="AN346" s="436"/>
      <c r="AO346" s="337">
        <f t="shared" si="74"/>
        <v>0</v>
      </c>
      <c r="AP346" s="261"/>
    </row>
    <row r="347" spans="1:42">
      <c r="A347" s="342">
        <f>VLOOKUP($E347,'個別表（B表）'!$C$14:$CM$113,2,FALSE)</f>
        <v>0</v>
      </c>
      <c r="B347" s="342">
        <f>IF(D347&gt;0,SUM($D$12:D347),0)</f>
        <v>0</v>
      </c>
      <c r="C347" s="342">
        <f t="shared" si="75"/>
        <v>0</v>
      </c>
      <c r="D347" s="342">
        <f t="shared" si="77"/>
        <v>0</v>
      </c>
      <c r="E347" s="666">
        <f t="shared" si="76"/>
        <v>0</v>
      </c>
      <c r="F347" s="357">
        <f>VLOOKUP($E347,'個別表（B表）'!$C$14:$CM$113,10,FALSE)</f>
        <v>0</v>
      </c>
      <c r="G347" s="357">
        <f>VLOOKUP($E347,'個別表（B表）'!$C$14:$CM$113,11,FALSE)</f>
        <v>0</v>
      </c>
      <c r="H347" s="530">
        <f>VLOOKUP($E347,'個別表（B表）'!$C$14:$CM$113,12,FALSE)</f>
        <v>0</v>
      </c>
      <c r="I347" s="388"/>
      <c r="J347" s="709" t="str">
        <f>IF($H347&gt;0,LEFT(VLOOKUP($E347,'個別表（B表）'!$C$14:$CM$113,14,FALSE),2),"")</f>
        <v/>
      </c>
      <c r="K347" s="705">
        <f>SUMIFS('個別表（B表）'!$I$14:$I$113,'個別表（B表）'!$C$14:$C$113,'総括表 (A表)'!$E347,'個別表（B表）'!$R$14:$R$113,"&gt;=1")</f>
        <v>0</v>
      </c>
      <c r="L347" s="627">
        <f>SUMIFS('個別表（B表）'!$AW$14:$AW$113,'個別表（B表）'!$C$14:$C$113,'総括表 (A表)'!$E347)</f>
        <v>0</v>
      </c>
      <c r="M347" s="385">
        <f>SUMIFS('個別表（B表）'!$AY$14:$AY$113,'個別表（B表）'!$C$14:$C$113,'総括表 (A表)'!$E347)</f>
        <v>0</v>
      </c>
      <c r="N347" s="386">
        <f>SUMIFS('個別表（B表）'!$I$14:$I$113,'個別表（B表）'!$C$14:$C$113,'総括表 (A表)'!$E347,'個別表（B表）'!$F$14:$F$113,"&gt;=1")</f>
        <v>0</v>
      </c>
      <c r="O347" s="386">
        <f>SUMIFS('個別表（B表）'!$BR$14:$BR$113,'個別表（B表）'!$C$14:$C$113,'総括表 (A表)'!$E347)</f>
        <v>0</v>
      </c>
      <c r="P347" s="721" t="str">
        <f t="shared" si="78"/>
        <v/>
      </c>
      <c r="Q347" s="716"/>
      <c r="R347" s="327"/>
      <c r="S347" s="705">
        <f>SUMIFS('個別表（B表）'!$I$14:$I$113,'個別表（B表）'!$C$14:$C$113,'総括表 (A表)'!E347)</f>
        <v>0</v>
      </c>
      <c r="T347" s="698">
        <f>SUMIFS('個別表（B表）'!$AW$14:$AW$113,'個別表（B表）'!$C$14:$C$113,'総括表 (A表)'!$E347)</f>
        <v>0</v>
      </c>
      <c r="U347" s="387">
        <f>SUMIFS('個別表（B表）'!$AY$14:$AY$113,'個別表（B表）'!$C$14:$C$113,'総括表 (A表)'!$E347)</f>
        <v>0</v>
      </c>
      <c r="V347" s="496">
        <f>SUMIFS('個別表（B表）'!$I$14:$I$113,'個別表（B表）'!$C$14:$C$113,'総括表 (A表)'!$E347,'個別表（B表）'!$F$14:$F$113,"&gt;=1")</f>
        <v>0</v>
      </c>
      <c r="W347" s="387">
        <f>SUMIFS('個別表（B表）'!$BR$14:$BR$113,'個別表（B表）'!$C$14:$C$113,'総括表 (A表)'!$E347)</f>
        <v>0</v>
      </c>
      <c r="X347" s="674" t="str">
        <f t="shared" si="79"/>
        <v/>
      </c>
      <c r="Y347" s="331"/>
      <c r="Z347" s="332"/>
      <c r="AA347" s="328">
        <f t="shared" si="81"/>
        <v>0</v>
      </c>
      <c r="AB347" s="329">
        <f t="shared" si="82"/>
        <v>0</v>
      </c>
      <c r="AC347" s="332"/>
      <c r="AD347" s="332"/>
      <c r="AE347" s="328">
        <f t="shared" si="83"/>
        <v>0</v>
      </c>
      <c r="AF347" s="746">
        <f t="shared" si="80"/>
        <v>0</v>
      </c>
      <c r="AG347" s="332"/>
      <c r="AH347" s="328">
        <f t="shared" si="84"/>
        <v>0</v>
      </c>
      <c r="AI347" s="329">
        <f t="shared" si="87"/>
        <v>0</v>
      </c>
      <c r="AJ347" s="332"/>
      <c r="AK347" s="330">
        <f t="shared" si="85"/>
        <v>0</v>
      </c>
      <c r="AL347" s="335"/>
      <c r="AM347" s="329">
        <f t="shared" si="86"/>
        <v>0</v>
      </c>
      <c r="AN347" s="436"/>
      <c r="AO347" s="337">
        <f t="shared" si="74"/>
        <v>0</v>
      </c>
      <c r="AP347" s="261"/>
    </row>
    <row r="348" spans="1:42">
      <c r="A348" s="342">
        <f>VLOOKUP($E348,'個別表（B表）'!$C$14:$CM$113,2,FALSE)</f>
        <v>0</v>
      </c>
      <c r="B348" s="342">
        <f>IF(D348&gt;0,SUM($D$12:D348),0)</f>
        <v>0</v>
      </c>
      <c r="C348" s="342">
        <f t="shared" si="75"/>
        <v>0</v>
      </c>
      <c r="D348" s="342">
        <f t="shared" si="77"/>
        <v>0</v>
      </c>
      <c r="E348" s="666">
        <f t="shared" si="76"/>
        <v>0</v>
      </c>
      <c r="F348" s="357">
        <f>VLOOKUP($E348,'個別表（B表）'!$C$14:$CM$113,10,FALSE)</f>
        <v>0</v>
      </c>
      <c r="G348" s="357">
        <f>VLOOKUP($E348,'個別表（B表）'!$C$14:$CM$113,11,FALSE)</f>
        <v>0</v>
      </c>
      <c r="H348" s="530">
        <f>VLOOKUP($E348,'個別表（B表）'!$C$14:$CM$113,12,FALSE)</f>
        <v>0</v>
      </c>
      <c r="I348" s="388"/>
      <c r="J348" s="709" t="str">
        <f>IF($H348&gt;0,LEFT(VLOOKUP($E348,'個別表（B表）'!$C$14:$CM$113,14,FALSE),2),"")</f>
        <v/>
      </c>
      <c r="K348" s="705">
        <f>SUMIFS('個別表（B表）'!$I$14:$I$113,'個別表（B表）'!$C$14:$C$113,'総括表 (A表)'!$E348,'個別表（B表）'!$R$14:$R$113,"&gt;=1")</f>
        <v>0</v>
      </c>
      <c r="L348" s="627">
        <f>SUMIFS('個別表（B表）'!$AW$14:$AW$113,'個別表（B表）'!$C$14:$C$113,'総括表 (A表)'!$E348)</f>
        <v>0</v>
      </c>
      <c r="M348" s="385">
        <f>SUMIFS('個別表（B表）'!$AY$14:$AY$113,'個別表（B表）'!$C$14:$C$113,'総括表 (A表)'!$E348)</f>
        <v>0</v>
      </c>
      <c r="N348" s="386">
        <f>SUMIFS('個別表（B表）'!$I$14:$I$113,'個別表（B表）'!$C$14:$C$113,'総括表 (A表)'!$E348,'個別表（B表）'!$F$14:$F$113,"&gt;=1")</f>
        <v>0</v>
      </c>
      <c r="O348" s="386">
        <f>SUMIFS('個別表（B表）'!$BR$14:$BR$113,'個別表（B表）'!$C$14:$C$113,'総括表 (A表)'!$E348)</f>
        <v>0</v>
      </c>
      <c r="P348" s="721" t="str">
        <f t="shared" si="78"/>
        <v/>
      </c>
      <c r="Q348" s="716"/>
      <c r="R348" s="327"/>
      <c r="S348" s="705">
        <f>SUMIFS('個別表（B表）'!$I$14:$I$113,'個別表（B表）'!$C$14:$C$113,'総括表 (A表)'!E348)</f>
        <v>0</v>
      </c>
      <c r="T348" s="698">
        <f>SUMIFS('個別表（B表）'!$AW$14:$AW$113,'個別表（B表）'!$C$14:$C$113,'総括表 (A表)'!$E348)</f>
        <v>0</v>
      </c>
      <c r="U348" s="387">
        <f>SUMIFS('個別表（B表）'!$AY$14:$AY$113,'個別表（B表）'!$C$14:$C$113,'総括表 (A表)'!$E348)</f>
        <v>0</v>
      </c>
      <c r="V348" s="496">
        <f>SUMIFS('個別表（B表）'!$I$14:$I$113,'個別表（B表）'!$C$14:$C$113,'総括表 (A表)'!$E348,'個別表（B表）'!$F$14:$F$113,"&gt;=1")</f>
        <v>0</v>
      </c>
      <c r="W348" s="387">
        <f>SUMIFS('個別表（B表）'!$BR$14:$BR$113,'個別表（B表）'!$C$14:$C$113,'総括表 (A表)'!$E348)</f>
        <v>0</v>
      </c>
      <c r="X348" s="674" t="str">
        <f t="shared" si="79"/>
        <v/>
      </c>
      <c r="Y348" s="331"/>
      <c r="Z348" s="332"/>
      <c r="AA348" s="328">
        <f t="shared" si="81"/>
        <v>0</v>
      </c>
      <c r="AB348" s="329">
        <f t="shared" si="82"/>
        <v>0</v>
      </c>
      <c r="AC348" s="332"/>
      <c r="AD348" s="332"/>
      <c r="AE348" s="328">
        <f t="shared" si="83"/>
        <v>0</v>
      </c>
      <c r="AF348" s="746">
        <f t="shared" si="80"/>
        <v>0</v>
      </c>
      <c r="AG348" s="332"/>
      <c r="AH348" s="328">
        <f t="shared" si="84"/>
        <v>0</v>
      </c>
      <c r="AI348" s="329">
        <f t="shared" si="87"/>
        <v>0</v>
      </c>
      <c r="AJ348" s="332"/>
      <c r="AK348" s="330">
        <f t="shared" si="85"/>
        <v>0</v>
      </c>
      <c r="AL348" s="335"/>
      <c r="AM348" s="329">
        <f t="shared" si="86"/>
        <v>0</v>
      </c>
      <c r="AN348" s="436"/>
      <c r="AO348" s="337">
        <f t="shared" si="74"/>
        <v>0</v>
      </c>
      <c r="AP348" s="261"/>
    </row>
    <row r="349" spans="1:42">
      <c r="A349" s="342">
        <f>VLOOKUP($E349,'個別表（B表）'!$C$14:$CM$113,2,FALSE)</f>
        <v>0</v>
      </c>
      <c r="B349" s="342">
        <f>IF(D349&gt;0,SUM($D$12:D349),0)</f>
        <v>0</v>
      </c>
      <c r="C349" s="342">
        <f t="shared" si="75"/>
        <v>0</v>
      </c>
      <c r="D349" s="342">
        <f t="shared" si="77"/>
        <v>0</v>
      </c>
      <c r="E349" s="666">
        <f t="shared" si="76"/>
        <v>0</v>
      </c>
      <c r="F349" s="357">
        <f>VLOOKUP($E349,'個別表（B表）'!$C$14:$CM$113,10,FALSE)</f>
        <v>0</v>
      </c>
      <c r="G349" s="357">
        <f>VLOOKUP($E349,'個別表（B表）'!$C$14:$CM$113,11,FALSE)</f>
        <v>0</v>
      </c>
      <c r="H349" s="530">
        <f>VLOOKUP($E349,'個別表（B表）'!$C$14:$CM$113,12,FALSE)</f>
        <v>0</v>
      </c>
      <c r="I349" s="388"/>
      <c r="J349" s="709" t="str">
        <f>IF($H349&gt;0,LEFT(VLOOKUP($E349,'個別表（B表）'!$C$14:$CM$113,14,FALSE),2),"")</f>
        <v/>
      </c>
      <c r="K349" s="705">
        <f>SUMIFS('個別表（B表）'!$I$14:$I$113,'個別表（B表）'!$C$14:$C$113,'総括表 (A表)'!$E349,'個別表（B表）'!$R$14:$R$113,"&gt;=1")</f>
        <v>0</v>
      </c>
      <c r="L349" s="627">
        <f>SUMIFS('個別表（B表）'!$AW$14:$AW$113,'個別表（B表）'!$C$14:$C$113,'総括表 (A表)'!$E349)</f>
        <v>0</v>
      </c>
      <c r="M349" s="385">
        <f>SUMIFS('個別表（B表）'!$AY$14:$AY$113,'個別表（B表）'!$C$14:$C$113,'総括表 (A表)'!$E349)</f>
        <v>0</v>
      </c>
      <c r="N349" s="386">
        <f>SUMIFS('個別表（B表）'!$I$14:$I$113,'個別表（B表）'!$C$14:$C$113,'総括表 (A表)'!$E349,'個別表（B表）'!$F$14:$F$113,"&gt;=1")</f>
        <v>0</v>
      </c>
      <c r="O349" s="386">
        <f>SUMIFS('個別表（B表）'!$BR$14:$BR$113,'個別表（B表）'!$C$14:$C$113,'総括表 (A表)'!$E349)</f>
        <v>0</v>
      </c>
      <c r="P349" s="721" t="str">
        <f t="shared" si="78"/>
        <v/>
      </c>
      <c r="Q349" s="716"/>
      <c r="R349" s="327"/>
      <c r="S349" s="705">
        <f>SUMIFS('個別表（B表）'!$I$14:$I$113,'個別表（B表）'!$C$14:$C$113,'総括表 (A表)'!E349)</f>
        <v>0</v>
      </c>
      <c r="T349" s="698">
        <f>SUMIFS('個別表（B表）'!$AW$14:$AW$113,'個別表（B表）'!$C$14:$C$113,'総括表 (A表)'!$E349)</f>
        <v>0</v>
      </c>
      <c r="U349" s="387">
        <f>SUMIFS('個別表（B表）'!$AY$14:$AY$113,'個別表（B表）'!$C$14:$C$113,'総括表 (A表)'!$E349)</f>
        <v>0</v>
      </c>
      <c r="V349" s="496">
        <f>SUMIFS('個別表（B表）'!$I$14:$I$113,'個別表（B表）'!$C$14:$C$113,'総括表 (A表)'!$E349,'個別表（B表）'!$F$14:$F$113,"&gt;=1")</f>
        <v>0</v>
      </c>
      <c r="W349" s="387">
        <f>SUMIFS('個別表（B表）'!$BR$14:$BR$113,'個別表（B表）'!$C$14:$C$113,'総括表 (A表)'!$E349)</f>
        <v>0</v>
      </c>
      <c r="X349" s="674" t="str">
        <f t="shared" si="79"/>
        <v/>
      </c>
      <c r="Y349" s="331"/>
      <c r="Z349" s="332"/>
      <c r="AA349" s="328">
        <f t="shared" si="81"/>
        <v>0</v>
      </c>
      <c r="AB349" s="329">
        <f t="shared" si="82"/>
        <v>0</v>
      </c>
      <c r="AC349" s="332"/>
      <c r="AD349" s="332"/>
      <c r="AE349" s="328">
        <f t="shared" si="83"/>
        <v>0</v>
      </c>
      <c r="AF349" s="746">
        <f t="shared" si="80"/>
        <v>0</v>
      </c>
      <c r="AG349" s="332"/>
      <c r="AH349" s="328">
        <f t="shared" si="84"/>
        <v>0</v>
      </c>
      <c r="AI349" s="329">
        <f t="shared" si="87"/>
        <v>0</v>
      </c>
      <c r="AJ349" s="332"/>
      <c r="AK349" s="330">
        <f t="shared" si="85"/>
        <v>0</v>
      </c>
      <c r="AL349" s="335"/>
      <c r="AM349" s="329">
        <f t="shared" si="86"/>
        <v>0</v>
      </c>
      <c r="AN349" s="436"/>
      <c r="AO349" s="337">
        <f t="shared" si="74"/>
        <v>0</v>
      </c>
      <c r="AP349" s="261"/>
    </row>
    <row r="350" spans="1:42">
      <c r="A350" s="342">
        <f>VLOOKUP($E350,'個別表（B表）'!$C$14:$CM$113,2,FALSE)</f>
        <v>0</v>
      </c>
      <c r="B350" s="342">
        <f>IF(D350&gt;0,SUM($D$12:D350),0)</f>
        <v>0</v>
      </c>
      <c r="C350" s="342">
        <f t="shared" si="75"/>
        <v>0</v>
      </c>
      <c r="D350" s="342">
        <f t="shared" si="77"/>
        <v>0</v>
      </c>
      <c r="E350" s="666">
        <f t="shared" si="76"/>
        <v>0</v>
      </c>
      <c r="F350" s="357">
        <f>VLOOKUP($E350,'個別表（B表）'!$C$14:$CM$113,10,FALSE)</f>
        <v>0</v>
      </c>
      <c r="G350" s="357">
        <f>VLOOKUP($E350,'個別表（B表）'!$C$14:$CM$113,11,FALSE)</f>
        <v>0</v>
      </c>
      <c r="H350" s="530">
        <f>VLOOKUP($E350,'個別表（B表）'!$C$14:$CM$113,12,FALSE)</f>
        <v>0</v>
      </c>
      <c r="I350" s="388"/>
      <c r="J350" s="709" t="str">
        <f>IF($H350&gt;0,LEFT(VLOOKUP($E350,'個別表（B表）'!$C$14:$CM$113,14,FALSE),2),"")</f>
        <v/>
      </c>
      <c r="K350" s="705">
        <f>SUMIFS('個別表（B表）'!$I$14:$I$113,'個別表（B表）'!$C$14:$C$113,'総括表 (A表)'!$E350,'個別表（B表）'!$R$14:$R$113,"&gt;=1")</f>
        <v>0</v>
      </c>
      <c r="L350" s="627">
        <f>SUMIFS('個別表（B表）'!$AW$14:$AW$113,'個別表（B表）'!$C$14:$C$113,'総括表 (A表)'!$E350)</f>
        <v>0</v>
      </c>
      <c r="M350" s="385">
        <f>SUMIFS('個別表（B表）'!$AY$14:$AY$113,'個別表（B表）'!$C$14:$C$113,'総括表 (A表)'!$E350)</f>
        <v>0</v>
      </c>
      <c r="N350" s="386">
        <f>SUMIFS('個別表（B表）'!$I$14:$I$113,'個別表（B表）'!$C$14:$C$113,'総括表 (A表)'!$E350,'個別表（B表）'!$F$14:$F$113,"&gt;=1")</f>
        <v>0</v>
      </c>
      <c r="O350" s="386">
        <f>SUMIFS('個別表（B表）'!$BR$14:$BR$113,'個別表（B表）'!$C$14:$C$113,'総括表 (A表)'!$E350)</f>
        <v>0</v>
      </c>
      <c r="P350" s="721" t="str">
        <f t="shared" si="78"/>
        <v/>
      </c>
      <c r="Q350" s="716"/>
      <c r="R350" s="327"/>
      <c r="S350" s="705">
        <f>SUMIFS('個別表（B表）'!$I$14:$I$113,'個別表（B表）'!$C$14:$C$113,'総括表 (A表)'!E350)</f>
        <v>0</v>
      </c>
      <c r="T350" s="698">
        <f>SUMIFS('個別表（B表）'!$AW$14:$AW$113,'個別表（B表）'!$C$14:$C$113,'総括表 (A表)'!$E350)</f>
        <v>0</v>
      </c>
      <c r="U350" s="387">
        <f>SUMIFS('個別表（B表）'!$AY$14:$AY$113,'個別表（B表）'!$C$14:$C$113,'総括表 (A表)'!$E350)</f>
        <v>0</v>
      </c>
      <c r="V350" s="496">
        <f>SUMIFS('個別表（B表）'!$I$14:$I$113,'個別表（B表）'!$C$14:$C$113,'総括表 (A表)'!$E350,'個別表（B表）'!$F$14:$F$113,"&gt;=1")</f>
        <v>0</v>
      </c>
      <c r="W350" s="387">
        <f>SUMIFS('個別表（B表）'!$BR$14:$BR$113,'個別表（B表）'!$C$14:$C$113,'総括表 (A表)'!$E350)</f>
        <v>0</v>
      </c>
      <c r="X350" s="674" t="str">
        <f t="shared" si="79"/>
        <v/>
      </c>
      <c r="Y350" s="331"/>
      <c r="Z350" s="332"/>
      <c r="AA350" s="328">
        <f t="shared" si="81"/>
        <v>0</v>
      </c>
      <c r="AB350" s="329">
        <f t="shared" si="82"/>
        <v>0</v>
      </c>
      <c r="AC350" s="332"/>
      <c r="AD350" s="332"/>
      <c r="AE350" s="328">
        <f t="shared" si="83"/>
        <v>0</v>
      </c>
      <c r="AF350" s="746">
        <f t="shared" si="80"/>
        <v>0</v>
      </c>
      <c r="AG350" s="332"/>
      <c r="AH350" s="328">
        <f t="shared" si="84"/>
        <v>0</v>
      </c>
      <c r="AI350" s="329">
        <f t="shared" si="87"/>
        <v>0</v>
      </c>
      <c r="AJ350" s="332"/>
      <c r="AK350" s="330">
        <f t="shared" si="85"/>
        <v>0</v>
      </c>
      <c r="AL350" s="335"/>
      <c r="AM350" s="329">
        <f t="shared" si="86"/>
        <v>0</v>
      </c>
      <c r="AN350" s="436"/>
      <c r="AO350" s="337">
        <f t="shared" si="74"/>
        <v>0</v>
      </c>
      <c r="AP350" s="261"/>
    </row>
    <row r="351" spans="1:42">
      <c r="A351" s="342">
        <f>VLOOKUP($E351,'個別表（B表）'!$C$14:$CM$113,2,FALSE)</f>
        <v>0</v>
      </c>
      <c r="B351" s="342">
        <f>IF(D351&gt;0,SUM($D$12:D351),0)</f>
        <v>0</v>
      </c>
      <c r="C351" s="342">
        <f t="shared" si="75"/>
        <v>0</v>
      </c>
      <c r="D351" s="342">
        <f t="shared" si="77"/>
        <v>0</v>
      </c>
      <c r="E351" s="666">
        <f t="shared" si="76"/>
        <v>0</v>
      </c>
      <c r="F351" s="357">
        <f>VLOOKUP($E351,'個別表（B表）'!$C$14:$CM$113,10,FALSE)</f>
        <v>0</v>
      </c>
      <c r="G351" s="357">
        <f>VLOOKUP($E351,'個別表（B表）'!$C$14:$CM$113,11,FALSE)</f>
        <v>0</v>
      </c>
      <c r="H351" s="530">
        <f>VLOOKUP($E351,'個別表（B表）'!$C$14:$CM$113,12,FALSE)</f>
        <v>0</v>
      </c>
      <c r="I351" s="388"/>
      <c r="J351" s="709" t="str">
        <f>IF($H351&gt;0,LEFT(VLOOKUP($E351,'個別表（B表）'!$C$14:$CM$113,14,FALSE),2),"")</f>
        <v/>
      </c>
      <c r="K351" s="705">
        <f>SUMIFS('個別表（B表）'!$I$14:$I$113,'個別表（B表）'!$C$14:$C$113,'総括表 (A表)'!$E351,'個別表（B表）'!$R$14:$R$113,"&gt;=1")</f>
        <v>0</v>
      </c>
      <c r="L351" s="627">
        <f>SUMIFS('個別表（B表）'!$AW$14:$AW$113,'個別表（B表）'!$C$14:$C$113,'総括表 (A表)'!$E351)</f>
        <v>0</v>
      </c>
      <c r="M351" s="385">
        <f>SUMIFS('個別表（B表）'!$AY$14:$AY$113,'個別表（B表）'!$C$14:$C$113,'総括表 (A表)'!$E351)</f>
        <v>0</v>
      </c>
      <c r="N351" s="386">
        <f>SUMIFS('個別表（B表）'!$I$14:$I$113,'個別表（B表）'!$C$14:$C$113,'総括表 (A表)'!$E351,'個別表（B表）'!$F$14:$F$113,"&gt;=1")</f>
        <v>0</v>
      </c>
      <c r="O351" s="386">
        <f>SUMIFS('個別表（B表）'!$BR$14:$BR$113,'個別表（B表）'!$C$14:$C$113,'総括表 (A表)'!$E351)</f>
        <v>0</v>
      </c>
      <c r="P351" s="721" t="str">
        <f t="shared" si="78"/>
        <v/>
      </c>
      <c r="Q351" s="716"/>
      <c r="R351" s="327"/>
      <c r="S351" s="705">
        <f>SUMIFS('個別表（B表）'!$I$14:$I$113,'個別表（B表）'!$C$14:$C$113,'総括表 (A表)'!E351)</f>
        <v>0</v>
      </c>
      <c r="T351" s="698">
        <f>SUMIFS('個別表（B表）'!$AW$14:$AW$113,'個別表（B表）'!$C$14:$C$113,'総括表 (A表)'!$E351)</f>
        <v>0</v>
      </c>
      <c r="U351" s="387">
        <f>SUMIFS('個別表（B表）'!$AY$14:$AY$113,'個別表（B表）'!$C$14:$C$113,'総括表 (A表)'!$E351)</f>
        <v>0</v>
      </c>
      <c r="V351" s="496">
        <f>SUMIFS('個別表（B表）'!$I$14:$I$113,'個別表（B表）'!$C$14:$C$113,'総括表 (A表)'!$E351,'個別表（B表）'!$F$14:$F$113,"&gt;=1")</f>
        <v>0</v>
      </c>
      <c r="W351" s="387">
        <f>SUMIFS('個別表（B表）'!$BR$14:$BR$113,'個別表（B表）'!$C$14:$C$113,'総括表 (A表)'!$E351)</f>
        <v>0</v>
      </c>
      <c r="X351" s="674" t="str">
        <f t="shared" si="79"/>
        <v/>
      </c>
      <c r="Y351" s="331"/>
      <c r="Z351" s="332"/>
      <c r="AA351" s="328">
        <f t="shared" si="81"/>
        <v>0</v>
      </c>
      <c r="AB351" s="329">
        <f t="shared" si="82"/>
        <v>0</v>
      </c>
      <c r="AC351" s="332"/>
      <c r="AD351" s="332"/>
      <c r="AE351" s="328">
        <f t="shared" si="83"/>
        <v>0</v>
      </c>
      <c r="AF351" s="746">
        <f t="shared" si="80"/>
        <v>0</v>
      </c>
      <c r="AG351" s="332"/>
      <c r="AH351" s="328">
        <f t="shared" si="84"/>
        <v>0</v>
      </c>
      <c r="AI351" s="329">
        <f t="shared" si="87"/>
        <v>0</v>
      </c>
      <c r="AJ351" s="332"/>
      <c r="AK351" s="330">
        <f t="shared" si="85"/>
        <v>0</v>
      </c>
      <c r="AL351" s="335"/>
      <c r="AM351" s="329">
        <f t="shared" si="86"/>
        <v>0</v>
      </c>
      <c r="AN351" s="436"/>
      <c r="AO351" s="337">
        <f t="shared" si="74"/>
        <v>0</v>
      </c>
      <c r="AP351" s="261"/>
    </row>
    <row r="352" spans="1:42">
      <c r="A352" s="342">
        <f>VLOOKUP($E352,'個別表（B表）'!$C$14:$CM$113,2,FALSE)</f>
        <v>0</v>
      </c>
      <c r="B352" s="342">
        <f>IF(D352&gt;0,SUM($D$12:D352),0)</f>
        <v>0</v>
      </c>
      <c r="C352" s="342">
        <f t="shared" si="75"/>
        <v>0</v>
      </c>
      <c r="D352" s="342">
        <f t="shared" si="77"/>
        <v>0</v>
      </c>
      <c r="E352" s="666">
        <f t="shared" si="76"/>
        <v>0</v>
      </c>
      <c r="F352" s="357">
        <f>VLOOKUP($E352,'個別表（B表）'!$C$14:$CM$113,10,FALSE)</f>
        <v>0</v>
      </c>
      <c r="G352" s="357">
        <f>VLOOKUP($E352,'個別表（B表）'!$C$14:$CM$113,11,FALSE)</f>
        <v>0</v>
      </c>
      <c r="H352" s="530">
        <f>VLOOKUP($E352,'個別表（B表）'!$C$14:$CM$113,12,FALSE)</f>
        <v>0</v>
      </c>
      <c r="I352" s="388"/>
      <c r="J352" s="709" t="str">
        <f>IF($H352&gt;0,LEFT(VLOOKUP($E352,'個別表（B表）'!$C$14:$CM$113,14,FALSE),2),"")</f>
        <v/>
      </c>
      <c r="K352" s="705">
        <f>SUMIFS('個別表（B表）'!$I$14:$I$113,'個別表（B表）'!$C$14:$C$113,'総括表 (A表)'!$E352,'個別表（B表）'!$R$14:$R$113,"&gt;=1")</f>
        <v>0</v>
      </c>
      <c r="L352" s="627">
        <f>SUMIFS('個別表（B表）'!$AW$14:$AW$113,'個別表（B表）'!$C$14:$C$113,'総括表 (A表)'!$E352)</f>
        <v>0</v>
      </c>
      <c r="M352" s="385">
        <f>SUMIFS('個別表（B表）'!$AY$14:$AY$113,'個別表（B表）'!$C$14:$C$113,'総括表 (A表)'!$E352)</f>
        <v>0</v>
      </c>
      <c r="N352" s="386">
        <f>SUMIFS('個別表（B表）'!$I$14:$I$113,'個別表（B表）'!$C$14:$C$113,'総括表 (A表)'!$E352,'個別表（B表）'!$F$14:$F$113,"&gt;=1")</f>
        <v>0</v>
      </c>
      <c r="O352" s="386">
        <f>SUMIFS('個別表（B表）'!$BR$14:$BR$113,'個別表（B表）'!$C$14:$C$113,'総括表 (A表)'!$E352)</f>
        <v>0</v>
      </c>
      <c r="P352" s="721" t="str">
        <f t="shared" si="78"/>
        <v/>
      </c>
      <c r="Q352" s="716"/>
      <c r="R352" s="327"/>
      <c r="S352" s="705">
        <f>SUMIFS('個別表（B表）'!$I$14:$I$113,'個別表（B表）'!$C$14:$C$113,'総括表 (A表)'!E352)</f>
        <v>0</v>
      </c>
      <c r="T352" s="698">
        <f>SUMIFS('個別表（B表）'!$AW$14:$AW$113,'個別表（B表）'!$C$14:$C$113,'総括表 (A表)'!$E352)</f>
        <v>0</v>
      </c>
      <c r="U352" s="387">
        <f>SUMIFS('個別表（B表）'!$AY$14:$AY$113,'個別表（B表）'!$C$14:$C$113,'総括表 (A表)'!$E352)</f>
        <v>0</v>
      </c>
      <c r="V352" s="496">
        <f>SUMIFS('個別表（B表）'!$I$14:$I$113,'個別表（B表）'!$C$14:$C$113,'総括表 (A表)'!$E352,'個別表（B表）'!$F$14:$F$113,"&gt;=1")</f>
        <v>0</v>
      </c>
      <c r="W352" s="387">
        <f>SUMIFS('個別表（B表）'!$BR$14:$BR$113,'個別表（B表）'!$C$14:$C$113,'総括表 (A表)'!$E352)</f>
        <v>0</v>
      </c>
      <c r="X352" s="674" t="str">
        <f t="shared" si="79"/>
        <v/>
      </c>
      <c r="Y352" s="331"/>
      <c r="Z352" s="332"/>
      <c r="AA352" s="328">
        <f t="shared" si="81"/>
        <v>0</v>
      </c>
      <c r="AB352" s="329">
        <f t="shared" si="82"/>
        <v>0</v>
      </c>
      <c r="AC352" s="332"/>
      <c r="AD352" s="332"/>
      <c r="AE352" s="328">
        <f t="shared" si="83"/>
        <v>0</v>
      </c>
      <c r="AF352" s="746">
        <f t="shared" si="80"/>
        <v>0</v>
      </c>
      <c r="AG352" s="332"/>
      <c r="AH352" s="328">
        <f t="shared" si="84"/>
        <v>0</v>
      </c>
      <c r="AI352" s="329">
        <f t="shared" si="87"/>
        <v>0</v>
      </c>
      <c r="AJ352" s="332"/>
      <c r="AK352" s="330">
        <f t="shared" si="85"/>
        <v>0</v>
      </c>
      <c r="AL352" s="335"/>
      <c r="AM352" s="329">
        <f t="shared" si="86"/>
        <v>0</v>
      </c>
      <c r="AN352" s="436"/>
      <c r="AO352" s="337">
        <f t="shared" si="74"/>
        <v>0</v>
      </c>
      <c r="AP352" s="261"/>
    </row>
    <row r="353" spans="1:42">
      <c r="A353" s="342">
        <f>VLOOKUP($E353,'個別表（B表）'!$C$14:$CM$113,2,FALSE)</f>
        <v>0</v>
      </c>
      <c r="B353" s="342">
        <f>IF(D353&gt;0,SUM($D$12:D353),0)</f>
        <v>0</v>
      </c>
      <c r="C353" s="342">
        <f t="shared" si="75"/>
        <v>0</v>
      </c>
      <c r="D353" s="342">
        <f t="shared" si="77"/>
        <v>0</v>
      </c>
      <c r="E353" s="666">
        <f t="shared" si="76"/>
        <v>0</v>
      </c>
      <c r="F353" s="357">
        <f>VLOOKUP($E353,'個別表（B表）'!$C$14:$CM$113,10,FALSE)</f>
        <v>0</v>
      </c>
      <c r="G353" s="357">
        <f>VLOOKUP($E353,'個別表（B表）'!$C$14:$CM$113,11,FALSE)</f>
        <v>0</v>
      </c>
      <c r="H353" s="530">
        <f>VLOOKUP($E353,'個別表（B表）'!$C$14:$CM$113,12,FALSE)</f>
        <v>0</v>
      </c>
      <c r="I353" s="388"/>
      <c r="J353" s="709" t="str">
        <f>IF($H353&gt;0,LEFT(VLOOKUP($E353,'個別表（B表）'!$C$14:$CM$113,14,FALSE),2),"")</f>
        <v/>
      </c>
      <c r="K353" s="705">
        <f>SUMIFS('個別表（B表）'!$I$14:$I$113,'個別表（B表）'!$C$14:$C$113,'総括表 (A表)'!$E353,'個別表（B表）'!$R$14:$R$113,"&gt;=1")</f>
        <v>0</v>
      </c>
      <c r="L353" s="627">
        <f>SUMIFS('個別表（B表）'!$AW$14:$AW$113,'個別表（B表）'!$C$14:$C$113,'総括表 (A表)'!$E353)</f>
        <v>0</v>
      </c>
      <c r="M353" s="385">
        <f>SUMIFS('個別表（B表）'!$AY$14:$AY$113,'個別表（B表）'!$C$14:$C$113,'総括表 (A表)'!$E353)</f>
        <v>0</v>
      </c>
      <c r="N353" s="386">
        <f>SUMIFS('個別表（B表）'!$I$14:$I$113,'個別表（B表）'!$C$14:$C$113,'総括表 (A表)'!$E353,'個別表（B表）'!$F$14:$F$113,"&gt;=1")</f>
        <v>0</v>
      </c>
      <c r="O353" s="386">
        <f>SUMIFS('個別表（B表）'!$BR$14:$BR$113,'個別表（B表）'!$C$14:$C$113,'総括表 (A表)'!$E353)</f>
        <v>0</v>
      </c>
      <c r="P353" s="721" t="str">
        <f t="shared" si="78"/>
        <v/>
      </c>
      <c r="Q353" s="716"/>
      <c r="R353" s="327"/>
      <c r="S353" s="705">
        <f>SUMIFS('個別表（B表）'!$I$14:$I$113,'個別表（B表）'!$C$14:$C$113,'総括表 (A表)'!E353)</f>
        <v>0</v>
      </c>
      <c r="T353" s="698">
        <f>SUMIFS('個別表（B表）'!$AW$14:$AW$113,'個別表（B表）'!$C$14:$C$113,'総括表 (A表)'!$E353)</f>
        <v>0</v>
      </c>
      <c r="U353" s="387">
        <f>SUMIFS('個別表（B表）'!$AY$14:$AY$113,'個別表（B表）'!$C$14:$C$113,'総括表 (A表)'!$E353)</f>
        <v>0</v>
      </c>
      <c r="V353" s="496">
        <f>SUMIFS('個別表（B表）'!$I$14:$I$113,'個別表（B表）'!$C$14:$C$113,'総括表 (A表)'!$E353,'個別表（B表）'!$F$14:$F$113,"&gt;=1")</f>
        <v>0</v>
      </c>
      <c r="W353" s="387">
        <f>SUMIFS('個別表（B表）'!$BR$14:$BR$113,'個別表（B表）'!$C$14:$C$113,'総括表 (A表)'!$E353)</f>
        <v>0</v>
      </c>
      <c r="X353" s="674" t="str">
        <f t="shared" si="79"/>
        <v/>
      </c>
      <c r="Y353" s="331"/>
      <c r="Z353" s="332"/>
      <c r="AA353" s="328">
        <f t="shared" si="81"/>
        <v>0</v>
      </c>
      <c r="AB353" s="329">
        <f t="shared" si="82"/>
        <v>0</v>
      </c>
      <c r="AC353" s="332"/>
      <c r="AD353" s="332"/>
      <c r="AE353" s="328">
        <f t="shared" si="83"/>
        <v>0</v>
      </c>
      <c r="AF353" s="746">
        <f t="shared" si="80"/>
        <v>0</v>
      </c>
      <c r="AG353" s="332"/>
      <c r="AH353" s="328">
        <f t="shared" si="84"/>
        <v>0</v>
      </c>
      <c r="AI353" s="329">
        <f t="shared" si="87"/>
        <v>0</v>
      </c>
      <c r="AJ353" s="332"/>
      <c r="AK353" s="330">
        <f t="shared" si="85"/>
        <v>0</v>
      </c>
      <c r="AL353" s="335"/>
      <c r="AM353" s="329">
        <f t="shared" si="86"/>
        <v>0</v>
      </c>
      <c r="AN353" s="436"/>
      <c r="AO353" s="337">
        <f t="shared" si="74"/>
        <v>0</v>
      </c>
      <c r="AP353" s="261"/>
    </row>
    <row r="354" spans="1:42">
      <c r="A354" s="342">
        <f>VLOOKUP($E354,'個別表（B表）'!$C$14:$CM$113,2,FALSE)</f>
        <v>0</v>
      </c>
      <c r="B354" s="342">
        <f>IF(D354&gt;0,SUM($D$12:D354),0)</f>
        <v>0</v>
      </c>
      <c r="C354" s="342">
        <f t="shared" si="75"/>
        <v>0</v>
      </c>
      <c r="D354" s="342">
        <f t="shared" si="77"/>
        <v>0</v>
      </c>
      <c r="E354" s="666">
        <f t="shared" si="76"/>
        <v>0</v>
      </c>
      <c r="F354" s="357">
        <f>VLOOKUP($E354,'個別表（B表）'!$C$14:$CM$113,10,FALSE)</f>
        <v>0</v>
      </c>
      <c r="G354" s="357">
        <f>VLOOKUP($E354,'個別表（B表）'!$C$14:$CM$113,11,FALSE)</f>
        <v>0</v>
      </c>
      <c r="H354" s="530">
        <f>VLOOKUP($E354,'個別表（B表）'!$C$14:$CM$113,12,FALSE)</f>
        <v>0</v>
      </c>
      <c r="I354" s="388"/>
      <c r="J354" s="709" t="str">
        <f>IF($H354&gt;0,LEFT(VLOOKUP($E354,'個別表（B表）'!$C$14:$CM$113,14,FALSE),2),"")</f>
        <v/>
      </c>
      <c r="K354" s="705">
        <f>SUMIFS('個別表（B表）'!$I$14:$I$113,'個別表（B表）'!$C$14:$C$113,'総括表 (A表)'!$E354,'個別表（B表）'!$R$14:$R$113,"&gt;=1")</f>
        <v>0</v>
      </c>
      <c r="L354" s="627">
        <f>SUMIFS('個別表（B表）'!$AW$14:$AW$113,'個別表（B表）'!$C$14:$C$113,'総括表 (A表)'!$E354)</f>
        <v>0</v>
      </c>
      <c r="M354" s="385">
        <f>SUMIFS('個別表（B表）'!$AY$14:$AY$113,'個別表（B表）'!$C$14:$C$113,'総括表 (A表)'!$E354)</f>
        <v>0</v>
      </c>
      <c r="N354" s="386">
        <f>SUMIFS('個別表（B表）'!$I$14:$I$113,'個別表（B表）'!$C$14:$C$113,'総括表 (A表)'!$E354,'個別表（B表）'!$F$14:$F$113,"&gt;=1")</f>
        <v>0</v>
      </c>
      <c r="O354" s="386">
        <f>SUMIFS('個別表（B表）'!$BR$14:$BR$113,'個別表（B表）'!$C$14:$C$113,'総括表 (A表)'!$E354)</f>
        <v>0</v>
      </c>
      <c r="P354" s="721" t="str">
        <f t="shared" si="78"/>
        <v/>
      </c>
      <c r="Q354" s="716"/>
      <c r="R354" s="327"/>
      <c r="S354" s="705">
        <f>SUMIFS('個別表（B表）'!$I$14:$I$113,'個別表（B表）'!$C$14:$C$113,'総括表 (A表)'!E354)</f>
        <v>0</v>
      </c>
      <c r="T354" s="698">
        <f>SUMIFS('個別表（B表）'!$AW$14:$AW$113,'個別表（B表）'!$C$14:$C$113,'総括表 (A表)'!$E354)</f>
        <v>0</v>
      </c>
      <c r="U354" s="387">
        <f>SUMIFS('個別表（B表）'!$AY$14:$AY$113,'個別表（B表）'!$C$14:$C$113,'総括表 (A表)'!$E354)</f>
        <v>0</v>
      </c>
      <c r="V354" s="496">
        <f>SUMIFS('個別表（B表）'!$I$14:$I$113,'個別表（B表）'!$C$14:$C$113,'総括表 (A表)'!$E354,'個別表（B表）'!$F$14:$F$113,"&gt;=1")</f>
        <v>0</v>
      </c>
      <c r="W354" s="387">
        <f>SUMIFS('個別表（B表）'!$BR$14:$BR$113,'個別表（B表）'!$C$14:$C$113,'総括表 (A表)'!$E354)</f>
        <v>0</v>
      </c>
      <c r="X354" s="674" t="str">
        <f t="shared" si="79"/>
        <v/>
      </c>
      <c r="Y354" s="331"/>
      <c r="Z354" s="332"/>
      <c r="AA354" s="328">
        <f t="shared" si="81"/>
        <v>0</v>
      </c>
      <c r="AB354" s="329">
        <f t="shared" si="82"/>
        <v>0</v>
      </c>
      <c r="AC354" s="332"/>
      <c r="AD354" s="332"/>
      <c r="AE354" s="328">
        <f t="shared" si="83"/>
        <v>0</v>
      </c>
      <c r="AF354" s="746">
        <f t="shared" si="80"/>
        <v>0</v>
      </c>
      <c r="AG354" s="332"/>
      <c r="AH354" s="328">
        <f t="shared" si="84"/>
        <v>0</v>
      </c>
      <c r="AI354" s="329">
        <f t="shared" si="87"/>
        <v>0</v>
      </c>
      <c r="AJ354" s="332"/>
      <c r="AK354" s="330">
        <f t="shared" si="85"/>
        <v>0</v>
      </c>
      <c r="AL354" s="335"/>
      <c r="AM354" s="329">
        <f t="shared" si="86"/>
        <v>0</v>
      </c>
      <c r="AN354" s="436"/>
      <c r="AO354" s="337">
        <f t="shared" si="74"/>
        <v>0</v>
      </c>
      <c r="AP354" s="261"/>
    </row>
    <row r="355" spans="1:42">
      <c r="A355" s="342">
        <f>VLOOKUP($E355,'個別表（B表）'!$C$14:$CM$113,2,FALSE)</f>
        <v>0</v>
      </c>
      <c r="B355" s="342">
        <f>IF(D355&gt;0,SUM($D$12:D355),0)</f>
        <v>0</v>
      </c>
      <c r="C355" s="342">
        <f t="shared" si="75"/>
        <v>0</v>
      </c>
      <c r="D355" s="342">
        <f t="shared" si="77"/>
        <v>0</v>
      </c>
      <c r="E355" s="666">
        <f t="shared" si="76"/>
        <v>0</v>
      </c>
      <c r="F355" s="357">
        <f>VLOOKUP($E355,'個別表（B表）'!$C$14:$CM$113,10,FALSE)</f>
        <v>0</v>
      </c>
      <c r="G355" s="357">
        <f>VLOOKUP($E355,'個別表（B表）'!$C$14:$CM$113,11,FALSE)</f>
        <v>0</v>
      </c>
      <c r="H355" s="530">
        <f>VLOOKUP($E355,'個別表（B表）'!$C$14:$CM$113,12,FALSE)</f>
        <v>0</v>
      </c>
      <c r="I355" s="388"/>
      <c r="J355" s="709" t="str">
        <f>IF($H355&gt;0,LEFT(VLOOKUP($E355,'個別表（B表）'!$C$14:$CM$113,14,FALSE),2),"")</f>
        <v/>
      </c>
      <c r="K355" s="705">
        <f>SUMIFS('個別表（B表）'!$I$14:$I$113,'個別表（B表）'!$C$14:$C$113,'総括表 (A表)'!$E355,'個別表（B表）'!$R$14:$R$113,"&gt;=1")</f>
        <v>0</v>
      </c>
      <c r="L355" s="627">
        <f>SUMIFS('個別表（B表）'!$AW$14:$AW$113,'個別表（B表）'!$C$14:$C$113,'総括表 (A表)'!$E355)</f>
        <v>0</v>
      </c>
      <c r="M355" s="385">
        <f>SUMIFS('個別表（B表）'!$AY$14:$AY$113,'個別表（B表）'!$C$14:$C$113,'総括表 (A表)'!$E355)</f>
        <v>0</v>
      </c>
      <c r="N355" s="386">
        <f>SUMIFS('個別表（B表）'!$I$14:$I$113,'個別表（B表）'!$C$14:$C$113,'総括表 (A表)'!$E355,'個別表（B表）'!$F$14:$F$113,"&gt;=1")</f>
        <v>0</v>
      </c>
      <c r="O355" s="386">
        <f>SUMIFS('個別表（B表）'!$BR$14:$BR$113,'個別表（B表）'!$C$14:$C$113,'総括表 (A表)'!$E355)</f>
        <v>0</v>
      </c>
      <c r="P355" s="721" t="str">
        <f t="shared" si="78"/>
        <v/>
      </c>
      <c r="Q355" s="716"/>
      <c r="R355" s="327"/>
      <c r="S355" s="705">
        <f>SUMIFS('個別表（B表）'!$I$14:$I$113,'個別表（B表）'!$C$14:$C$113,'総括表 (A表)'!E355)</f>
        <v>0</v>
      </c>
      <c r="T355" s="698">
        <f>SUMIFS('個別表（B表）'!$AW$14:$AW$113,'個別表（B表）'!$C$14:$C$113,'総括表 (A表)'!$E355)</f>
        <v>0</v>
      </c>
      <c r="U355" s="387">
        <f>SUMIFS('個別表（B表）'!$AY$14:$AY$113,'個別表（B表）'!$C$14:$C$113,'総括表 (A表)'!$E355)</f>
        <v>0</v>
      </c>
      <c r="V355" s="496">
        <f>SUMIFS('個別表（B表）'!$I$14:$I$113,'個別表（B表）'!$C$14:$C$113,'総括表 (A表)'!$E355,'個別表（B表）'!$F$14:$F$113,"&gt;=1")</f>
        <v>0</v>
      </c>
      <c r="W355" s="387">
        <f>SUMIFS('個別表（B表）'!$BR$14:$BR$113,'個別表（B表）'!$C$14:$C$113,'総括表 (A表)'!$E355)</f>
        <v>0</v>
      </c>
      <c r="X355" s="674" t="str">
        <f t="shared" si="79"/>
        <v/>
      </c>
      <c r="Y355" s="331"/>
      <c r="Z355" s="332"/>
      <c r="AA355" s="328">
        <f t="shared" si="81"/>
        <v>0</v>
      </c>
      <c r="AB355" s="329">
        <f t="shared" si="82"/>
        <v>0</v>
      </c>
      <c r="AC355" s="332"/>
      <c r="AD355" s="332"/>
      <c r="AE355" s="328">
        <f t="shared" si="83"/>
        <v>0</v>
      </c>
      <c r="AF355" s="746">
        <f t="shared" si="80"/>
        <v>0</v>
      </c>
      <c r="AG355" s="332"/>
      <c r="AH355" s="328">
        <f t="shared" si="84"/>
        <v>0</v>
      </c>
      <c r="AI355" s="329">
        <f t="shared" si="87"/>
        <v>0</v>
      </c>
      <c r="AJ355" s="332"/>
      <c r="AK355" s="330">
        <f t="shared" si="85"/>
        <v>0</v>
      </c>
      <c r="AL355" s="335"/>
      <c r="AM355" s="329">
        <f t="shared" si="86"/>
        <v>0</v>
      </c>
      <c r="AN355" s="436"/>
      <c r="AO355" s="337">
        <f t="shared" ref="AO355:AO418" si="88">SUM(AB355,AI355,AM355:AN355)</f>
        <v>0</v>
      </c>
      <c r="AP355" s="261"/>
    </row>
    <row r="356" spans="1:42">
      <c r="A356" s="342">
        <f>VLOOKUP($E356,'個別表（B表）'!$C$14:$CM$113,2,FALSE)</f>
        <v>0</v>
      </c>
      <c r="B356" s="342">
        <f>IF(D356&gt;0,SUM($D$12:D356),0)</f>
        <v>0</v>
      </c>
      <c r="C356" s="342">
        <f t="shared" si="75"/>
        <v>0</v>
      </c>
      <c r="D356" s="342">
        <f t="shared" si="77"/>
        <v>0</v>
      </c>
      <c r="E356" s="666">
        <f t="shared" si="76"/>
        <v>0</v>
      </c>
      <c r="F356" s="357">
        <f>VLOOKUP($E356,'個別表（B表）'!$C$14:$CM$113,10,FALSE)</f>
        <v>0</v>
      </c>
      <c r="G356" s="357">
        <f>VLOOKUP($E356,'個別表（B表）'!$C$14:$CM$113,11,FALSE)</f>
        <v>0</v>
      </c>
      <c r="H356" s="530">
        <f>VLOOKUP($E356,'個別表（B表）'!$C$14:$CM$113,12,FALSE)</f>
        <v>0</v>
      </c>
      <c r="I356" s="388"/>
      <c r="J356" s="709" t="str">
        <f>IF($H356&gt;0,LEFT(VLOOKUP($E356,'個別表（B表）'!$C$14:$CM$113,14,FALSE),2),"")</f>
        <v/>
      </c>
      <c r="K356" s="705">
        <f>SUMIFS('個別表（B表）'!$I$14:$I$113,'個別表（B表）'!$C$14:$C$113,'総括表 (A表)'!$E356,'個別表（B表）'!$R$14:$R$113,"&gt;=1")</f>
        <v>0</v>
      </c>
      <c r="L356" s="627">
        <f>SUMIFS('個別表（B表）'!$AW$14:$AW$113,'個別表（B表）'!$C$14:$C$113,'総括表 (A表)'!$E356)</f>
        <v>0</v>
      </c>
      <c r="M356" s="385">
        <f>SUMIFS('個別表（B表）'!$AY$14:$AY$113,'個別表（B表）'!$C$14:$C$113,'総括表 (A表)'!$E356)</f>
        <v>0</v>
      </c>
      <c r="N356" s="386">
        <f>SUMIFS('個別表（B表）'!$I$14:$I$113,'個別表（B表）'!$C$14:$C$113,'総括表 (A表)'!$E356,'個別表（B表）'!$F$14:$F$113,"&gt;=1")</f>
        <v>0</v>
      </c>
      <c r="O356" s="386">
        <f>SUMIFS('個別表（B表）'!$BR$14:$BR$113,'個別表（B表）'!$C$14:$C$113,'総括表 (A表)'!$E356)</f>
        <v>0</v>
      </c>
      <c r="P356" s="721" t="str">
        <f t="shared" si="78"/>
        <v/>
      </c>
      <c r="Q356" s="716"/>
      <c r="R356" s="327"/>
      <c r="S356" s="705">
        <f>SUMIFS('個別表（B表）'!$I$14:$I$113,'個別表（B表）'!$C$14:$C$113,'総括表 (A表)'!E356)</f>
        <v>0</v>
      </c>
      <c r="T356" s="698">
        <f>SUMIFS('個別表（B表）'!$AW$14:$AW$113,'個別表（B表）'!$C$14:$C$113,'総括表 (A表)'!$E356)</f>
        <v>0</v>
      </c>
      <c r="U356" s="387">
        <f>SUMIFS('個別表（B表）'!$AY$14:$AY$113,'個別表（B表）'!$C$14:$C$113,'総括表 (A表)'!$E356)</f>
        <v>0</v>
      </c>
      <c r="V356" s="496">
        <f>SUMIFS('個別表（B表）'!$I$14:$I$113,'個別表（B表）'!$C$14:$C$113,'総括表 (A表)'!$E356,'個別表（B表）'!$F$14:$F$113,"&gt;=1")</f>
        <v>0</v>
      </c>
      <c r="W356" s="387">
        <f>SUMIFS('個別表（B表）'!$BR$14:$BR$113,'個別表（B表）'!$C$14:$C$113,'総括表 (A表)'!$E356)</f>
        <v>0</v>
      </c>
      <c r="X356" s="674" t="str">
        <f t="shared" si="79"/>
        <v/>
      </c>
      <c r="Y356" s="331"/>
      <c r="Z356" s="332"/>
      <c r="AA356" s="328">
        <f t="shared" si="81"/>
        <v>0</v>
      </c>
      <c r="AB356" s="329">
        <f t="shared" si="82"/>
        <v>0</v>
      </c>
      <c r="AC356" s="332"/>
      <c r="AD356" s="332"/>
      <c r="AE356" s="328">
        <f t="shared" si="83"/>
        <v>0</v>
      </c>
      <c r="AF356" s="746">
        <f t="shared" si="80"/>
        <v>0</v>
      </c>
      <c r="AG356" s="332"/>
      <c r="AH356" s="328">
        <f t="shared" si="84"/>
        <v>0</v>
      </c>
      <c r="AI356" s="329">
        <f t="shared" si="87"/>
        <v>0</v>
      </c>
      <c r="AJ356" s="332"/>
      <c r="AK356" s="330">
        <f t="shared" si="85"/>
        <v>0</v>
      </c>
      <c r="AL356" s="335"/>
      <c r="AM356" s="329">
        <f t="shared" si="86"/>
        <v>0</v>
      </c>
      <c r="AN356" s="436"/>
      <c r="AO356" s="337">
        <f t="shared" si="88"/>
        <v>0</v>
      </c>
      <c r="AP356" s="261"/>
    </row>
    <row r="357" spans="1:42">
      <c r="A357" s="342">
        <f>VLOOKUP($E357,'個別表（B表）'!$C$14:$CM$113,2,FALSE)</f>
        <v>0</v>
      </c>
      <c r="B357" s="342">
        <f>IF(D357&gt;0,SUM($D$12:D357),0)</f>
        <v>0</v>
      </c>
      <c r="C357" s="342">
        <f t="shared" si="75"/>
        <v>0</v>
      </c>
      <c r="D357" s="342">
        <f t="shared" si="77"/>
        <v>0</v>
      </c>
      <c r="E357" s="666">
        <f t="shared" si="76"/>
        <v>0</v>
      </c>
      <c r="F357" s="357">
        <f>VLOOKUP($E357,'個別表（B表）'!$C$14:$CM$113,10,FALSE)</f>
        <v>0</v>
      </c>
      <c r="G357" s="357">
        <f>VLOOKUP($E357,'個別表（B表）'!$C$14:$CM$113,11,FALSE)</f>
        <v>0</v>
      </c>
      <c r="H357" s="530">
        <f>VLOOKUP($E357,'個別表（B表）'!$C$14:$CM$113,12,FALSE)</f>
        <v>0</v>
      </c>
      <c r="I357" s="388"/>
      <c r="J357" s="709" t="str">
        <f>IF($H357&gt;0,LEFT(VLOOKUP($E357,'個別表（B表）'!$C$14:$CM$113,14,FALSE),2),"")</f>
        <v/>
      </c>
      <c r="K357" s="705">
        <f>SUMIFS('個別表（B表）'!$I$14:$I$113,'個別表（B表）'!$C$14:$C$113,'総括表 (A表)'!$E357,'個別表（B表）'!$R$14:$R$113,"&gt;=1")</f>
        <v>0</v>
      </c>
      <c r="L357" s="627">
        <f>SUMIFS('個別表（B表）'!$AW$14:$AW$113,'個別表（B表）'!$C$14:$C$113,'総括表 (A表)'!$E357)</f>
        <v>0</v>
      </c>
      <c r="M357" s="385">
        <f>SUMIFS('個別表（B表）'!$AY$14:$AY$113,'個別表（B表）'!$C$14:$C$113,'総括表 (A表)'!$E357)</f>
        <v>0</v>
      </c>
      <c r="N357" s="386">
        <f>SUMIFS('個別表（B表）'!$I$14:$I$113,'個別表（B表）'!$C$14:$C$113,'総括表 (A表)'!$E357,'個別表（B表）'!$F$14:$F$113,"&gt;=1")</f>
        <v>0</v>
      </c>
      <c r="O357" s="386">
        <f>SUMIFS('個別表（B表）'!$BR$14:$BR$113,'個別表（B表）'!$C$14:$C$113,'総括表 (A表)'!$E357)</f>
        <v>0</v>
      </c>
      <c r="P357" s="721" t="str">
        <f t="shared" si="78"/>
        <v/>
      </c>
      <c r="Q357" s="716"/>
      <c r="R357" s="327"/>
      <c r="S357" s="705">
        <f>SUMIFS('個別表（B表）'!$I$14:$I$113,'個別表（B表）'!$C$14:$C$113,'総括表 (A表)'!E357)</f>
        <v>0</v>
      </c>
      <c r="T357" s="698">
        <f>SUMIFS('個別表（B表）'!$AW$14:$AW$113,'個別表（B表）'!$C$14:$C$113,'総括表 (A表)'!$E357)</f>
        <v>0</v>
      </c>
      <c r="U357" s="387">
        <f>SUMIFS('個別表（B表）'!$AY$14:$AY$113,'個別表（B表）'!$C$14:$C$113,'総括表 (A表)'!$E357)</f>
        <v>0</v>
      </c>
      <c r="V357" s="496">
        <f>SUMIFS('個別表（B表）'!$I$14:$I$113,'個別表（B表）'!$C$14:$C$113,'総括表 (A表)'!$E357,'個別表（B表）'!$F$14:$F$113,"&gt;=1")</f>
        <v>0</v>
      </c>
      <c r="W357" s="387">
        <f>SUMIFS('個別表（B表）'!$BR$14:$BR$113,'個別表（B表）'!$C$14:$C$113,'総括表 (A表)'!$E357)</f>
        <v>0</v>
      </c>
      <c r="X357" s="674" t="str">
        <f t="shared" si="79"/>
        <v/>
      </c>
      <c r="Y357" s="331"/>
      <c r="Z357" s="332"/>
      <c r="AA357" s="328">
        <f t="shared" si="81"/>
        <v>0</v>
      </c>
      <c r="AB357" s="329">
        <f t="shared" si="82"/>
        <v>0</v>
      </c>
      <c r="AC357" s="332"/>
      <c r="AD357" s="332"/>
      <c r="AE357" s="328">
        <f t="shared" si="83"/>
        <v>0</v>
      </c>
      <c r="AF357" s="746">
        <f t="shared" si="80"/>
        <v>0</v>
      </c>
      <c r="AG357" s="332"/>
      <c r="AH357" s="328">
        <f t="shared" si="84"/>
        <v>0</v>
      </c>
      <c r="AI357" s="329">
        <f t="shared" si="87"/>
        <v>0</v>
      </c>
      <c r="AJ357" s="332"/>
      <c r="AK357" s="330">
        <f t="shared" si="85"/>
        <v>0</v>
      </c>
      <c r="AL357" s="335"/>
      <c r="AM357" s="329">
        <f t="shared" si="86"/>
        <v>0</v>
      </c>
      <c r="AN357" s="436"/>
      <c r="AO357" s="337">
        <f t="shared" si="88"/>
        <v>0</v>
      </c>
      <c r="AP357" s="261"/>
    </row>
    <row r="358" spans="1:42">
      <c r="A358" s="342">
        <f>VLOOKUP($E358,'個別表（B表）'!$C$14:$CM$113,2,FALSE)</f>
        <v>0</v>
      </c>
      <c r="B358" s="342">
        <f>IF(D358&gt;0,SUM($D$12:D358),0)</f>
        <v>0</v>
      </c>
      <c r="C358" s="342">
        <f t="shared" si="75"/>
        <v>0</v>
      </c>
      <c r="D358" s="342">
        <f t="shared" si="77"/>
        <v>0</v>
      </c>
      <c r="E358" s="666">
        <f t="shared" si="76"/>
        <v>0</v>
      </c>
      <c r="F358" s="357">
        <f>VLOOKUP($E358,'個別表（B表）'!$C$14:$CM$113,10,FALSE)</f>
        <v>0</v>
      </c>
      <c r="G358" s="357">
        <f>VLOOKUP($E358,'個別表（B表）'!$C$14:$CM$113,11,FALSE)</f>
        <v>0</v>
      </c>
      <c r="H358" s="530">
        <f>VLOOKUP($E358,'個別表（B表）'!$C$14:$CM$113,12,FALSE)</f>
        <v>0</v>
      </c>
      <c r="I358" s="388"/>
      <c r="J358" s="709" t="str">
        <f>IF($H358&gt;0,LEFT(VLOOKUP($E358,'個別表（B表）'!$C$14:$CM$113,14,FALSE),2),"")</f>
        <v/>
      </c>
      <c r="K358" s="705">
        <f>SUMIFS('個別表（B表）'!$I$14:$I$113,'個別表（B表）'!$C$14:$C$113,'総括表 (A表)'!$E358,'個別表（B表）'!$R$14:$R$113,"&gt;=1")</f>
        <v>0</v>
      </c>
      <c r="L358" s="627">
        <f>SUMIFS('個別表（B表）'!$AW$14:$AW$113,'個別表（B表）'!$C$14:$C$113,'総括表 (A表)'!$E358)</f>
        <v>0</v>
      </c>
      <c r="M358" s="385">
        <f>SUMIFS('個別表（B表）'!$AY$14:$AY$113,'個別表（B表）'!$C$14:$C$113,'総括表 (A表)'!$E358)</f>
        <v>0</v>
      </c>
      <c r="N358" s="386">
        <f>SUMIFS('個別表（B表）'!$I$14:$I$113,'個別表（B表）'!$C$14:$C$113,'総括表 (A表)'!$E358,'個別表（B表）'!$F$14:$F$113,"&gt;=1")</f>
        <v>0</v>
      </c>
      <c r="O358" s="386">
        <f>SUMIFS('個別表（B表）'!$BR$14:$BR$113,'個別表（B表）'!$C$14:$C$113,'総括表 (A表)'!$E358)</f>
        <v>0</v>
      </c>
      <c r="P358" s="721" t="str">
        <f t="shared" si="78"/>
        <v/>
      </c>
      <c r="Q358" s="716"/>
      <c r="R358" s="327"/>
      <c r="S358" s="705">
        <f>SUMIFS('個別表（B表）'!$I$14:$I$113,'個別表（B表）'!$C$14:$C$113,'総括表 (A表)'!E358)</f>
        <v>0</v>
      </c>
      <c r="T358" s="698">
        <f>SUMIFS('個別表（B表）'!$AW$14:$AW$113,'個別表（B表）'!$C$14:$C$113,'総括表 (A表)'!$E358)</f>
        <v>0</v>
      </c>
      <c r="U358" s="387">
        <f>SUMIFS('個別表（B表）'!$AY$14:$AY$113,'個別表（B表）'!$C$14:$C$113,'総括表 (A表)'!$E358)</f>
        <v>0</v>
      </c>
      <c r="V358" s="496">
        <f>SUMIFS('個別表（B表）'!$I$14:$I$113,'個別表（B表）'!$C$14:$C$113,'総括表 (A表)'!$E358,'個別表（B表）'!$F$14:$F$113,"&gt;=1")</f>
        <v>0</v>
      </c>
      <c r="W358" s="387">
        <f>SUMIFS('個別表（B表）'!$BR$14:$BR$113,'個別表（B表）'!$C$14:$C$113,'総括表 (A表)'!$E358)</f>
        <v>0</v>
      </c>
      <c r="X358" s="674" t="str">
        <f t="shared" si="79"/>
        <v/>
      </c>
      <c r="Y358" s="331"/>
      <c r="Z358" s="332"/>
      <c r="AA358" s="328">
        <f t="shared" si="81"/>
        <v>0</v>
      </c>
      <c r="AB358" s="329">
        <f t="shared" si="82"/>
        <v>0</v>
      </c>
      <c r="AC358" s="332"/>
      <c r="AD358" s="332"/>
      <c r="AE358" s="328">
        <f t="shared" si="83"/>
        <v>0</v>
      </c>
      <c r="AF358" s="746">
        <f t="shared" si="80"/>
        <v>0</v>
      </c>
      <c r="AG358" s="332"/>
      <c r="AH358" s="328">
        <f t="shared" si="84"/>
        <v>0</v>
      </c>
      <c r="AI358" s="329">
        <f t="shared" si="87"/>
        <v>0</v>
      </c>
      <c r="AJ358" s="332"/>
      <c r="AK358" s="330">
        <f t="shared" si="85"/>
        <v>0</v>
      </c>
      <c r="AL358" s="335"/>
      <c r="AM358" s="329">
        <f t="shared" si="86"/>
        <v>0</v>
      </c>
      <c r="AN358" s="436"/>
      <c r="AO358" s="337">
        <f t="shared" si="88"/>
        <v>0</v>
      </c>
      <c r="AP358" s="261"/>
    </row>
    <row r="359" spans="1:42">
      <c r="A359" s="342">
        <f>VLOOKUP($E359,'個別表（B表）'!$C$14:$CM$113,2,FALSE)</f>
        <v>0</v>
      </c>
      <c r="B359" s="342">
        <f>IF(D359&gt;0,SUM($D$12:D359),0)</f>
        <v>0</v>
      </c>
      <c r="C359" s="342">
        <f t="shared" ref="C359:C422" si="89">IF(G359&gt;0,IF(G359&lt;&gt;G358,1,0),0)</f>
        <v>0</v>
      </c>
      <c r="D359" s="342">
        <f t="shared" si="77"/>
        <v>0</v>
      </c>
      <c r="E359" s="666">
        <f t="shared" ref="E359:E422" si="90">IF(ROW()-ROW($E$11)&lt;=$A$8,ROW()-ROW($E$11),0)</f>
        <v>0</v>
      </c>
      <c r="F359" s="357">
        <f>VLOOKUP($E359,'個別表（B表）'!$C$14:$CM$113,10,FALSE)</f>
        <v>0</v>
      </c>
      <c r="G359" s="357">
        <f>VLOOKUP($E359,'個別表（B表）'!$C$14:$CM$113,11,FALSE)</f>
        <v>0</v>
      </c>
      <c r="H359" s="530">
        <f>VLOOKUP($E359,'個別表（B表）'!$C$14:$CM$113,12,FALSE)</f>
        <v>0</v>
      </c>
      <c r="I359" s="388"/>
      <c r="J359" s="709" t="str">
        <f>IF($H359&gt;0,LEFT(VLOOKUP($E359,'個別表（B表）'!$C$14:$CM$113,14,FALSE),2),"")</f>
        <v/>
      </c>
      <c r="K359" s="705">
        <f>SUMIFS('個別表（B表）'!$I$14:$I$113,'個別表（B表）'!$C$14:$C$113,'総括表 (A表)'!$E359,'個別表（B表）'!$R$14:$R$113,"&gt;=1")</f>
        <v>0</v>
      </c>
      <c r="L359" s="627">
        <f>SUMIFS('個別表（B表）'!$AW$14:$AW$113,'個別表（B表）'!$C$14:$C$113,'総括表 (A表)'!$E359)</f>
        <v>0</v>
      </c>
      <c r="M359" s="385">
        <f>SUMIFS('個別表（B表）'!$AY$14:$AY$113,'個別表（B表）'!$C$14:$C$113,'総括表 (A表)'!$E359)</f>
        <v>0</v>
      </c>
      <c r="N359" s="386">
        <f>SUMIFS('個別表（B表）'!$I$14:$I$113,'個別表（B表）'!$C$14:$C$113,'総括表 (A表)'!$E359,'個別表（B表）'!$F$14:$F$113,"&gt;=1")</f>
        <v>0</v>
      </c>
      <c r="O359" s="386">
        <f>SUMIFS('個別表（B表）'!$BR$14:$BR$113,'個別表（B表）'!$C$14:$C$113,'総括表 (A表)'!$E359)</f>
        <v>0</v>
      </c>
      <c r="P359" s="721" t="str">
        <f t="shared" si="78"/>
        <v/>
      </c>
      <c r="Q359" s="716"/>
      <c r="R359" s="327"/>
      <c r="S359" s="705">
        <f>SUMIFS('個別表（B表）'!$I$14:$I$113,'個別表（B表）'!$C$14:$C$113,'総括表 (A表)'!E359)</f>
        <v>0</v>
      </c>
      <c r="T359" s="698">
        <f>SUMIFS('個別表（B表）'!$AW$14:$AW$113,'個別表（B表）'!$C$14:$C$113,'総括表 (A表)'!$E359)</f>
        <v>0</v>
      </c>
      <c r="U359" s="387">
        <f>SUMIFS('個別表（B表）'!$AY$14:$AY$113,'個別表（B表）'!$C$14:$C$113,'総括表 (A表)'!$E359)</f>
        <v>0</v>
      </c>
      <c r="V359" s="496">
        <f>SUMIFS('個別表（B表）'!$I$14:$I$113,'個別表（B表）'!$C$14:$C$113,'総括表 (A表)'!$E359,'個別表（B表）'!$F$14:$F$113,"&gt;=1")</f>
        <v>0</v>
      </c>
      <c r="W359" s="387">
        <f>SUMIFS('個別表（B表）'!$BR$14:$BR$113,'個別表（B表）'!$C$14:$C$113,'総括表 (A表)'!$E359)</f>
        <v>0</v>
      </c>
      <c r="X359" s="674" t="str">
        <f t="shared" si="79"/>
        <v/>
      </c>
      <c r="Y359" s="331"/>
      <c r="Z359" s="332"/>
      <c r="AA359" s="328">
        <f t="shared" si="81"/>
        <v>0</v>
      </c>
      <c r="AB359" s="329">
        <f t="shared" si="82"/>
        <v>0</v>
      </c>
      <c r="AC359" s="332"/>
      <c r="AD359" s="332"/>
      <c r="AE359" s="328">
        <f t="shared" si="83"/>
        <v>0</v>
      </c>
      <c r="AF359" s="746">
        <f t="shared" si="80"/>
        <v>0</v>
      </c>
      <c r="AG359" s="332"/>
      <c r="AH359" s="328">
        <f t="shared" si="84"/>
        <v>0</v>
      </c>
      <c r="AI359" s="329">
        <f t="shared" si="87"/>
        <v>0</v>
      </c>
      <c r="AJ359" s="332"/>
      <c r="AK359" s="330">
        <f t="shared" si="85"/>
        <v>0</v>
      </c>
      <c r="AL359" s="335"/>
      <c r="AM359" s="329">
        <f t="shared" si="86"/>
        <v>0</v>
      </c>
      <c r="AN359" s="436"/>
      <c r="AO359" s="337">
        <f t="shared" si="88"/>
        <v>0</v>
      </c>
      <c r="AP359" s="261"/>
    </row>
    <row r="360" spans="1:42">
      <c r="A360" s="342">
        <f>VLOOKUP($E360,'個別表（B表）'!$C$14:$CM$113,2,FALSE)</f>
        <v>0</v>
      </c>
      <c r="B360" s="342">
        <f>IF(D360&gt;0,SUM($D$12:D360),0)</f>
        <v>0</v>
      </c>
      <c r="C360" s="342">
        <f t="shared" si="89"/>
        <v>0</v>
      </c>
      <c r="D360" s="342">
        <f t="shared" si="77"/>
        <v>0</v>
      </c>
      <c r="E360" s="666">
        <f t="shared" si="90"/>
        <v>0</v>
      </c>
      <c r="F360" s="357">
        <f>VLOOKUP($E360,'個別表（B表）'!$C$14:$CM$113,10,FALSE)</f>
        <v>0</v>
      </c>
      <c r="G360" s="357">
        <f>VLOOKUP($E360,'個別表（B表）'!$C$14:$CM$113,11,FALSE)</f>
        <v>0</v>
      </c>
      <c r="H360" s="530">
        <f>VLOOKUP($E360,'個別表（B表）'!$C$14:$CM$113,12,FALSE)</f>
        <v>0</v>
      </c>
      <c r="I360" s="388"/>
      <c r="J360" s="709" t="str">
        <f>IF($H360&gt;0,LEFT(VLOOKUP($E360,'個別表（B表）'!$C$14:$CM$113,14,FALSE),2),"")</f>
        <v/>
      </c>
      <c r="K360" s="705">
        <f>SUMIFS('個別表（B表）'!$I$14:$I$113,'個別表（B表）'!$C$14:$C$113,'総括表 (A表)'!$E360,'個別表（B表）'!$R$14:$R$113,"&gt;=1")</f>
        <v>0</v>
      </c>
      <c r="L360" s="627">
        <f>SUMIFS('個別表（B表）'!$AW$14:$AW$113,'個別表（B表）'!$C$14:$C$113,'総括表 (A表)'!$E360)</f>
        <v>0</v>
      </c>
      <c r="M360" s="385">
        <f>SUMIFS('個別表（B表）'!$AY$14:$AY$113,'個別表（B表）'!$C$14:$C$113,'総括表 (A表)'!$E360)</f>
        <v>0</v>
      </c>
      <c r="N360" s="386">
        <f>SUMIFS('個別表（B表）'!$I$14:$I$113,'個別表（B表）'!$C$14:$C$113,'総括表 (A表)'!$E360,'個別表（B表）'!$F$14:$F$113,"&gt;=1")</f>
        <v>0</v>
      </c>
      <c r="O360" s="386">
        <f>SUMIFS('個別表（B表）'!$BR$14:$BR$113,'個別表（B表）'!$C$14:$C$113,'総括表 (A表)'!$E360)</f>
        <v>0</v>
      </c>
      <c r="P360" s="721" t="str">
        <f t="shared" si="78"/>
        <v/>
      </c>
      <c r="Q360" s="716"/>
      <c r="R360" s="327"/>
      <c r="S360" s="705">
        <f>SUMIFS('個別表（B表）'!$I$14:$I$113,'個別表（B表）'!$C$14:$C$113,'総括表 (A表)'!E360)</f>
        <v>0</v>
      </c>
      <c r="T360" s="698">
        <f>SUMIFS('個別表（B表）'!$AW$14:$AW$113,'個別表（B表）'!$C$14:$C$113,'総括表 (A表)'!$E360)</f>
        <v>0</v>
      </c>
      <c r="U360" s="387">
        <f>SUMIFS('個別表（B表）'!$AY$14:$AY$113,'個別表（B表）'!$C$14:$C$113,'総括表 (A表)'!$E360)</f>
        <v>0</v>
      </c>
      <c r="V360" s="496">
        <f>SUMIFS('個別表（B表）'!$I$14:$I$113,'個別表（B表）'!$C$14:$C$113,'総括表 (A表)'!$E360,'個別表（B表）'!$F$14:$F$113,"&gt;=1")</f>
        <v>0</v>
      </c>
      <c r="W360" s="387">
        <f>SUMIFS('個別表（B表）'!$BR$14:$BR$113,'個別表（B表）'!$C$14:$C$113,'総括表 (A表)'!$E360)</f>
        <v>0</v>
      </c>
      <c r="X360" s="674" t="str">
        <f t="shared" si="79"/>
        <v/>
      </c>
      <c r="Y360" s="331"/>
      <c r="Z360" s="332"/>
      <c r="AA360" s="328">
        <f t="shared" si="81"/>
        <v>0</v>
      </c>
      <c r="AB360" s="329">
        <f t="shared" si="82"/>
        <v>0</v>
      </c>
      <c r="AC360" s="332"/>
      <c r="AD360" s="332"/>
      <c r="AE360" s="328">
        <f t="shared" si="83"/>
        <v>0</v>
      </c>
      <c r="AF360" s="746">
        <f t="shared" si="80"/>
        <v>0</v>
      </c>
      <c r="AG360" s="332"/>
      <c r="AH360" s="328">
        <f t="shared" si="84"/>
        <v>0</v>
      </c>
      <c r="AI360" s="329">
        <f t="shared" si="87"/>
        <v>0</v>
      </c>
      <c r="AJ360" s="332"/>
      <c r="AK360" s="330">
        <f t="shared" si="85"/>
        <v>0</v>
      </c>
      <c r="AL360" s="335"/>
      <c r="AM360" s="329">
        <f t="shared" si="86"/>
        <v>0</v>
      </c>
      <c r="AN360" s="436"/>
      <c r="AO360" s="337">
        <f t="shared" si="88"/>
        <v>0</v>
      </c>
      <c r="AP360" s="261"/>
    </row>
    <row r="361" spans="1:42">
      <c r="A361" s="342">
        <f>VLOOKUP($E361,'個別表（B表）'!$C$14:$CM$113,2,FALSE)</f>
        <v>0</v>
      </c>
      <c r="B361" s="342">
        <f>IF(D361&gt;0,SUM($D$12:D361),0)</f>
        <v>0</v>
      </c>
      <c r="C361" s="342">
        <f t="shared" si="89"/>
        <v>0</v>
      </c>
      <c r="D361" s="342">
        <f t="shared" si="77"/>
        <v>0</v>
      </c>
      <c r="E361" s="666">
        <f t="shared" si="90"/>
        <v>0</v>
      </c>
      <c r="F361" s="357">
        <f>VLOOKUP($E361,'個別表（B表）'!$C$14:$CM$113,10,FALSE)</f>
        <v>0</v>
      </c>
      <c r="G361" s="357">
        <f>VLOOKUP($E361,'個別表（B表）'!$C$14:$CM$113,11,FALSE)</f>
        <v>0</v>
      </c>
      <c r="H361" s="530">
        <f>VLOOKUP($E361,'個別表（B表）'!$C$14:$CM$113,12,FALSE)</f>
        <v>0</v>
      </c>
      <c r="I361" s="388"/>
      <c r="J361" s="709" t="str">
        <f>IF($H361&gt;0,LEFT(VLOOKUP($E361,'個別表（B表）'!$C$14:$CM$113,14,FALSE),2),"")</f>
        <v/>
      </c>
      <c r="K361" s="705">
        <f>SUMIFS('個別表（B表）'!$I$14:$I$113,'個別表（B表）'!$C$14:$C$113,'総括表 (A表)'!$E361,'個別表（B表）'!$R$14:$R$113,"&gt;=1")</f>
        <v>0</v>
      </c>
      <c r="L361" s="627">
        <f>SUMIFS('個別表（B表）'!$AW$14:$AW$113,'個別表（B表）'!$C$14:$C$113,'総括表 (A表)'!$E361)</f>
        <v>0</v>
      </c>
      <c r="M361" s="385">
        <f>SUMIFS('個別表（B表）'!$AY$14:$AY$113,'個別表（B表）'!$C$14:$C$113,'総括表 (A表)'!$E361)</f>
        <v>0</v>
      </c>
      <c r="N361" s="386">
        <f>SUMIFS('個別表（B表）'!$I$14:$I$113,'個別表（B表）'!$C$14:$C$113,'総括表 (A表)'!$E361,'個別表（B表）'!$F$14:$F$113,"&gt;=1")</f>
        <v>0</v>
      </c>
      <c r="O361" s="386">
        <f>SUMIFS('個別表（B表）'!$BR$14:$BR$113,'個別表（B表）'!$C$14:$C$113,'総括表 (A表)'!$E361)</f>
        <v>0</v>
      </c>
      <c r="P361" s="721" t="str">
        <f t="shared" si="78"/>
        <v/>
      </c>
      <c r="Q361" s="716"/>
      <c r="R361" s="327"/>
      <c r="S361" s="705">
        <f>SUMIFS('個別表（B表）'!$I$14:$I$113,'個別表（B表）'!$C$14:$C$113,'総括表 (A表)'!E361)</f>
        <v>0</v>
      </c>
      <c r="T361" s="698">
        <f>SUMIFS('個別表（B表）'!$AW$14:$AW$113,'個別表（B表）'!$C$14:$C$113,'総括表 (A表)'!$E361)</f>
        <v>0</v>
      </c>
      <c r="U361" s="387">
        <f>SUMIFS('個別表（B表）'!$AY$14:$AY$113,'個別表（B表）'!$C$14:$C$113,'総括表 (A表)'!$E361)</f>
        <v>0</v>
      </c>
      <c r="V361" s="496">
        <f>SUMIFS('個別表（B表）'!$I$14:$I$113,'個別表（B表）'!$C$14:$C$113,'総括表 (A表)'!$E361,'個別表（B表）'!$F$14:$F$113,"&gt;=1")</f>
        <v>0</v>
      </c>
      <c r="W361" s="387">
        <f>SUMIFS('個別表（B表）'!$BR$14:$BR$113,'個別表（B表）'!$C$14:$C$113,'総括表 (A表)'!$E361)</f>
        <v>0</v>
      </c>
      <c r="X361" s="674" t="str">
        <f t="shared" si="79"/>
        <v/>
      </c>
      <c r="Y361" s="331"/>
      <c r="Z361" s="332"/>
      <c r="AA361" s="328">
        <f t="shared" si="81"/>
        <v>0</v>
      </c>
      <c r="AB361" s="329">
        <f t="shared" si="82"/>
        <v>0</v>
      </c>
      <c r="AC361" s="332"/>
      <c r="AD361" s="332"/>
      <c r="AE361" s="328">
        <f t="shared" si="83"/>
        <v>0</v>
      </c>
      <c r="AF361" s="746">
        <f t="shared" si="80"/>
        <v>0</v>
      </c>
      <c r="AG361" s="332"/>
      <c r="AH361" s="328">
        <f t="shared" si="84"/>
        <v>0</v>
      </c>
      <c r="AI361" s="329">
        <f t="shared" si="87"/>
        <v>0</v>
      </c>
      <c r="AJ361" s="332"/>
      <c r="AK361" s="330">
        <f t="shared" si="85"/>
        <v>0</v>
      </c>
      <c r="AL361" s="335"/>
      <c r="AM361" s="329">
        <f t="shared" si="86"/>
        <v>0</v>
      </c>
      <c r="AN361" s="436"/>
      <c r="AO361" s="337">
        <f t="shared" si="88"/>
        <v>0</v>
      </c>
      <c r="AP361" s="261"/>
    </row>
    <row r="362" spans="1:42">
      <c r="A362" s="342">
        <f>VLOOKUP($E362,'個別表（B表）'!$C$14:$CM$113,2,FALSE)</f>
        <v>0</v>
      </c>
      <c r="B362" s="342">
        <f>IF(D362&gt;0,SUM($D$12:D362),0)</f>
        <v>0</v>
      </c>
      <c r="C362" s="342">
        <f t="shared" si="89"/>
        <v>0</v>
      </c>
      <c r="D362" s="342">
        <f t="shared" si="77"/>
        <v>0</v>
      </c>
      <c r="E362" s="666">
        <f t="shared" si="90"/>
        <v>0</v>
      </c>
      <c r="F362" s="357">
        <f>VLOOKUP($E362,'個別表（B表）'!$C$14:$CM$113,10,FALSE)</f>
        <v>0</v>
      </c>
      <c r="G362" s="357">
        <f>VLOOKUP($E362,'個別表（B表）'!$C$14:$CM$113,11,FALSE)</f>
        <v>0</v>
      </c>
      <c r="H362" s="530">
        <f>VLOOKUP($E362,'個別表（B表）'!$C$14:$CM$113,12,FALSE)</f>
        <v>0</v>
      </c>
      <c r="I362" s="388"/>
      <c r="J362" s="709" t="str">
        <f>IF($H362&gt;0,LEFT(VLOOKUP($E362,'個別表（B表）'!$C$14:$CM$113,14,FALSE),2),"")</f>
        <v/>
      </c>
      <c r="K362" s="705">
        <f>SUMIFS('個別表（B表）'!$I$14:$I$113,'個別表（B表）'!$C$14:$C$113,'総括表 (A表)'!$E362,'個別表（B表）'!$R$14:$R$113,"&gt;=1")</f>
        <v>0</v>
      </c>
      <c r="L362" s="627">
        <f>SUMIFS('個別表（B表）'!$AW$14:$AW$113,'個別表（B表）'!$C$14:$C$113,'総括表 (A表)'!$E362)</f>
        <v>0</v>
      </c>
      <c r="M362" s="385">
        <f>SUMIFS('個別表（B表）'!$AY$14:$AY$113,'個別表（B表）'!$C$14:$C$113,'総括表 (A表)'!$E362)</f>
        <v>0</v>
      </c>
      <c r="N362" s="386">
        <f>SUMIFS('個別表（B表）'!$I$14:$I$113,'個別表（B表）'!$C$14:$C$113,'総括表 (A表)'!$E362,'個別表（B表）'!$F$14:$F$113,"&gt;=1")</f>
        <v>0</v>
      </c>
      <c r="O362" s="386">
        <f>SUMIFS('個別表（B表）'!$BR$14:$BR$113,'個別表（B表）'!$C$14:$C$113,'総括表 (A表)'!$E362)</f>
        <v>0</v>
      </c>
      <c r="P362" s="721" t="str">
        <f t="shared" si="78"/>
        <v/>
      </c>
      <c r="Q362" s="716"/>
      <c r="R362" s="327"/>
      <c r="S362" s="705">
        <f>SUMIFS('個別表（B表）'!$I$14:$I$113,'個別表（B表）'!$C$14:$C$113,'総括表 (A表)'!E362)</f>
        <v>0</v>
      </c>
      <c r="T362" s="698">
        <f>SUMIFS('個別表（B表）'!$AW$14:$AW$113,'個別表（B表）'!$C$14:$C$113,'総括表 (A表)'!$E362)</f>
        <v>0</v>
      </c>
      <c r="U362" s="387">
        <f>SUMIFS('個別表（B表）'!$AY$14:$AY$113,'個別表（B表）'!$C$14:$C$113,'総括表 (A表)'!$E362)</f>
        <v>0</v>
      </c>
      <c r="V362" s="496">
        <f>SUMIFS('個別表（B表）'!$I$14:$I$113,'個別表（B表）'!$C$14:$C$113,'総括表 (A表)'!$E362,'個別表（B表）'!$F$14:$F$113,"&gt;=1")</f>
        <v>0</v>
      </c>
      <c r="W362" s="387">
        <f>SUMIFS('個別表（B表）'!$BR$14:$BR$113,'個別表（B表）'!$C$14:$C$113,'総括表 (A表)'!$E362)</f>
        <v>0</v>
      </c>
      <c r="X362" s="674" t="str">
        <f t="shared" si="79"/>
        <v/>
      </c>
      <c r="Y362" s="331"/>
      <c r="Z362" s="332"/>
      <c r="AA362" s="328">
        <f t="shared" si="81"/>
        <v>0</v>
      </c>
      <c r="AB362" s="329">
        <f t="shared" si="82"/>
        <v>0</v>
      </c>
      <c r="AC362" s="332"/>
      <c r="AD362" s="332"/>
      <c r="AE362" s="328">
        <f t="shared" si="83"/>
        <v>0</v>
      </c>
      <c r="AF362" s="746">
        <f t="shared" si="80"/>
        <v>0</v>
      </c>
      <c r="AG362" s="332"/>
      <c r="AH362" s="328">
        <f t="shared" si="84"/>
        <v>0</v>
      </c>
      <c r="AI362" s="329">
        <f t="shared" si="87"/>
        <v>0</v>
      </c>
      <c r="AJ362" s="332"/>
      <c r="AK362" s="330">
        <f t="shared" si="85"/>
        <v>0</v>
      </c>
      <c r="AL362" s="335"/>
      <c r="AM362" s="329">
        <f t="shared" si="86"/>
        <v>0</v>
      </c>
      <c r="AN362" s="436"/>
      <c r="AO362" s="337">
        <f t="shared" si="88"/>
        <v>0</v>
      </c>
      <c r="AP362" s="261"/>
    </row>
    <row r="363" spans="1:42">
      <c r="A363" s="342">
        <f>VLOOKUP($E363,'個別表（B表）'!$C$14:$CM$113,2,FALSE)</f>
        <v>0</v>
      </c>
      <c r="B363" s="342">
        <f>IF(D363&gt;0,SUM($D$12:D363),0)</f>
        <v>0</v>
      </c>
      <c r="C363" s="342">
        <f t="shared" si="89"/>
        <v>0</v>
      </c>
      <c r="D363" s="342">
        <f t="shared" si="77"/>
        <v>0</v>
      </c>
      <c r="E363" s="666">
        <f t="shared" si="90"/>
        <v>0</v>
      </c>
      <c r="F363" s="357">
        <f>VLOOKUP($E363,'個別表（B表）'!$C$14:$CM$113,10,FALSE)</f>
        <v>0</v>
      </c>
      <c r="G363" s="357">
        <f>VLOOKUP($E363,'個別表（B表）'!$C$14:$CM$113,11,FALSE)</f>
        <v>0</v>
      </c>
      <c r="H363" s="530">
        <f>VLOOKUP($E363,'個別表（B表）'!$C$14:$CM$113,12,FALSE)</f>
        <v>0</v>
      </c>
      <c r="I363" s="388"/>
      <c r="J363" s="709" t="str">
        <f>IF($H363&gt;0,LEFT(VLOOKUP($E363,'個別表（B表）'!$C$14:$CM$113,14,FALSE),2),"")</f>
        <v/>
      </c>
      <c r="K363" s="705">
        <f>SUMIFS('個別表（B表）'!$I$14:$I$113,'個別表（B表）'!$C$14:$C$113,'総括表 (A表)'!$E363,'個別表（B表）'!$R$14:$R$113,"&gt;=1")</f>
        <v>0</v>
      </c>
      <c r="L363" s="627">
        <f>SUMIFS('個別表（B表）'!$AW$14:$AW$113,'個別表（B表）'!$C$14:$C$113,'総括表 (A表)'!$E363)</f>
        <v>0</v>
      </c>
      <c r="M363" s="385">
        <f>SUMIFS('個別表（B表）'!$AY$14:$AY$113,'個別表（B表）'!$C$14:$C$113,'総括表 (A表)'!$E363)</f>
        <v>0</v>
      </c>
      <c r="N363" s="386">
        <f>SUMIFS('個別表（B表）'!$I$14:$I$113,'個別表（B表）'!$C$14:$C$113,'総括表 (A表)'!$E363,'個別表（B表）'!$F$14:$F$113,"&gt;=1")</f>
        <v>0</v>
      </c>
      <c r="O363" s="386">
        <f>SUMIFS('個別表（B表）'!$BR$14:$BR$113,'個別表（B表）'!$C$14:$C$113,'総括表 (A表)'!$E363)</f>
        <v>0</v>
      </c>
      <c r="P363" s="721" t="str">
        <f t="shared" si="78"/>
        <v/>
      </c>
      <c r="Q363" s="716"/>
      <c r="R363" s="327"/>
      <c r="S363" s="705">
        <f>SUMIFS('個別表（B表）'!$I$14:$I$113,'個別表（B表）'!$C$14:$C$113,'総括表 (A表)'!E363)</f>
        <v>0</v>
      </c>
      <c r="T363" s="698">
        <f>SUMIFS('個別表（B表）'!$AW$14:$AW$113,'個別表（B表）'!$C$14:$C$113,'総括表 (A表)'!$E363)</f>
        <v>0</v>
      </c>
      <c r="U363" s="387">
        <f>SUMIFS('個別表（B表）'!$AY$14:$AY$113,'個別表（B表）'!$C$14:$C$113,'総括表 (A表)'!$E363)</f>
        <v>0</v>
      </c>
      <c r="V363" s="496">
        <f>SUMIFS('個別表（B表）'!$I$14:$I$113,'個別表（B表）'!$C$14:$C$113,'総括表 (A表)'!$E363,'個別表（B表）'!$F$14:$F$113,"&gt;=1")</f>
        <v>0</v>
      </c>
      <c r="W363" s="387">
        <f>SUMIFS('個別表（B表）'!$BR$14:$BR$113,'個別表（B表）'!$C$14:$C$113,'総括表 (A表)'!$E363)</f>
        <v>0</v>
      </c>
      <c r="X363" s="674" t="str">
        <f t="shared" si="79"/>
        <v/>
      </c>
      <c r="Y363" s="331"/>
      <c r="Z363" s="332"/>
      <c r="AA363" s="328">
        <f t="shared" si="81"/>
        <v>0</v>
      </c>
      <c r="AB363" s="329">
        <f t="shared" si="82"/>
        <v>0</v>
      </c>
      <c r="AC363" s="332"/>
      <c r="AD363" s="332"/>
      <c r="AE363" s="328">
        <f t="shared" si="83"/>
        <v>0</v>
      </c>
      <c r="AF363" s="746">
        <f t="shared" si="80"/>
        <v>0</v>
      </c>
      <c r="AG363" s="332"/>
      <c r="AH363" s="328">
        <f t="shared" si="84"/>
        <v>0</v>
      </c>
      <c r="AI363" s="329">
        <f t="shared" si="87"/>
        <v>0</v>
      </c>
      <c r="AJ363" s="332"/>
      <c r="AK363" s="330">
        <f t="shared" si="85"/>
        <v>0</v>
      </c>
      <c r="AL363" s="335"/>
      <c r="AM363" s="329">
        <f t="shared" si="86"/>
        <v>0</v>
      </c>
      <c r="AN363" s="436"/>
      <c r="AO363" s="337">
        <f t="shared" si="88"/>
        <v>0</v>
      </c>
      <c r="AP363" s="261"/>
    </row>
    <row r="364" spans="1:42">
      <c r="A364" s="342">
        <f>VLOOKUP($E364,'個別表（B表）'!$C$14:$CM$113,2,FALSE)</f>
        <v>0</v>
      </c>
      <c r="B364" s="342">
        <f>IF(D364&gt;0,SUM($D$12:D364),0)</f>
        <v>0</v>
      </c>
      <c r="C364" s="342">
        <f t="shared" si="89"/>
        <v>0</v>
      </c>
      <c r="D364" s="342">
        <f t="shared" si="77"/>
        <v>0</v>
      </c>
      <c r="E364" s="666">
        <f t="shared" si="90"/>
        <v>0</v>
      </c>
      <c r="F364" s="357">
        <f>VLOOKUP($E364,'個別表（B表）'!$C$14:$CM$113,10,FALSE)</f>
        <v>0</v>
      </c>
      <c r="G364" s="357">
        <f>VLOOKUP($E364,'個別表（B表）'!$C$14:$CM$113,11,FALSE)</f>
        <v>0</v>
      </c>
      <c r="H364" s="530">
        <f>VLOOKUP($E364,'個別表（B表）'!$C$14:$CM$113,12,FALSE)</f>
        <v>0</v>
      </c>
      <c r="I364" s="388"/>
      <c r="J364" s="709" t="str">
        <f>IF($H364&gt;0,LEFT(VLOOKUP($E364,'個別表（B表）'!$C$14:$CM$113,14,FALSE),2),"")</f>
        <v/>
      </c>
      <c r="K364" s="705">
        <f>SUMIFS('個別表（B表）'!$I$14:$I$113,'個別表（B表）'!$C$14:$C$113,'総括表 (A表)'!$E364,'個別表（B表）'!$R$14:$R$113,"&gt;=1")</f>
        <v>0</v>
      </c>
      <c r="L364" s="627">
        <f>SUMIFS('個別表（B表）'!$AW$14:$AW$113,'個別表（B表）'!$C$14:$C$113,'総括表 (A表)'!$E364)</f>
        <v>0</v>
      </c>
      <c r="M364" s="385">
        <f>SUMIFS('個別表（B表）'!$AY$14:$AY$113,'個別表（B表）'!$C$14:$C$113,'総括表 (A表)'!$E364)</f>
        <v>0</v>
      </c>
      <c r="N364" s="386">
        <f>SUMIFS('個別表（B表）'!$I$14:$I$113,'個別表（B表）'!$C$14:$C$113,'総括表 (A表)'!$E364,'個別表（B表）'!$F$14:$F$113,"&gt;=1")</f>
        <v>0</v>
      </c>
      <c r="O364" s="386">
        <f>SUMIFS('個別表（B表）'!$BR$14:$BR$113,'個別表（B表）'!$C$14:$C$113,'総括表 (A表)'!$E364)</f>
        <v>0</v>
      </c>
      <c r="P364" s="721" t="str">
        <f t="shared" si="78"/>
        <v/>
      </c>
      <c r="Q364" s="716"/>
      <c r="R364" s="327"/>
      <c r="S364" s="705">
        <f>SUMIFS('個別表（B表）'!$I$14:$I$113,'個別表（B表）'!$C$14:$C$113,'総括表 (A表)'!E364)</f>
        <v>0</v>
      </c>
      <c r="T364" s="698">
        <f>SUMIFS('個別表（B表）'!$AW$14:$AW$113,'個別表（B表）'!$C$14:$C$113,'総括表 (A表)'!$E364)</f>
        <v>0</v>
      </c>
      <c r="U364" s="387">
        <f>SUMIFS('個別表（B表）'!$AY$14:$AY$113,'個別表（B表）'!$C$14:$C$113,'総括表 (A表)'!$E364)</f>
        <v>0</v>
      </c>
      <c r="V364" s="496">
        <f>SUMIFS('個別表（B表）'!$I$14:$I$113,'個別表（B表）'!$C$14:$C$113,'総括表 (A表)'!$E364,'個別表（B表）'!$F$14:$F$113,"&gt;=1")</f>
        <v>0</v>
      </c>
      <c r="W364" s="387">
        <f>SUMIFS('個別表（B表）'!$BR$14:$BR$113,'個別表（B表）'!$C$14:$C$113,'総括表 (A表)'!$E364)</f>
        <v>0</v>
      </c>
      <c r="X364" s="674" t="str">
        <f t="shared" si="79"/>
        <v/>
      </c>
      <c r="Y364" s="331"/>
      <c r="Z364" s="332"/>
      <c r="AA364" s="328">
        <f t="shared" si="81"/>
        <v>0</v>
      </c>
      <c r="AB364" s="329">
        <f t="shared" si="82"/>
        <v>0</v>
      </c>
      <c r="AC364" s="332"/>
      <c r="AD364" s="332"/>
      <c r="AE364" s="328">
        <f t="shared" si="83"/>
        <v>0</v>
      </c>
      <c r="AF364" s="746">
        <f t="shared" si="80"/>
        <v>0</v>
      </c>
      <c r="AG364" s="332"/>
      <c r="AH364" s="328">
        <f t="shared" si="84"/>
        <v>0</v>
      </c>
      <c r="AI364" s="329">
        <f t="shared" si="87"/>
        <v>0</v>
      </c>
      <c r="AJ364" s="332"/>
      <c r="AK364" s="330">
        <f t="shared" si="85"/>
        <v>0</v>
      </c>
      <c r="AL364" s="335"/>
      <c r="AM364" s="329">
        <f t="shared" si="86"/>
        <v>0</v>
      </c>
      <c r="AN364" s="436"/>
      <c r="AO364" s="337">
        <f t="shared" si="88"/>
        <v>0</v>
      </c>
      <c r="AP364" s="261"/>
    </row>
    <row r="365" spans="1:42">
      <c r="A365" s="342">
        <f>VLOOKUP($E365,'個別表（B表）'!$C$14:$CM$113,2,FALSE)</f>
        <v>0</v>
      </c>
      <c r="B365" s="342">
        <f>IF(D365&gt;0,SUM($D$12:D365),0)</f>
        <v>0</v>
      </c>
      <c r="C365" s="342">
        <f t="shared" si="89"/>
        <v>0</v>
      </c>
      <c r="D365" s="342">
        <f t="shared" si="77"/>
        <v>0</v>
      </c>
      <c r="E365" s="666">
        <f t="shared" si="90"/>
        <v>0</v>
      </c>
      <c r="F365" s="357">
        <f>VLOOKUP($E365,'個別表（B表）'!$C$14:$CM$113,10,FALSE)</f>
        <v>0</v>
      </c>
      <c r="G365" s="357">
        <f>VLOOKUP($E365,'個別表（B表）'!$C$14:$CM$113,11,FALSE)</f>
        <v>0</v>
      </c>
      <c r="H365" s="530">
        <f>VLOOKUP($E365,'個別表（B表）'!$C$14:$CM$113,12,FALSE)</f>
        <v>0</v>
      </c>
      <c r="I365" s="388"/>
      <c r="J365" s="709" t="str">
        <f>IF($H365&gt;0,LEFT(VLOOKUP($E365,'個別表（B表）'!$C$14:$CM$113,14,FALSE),2),"")</f>
        <v/>
      </c>
      <c r="K365" s="705">
        <f>SUMIFS('個別表（B表）'!$I$14:$I$113,'個別表（B表）'!$C$14:$C$113,'総括表 (A表)'!$E365,'個別表（B表）'!$R$14:$R$113,"&gt;=1")</f>
        <v>0</v>
      </c>
      <c r="L365" s="627">
        <f>SUMIFS('個別表（B表）'!$AW$14:$AW$113,'個別表（B表）'!$C$14:$C$113,'総括表 (A表)'!$E365)</f>
        <v>0</v>
      </c>
      <c r="M365" s="385">
        <f>SUMIFS('個別表（B表）'!$AY$14:$AY$113,'個別表（B表）'!$C$14:$C$113,'総括表 (A表)'!$E365)</f>
        <v>0</v>
      </c>
      <c r="N365" s="386">
        <f>SUMIFS('個別表（B表）'!$I$14:$I$113,'個別表（B表）'!$C$14:$C$113,'総括表 (A表)'!$E365,'個別表（B表）'!$F$14:$F$113,"&gt;=1")</f>
        <v>0</v>
      </c>
      <c r="O365" s="386">
        <f>SUMIFS('個別表（B表）'!$BR$14:$BR$113,'個別表（B表）'!$C$14:$C$113,'総括表 (A表)'!$E365)</f>
        <v>0</v>
      </c>
      <c r="P365" s="721" t="str">
        <f t="shared" si="78"/>
        <v/>
      </c>
      <c r="Q365" s="716"/>
      <c r="R365" s="327"/>
      <c r="S365" s="705">
        <f>SUMIFS('個別表（B表）'!$I$14:$I$113,'個別表（B表）'!$C$14:$C$113,'総括表 (A表)'!E365)</f>
        <v>0</v>
      </c>
      <c r="T365" s="698">
        <f>SUMIFS('個別表（B表）'!$AW$14:$AW$113,'個別表（B表）'!$C$14:$C$113,'総括表 (A表)'!$E365)</f>
        <v>0</v>
      </c>
      <c r="U365" s="387">
        <f>SUMIFS('個別表（B表）'!$AY$14:$AY$113,'個別表（B表）'!$C$14:$C$113,'総括表 (A表)'!$E365)</f>
        <v>0</v>
      </c>
      <c r="V365" s="496">
        <f>SUMIFS('個別表（B表）'!$I$14:$I$113,'個別表（B表）'!$C$14:$C$113,'総括表 (A表)'!$E365,'個別表（B表）'!$F$14:$F$113,"&gt;=1")</f>
        <v>0</v>
      </c>
      <c r="W365" s="387">
        <f>SUMIFS('個別表（B表）'!$BR$14:$BR$113,'個別表（B表）'!$C$14:$C$113,'総括表 (A表)'!$E365)</f>
        <v>0</v>
      </c>
      <c r="X365" s="674" t="str">
        <f t="shared" si="79"/>
        <v/>
      </c>
      <c r="Y365" s="331"/>
      <c r="Z365" s="332"/>
      <c r="AA365" s="328">
        <f t="shared" si="81"/>
        <v>0</v>
      </c>
      <c r="AB365" s="329">
        <f t="shared" si="82"/>
        <v>0</v>
      </c>
      <c r="AC365" s="332"/>
      <c r="AD365" s="332"/>
      <c r="AE365" s="328">
        <f t="shared" si="83"/>
        <v>0</v>
      </c>
      <c r="AF365" s="746">
        <f t="shared" si="80"/>
        <v>0</v>
      </c>
      <c r="AG365" s="332"/>
      <c r="AH365" s="328">
        <f t="shared" si="84"/>
        <v>0</v>
      </c>
      <c r="AI365" s="329">
        <f t="shared" si="87"/>
        <v>0</v>
      </c>
      <c r="AJ365" s="332"/>
      <c r="AK365" s="330">
        <f t="shared" si="85"/>
        <v>0</v>
      </c>
      <c r="AL365" s="335"/>
      <c r="AM365" s="329">
        <f t="shared" si="86"/>
        <v>0</v>
      </c>
      <c r="AN365" s="436"/>
      <c r="AO365" s="337">
        <f t="shared" si="88"/>
        <v>0</v>
      </c>
      <c r="AP365" s="261"/>
    </row>
    <row r="366" spans="1:42">
      <c r="A366" s="342">
        <f>VLOOKUP($E366,'個別表（B表）'!$C$14:$CM$113,2,FALSE)</f>
        <v>0</v>
      </c>
      <c r="B366" s="342">
        <f>IF(D366&gt;0,SUM($D$12:D366),0)</f>
        <v>0</v>
      </c>
      <c r="C366" s="342">
        <f t="shared" si="89"/>
        <v>0</v>
      </c>
      <c r="D366" s="342">
        <f t="shared" si="77"/>
        <v>0</v>
      </c>
      <c r="E366" s="666">
        <f t="shared" si="90"/>
        <v>0</v>
      </c>
      <c r="F366" s="357">
        <f>VLOOKUP($E366,'個別表（B表）'!$C$14:$CM$113,10,FALSE)</f>
        <v>0</v>
      </c>
      <c r="G366" s="357">
        <f>VLOOKUP($E366,'個別表（B表）'!$C$14:$CM$113,11,FALSE)</f>
        <v>0</v>
      </c>
      <c r="H366" s="530">
        <f>VLOOKUP($E366,'個別表（B表）'!$C$14:$CM$113,12,FALSE)</f>
        <v>0</v>
      </c>
      <c r="I366" s="388"/>
      <c r="J366" s="709" t="str">
        <f>IF($H366&gt;0,LEFT(VLOOKUP($E366,'個別表（B表）'!$C$14:$CM$113,14,FALSE),2),"")</f>
        <v/>
      </c>
      <c r="K366" s="705">
        <f>SUMIFS('個別表（B表）'!$I$14:$I$113,'個別表（B表）'!$C$14:$C$113,'総括表 (A表)'!$E366,'個別表（B表）'!$R$14:$R$113,"&gt;=1")</f>
        <v>0</v>
      </c>
      <c r="L366" s="627">
        <f>SUMIFS('個別表（B表）'!$AW$14:$AW$113,'個別表（B表）'!$C$14:$C$113,'総括表 (A表)'!$E366)</f>
        <v>0</v>
      </c>
      <c r="M366" s="385">
        <f>SUMIFS('個別表（B表）'!$AY$14:$AY$113,'個別表（B表）'!$C$14:$C$113,'総括表 (A表)'!$E366)</f>
        <v>0</v>
      </c>
      <c r="N366" s="386">
        <f>SUMIFS('個別表（B表）'!$I$14:$I$113,'個別表（B表）'!$C$14:$C$113,'総括表 (A表)'!$E366,'個別表（B表）'!$F$14:$F$113,"&gt;=1")</f>
        <v>0</v>
      </c>
      <c r="O366" s="386">
        <f>SUMIFS('個別表（B表）'!$BR$14:$BR$113,'個別表（B表）'!$C$14:$C$113,'総括表 (A表)'!$E366)</f>
        <v>0</v>
      </c>
      <c r="P366" s="721" t="str">
        <f t="shared" si="78"/>
        <v/>
      </c>
      <c r="Q366" s="716"/>
      <c r="R366" s="327"/>
      <c r="S366" s="705">
        <f>SUMIFS('個別表（B表）'!$I$14:$I$113,'個別表（B表）'!$C$14:$C$113,'総括表 (A表)'!E366)</f>
        <v>0</v>
      </c>
      <c r="T366" s="698">
        <f>SUMIFS('個別表（B表）'!$AW$14:$AW$113,'個別表（B表）'!$C$14:$C$113,'総括表 (A表)'!$E366)</f>
        <v>0</v>
      </c>
      <c r="U366" s="387">
        <f>SUMIFS('個別表（B表）'!$AY$14:$AY$113,'個別表（B表）'!$C$14:$C$113,'総括表 (A表)'!$E366)</f>
        <v>0</v>
      </c>
      <c r="V366" s="496">
        <f>SUMIFS('個別表（B表）'!$I$14:$I$113,'個別表（B表）'!$C$14:$C$113,'総括表 (A表)'!$E366,'個別表（B表）'!$F$14:$F$113,"&gt;=1")</f>
        <v>0</v>
      </c>
      <c r="W366" s="387">
        <f>SUMIFS('個別表（B表）'!$BR$14:$BR$113,'個別表（B表）'!$C$14:$C$113,'総括表 (A表)'!$E366)</f>
        <v>0</v>
      </c>
      <c r="X366" s="674" t="str">
        <f t="shared" si="79"/>
        <v/>
      </c>
      <c r="Y366" s="331"/>
      <c r="Z366" s="332"/>
      <c r="AA366" s="328">
        <f t="shared" si="81"/>
        <v>0</v>
      </c>
      <c r="AB366" s="329">
        <f t="shared" si="82"/>
        <v>0</v>
      </c>
      <c r="AC366" s="332"/>
      <c r="AD366" s="332"/>
      <c r="AE366" s="328">
        <f t="shared" si="83"/>
        <v>0</v>
      </c>
      <c r="AF366" s="746">
        <f t="shared" si="80"/>
        <v>0</v>
      </c>
      <c r="AG366" s="332"/>
      <c r="AH366" s="328">
        <f t="shared" si="84"/>
        <v>0</v>
      </c>
      <c r="AI366" s="329">
        <f t="shared" si="87"/>
        <v>0</v>
      </c>
      <c r="AJ366" s="332"/>
      <c r="AK366" s="330">
        <f t="shared" si="85"/>
        <v>0</v>
      </c>
      <c r="AL366" s="335"/>
      <c r="AM366" s="329">
        <f t="shared" si="86"/>
        <v>0</v>
      </c>
      <c r="AN366" s="436"/>
      <c r="AO366" s="337">
        <f t="shared" si="88"/>
        <v>0</v>
      </c>
      <c r="AP366" s="261"/>
    </row>
    <row r="367" spans="1:42">
      <c r="A367" s="342">
        <f>VLOOKUP($E367,'個別表（B表）'!$C$14:$CM$113,2,FALSE)</f>
        <v>0</v>
      </c>
      <c r="B367" s="342">
        <f>IF(D367&gt;0,SUM($D$12:D367),0)</f>
        <v>0</v>
      </c>
      <c r="C367" s="342">
        <f t="shared" si="89"/>
        <v>0</v>
      </c>
      <c r="D367" s="342">
        <f t="shared" si="77"/>
        <v>0</v>
      </c>
      <c r="E367" s="666">
        <f t="shared" si="90"/>
        <v>0</v>
      </c>
      <c r="F367" s="357">
        <f>VLOOKUP($E367,'個別表（B表）'!$C$14:$CM$113,10,FALSE)</f>
        <v>0</v>
      </c>
      <c r="G367" s="357">
        <f>VLOOKUP($E367,'個別表（B表）'!$C$14:$CM$113,11,FALSE)</f>
        <v>0</v>
      </c>
      <c r="H367" s="530">
        <f>VLOOKUP($E367,'個別表（B表）'!$C$14:$CM$113,12,FALSE)</f>
        <v>0</v>
      </c>
      <c r="I367" s="388"/>
      <c r="J367" s="709" t="str">
        <f>IF($H367&gt;0,LEFT(VLOOKUP($E367,'個別表（B表）'!$C$14:$CM$113,14,FALSE),2),"")</f>
        <v/>
      </c>
      <c r="K367" s="705">
        <f>SUMIFS('個別表（B表）'!$I$14:$I$113,'個別表（B表）'!$C$14:$C$113,'総括表 (A表)'!$E367,'個別表（B表）'!$R$14:$R$113,"&gt;=1")</f>
        <v>0</v>
      </c>
      <c r="L367" s="627">
        <f>SUMIFS('個別表（B表）'!$AW$14:$AW$113,'個別表（B表）'!$C$14:$C$113,'総括表 (A表)'!$E367)</f>
        <v>0</v>
      </c>
      <c r="M367" s="385">
        <f>SUMIFS('個別表（B表）'!$AY$14:$AY$113,'個別表（B表）'!$C$14:$C$113,'総括表 (A表)'!$E367)</f>
        <v>0</v>
      </c>
      <c r="N367" s="386">
        <f>SUMIFS('個別表（B表）'!$I$14:$I$113,'個別表（B表）'!$C$14:$C$113,'総括表 (A表)'!$E367,'個別表（B表）'!$F$14:$F$113,"&gt;=1")</f>
        <v>0</v>
      </c>
      <c r="O367" s="386">
        <f>SUMIFS('個別表（B表）'!$BR$14:$BR$113,'個別表（B表）'!$C$14:$C$113,'総括表 (A表)'!$E367)</f>
        <v>0</v>
      </c>
      <c r="P367" s="721" t="str">
        <f t="shared" si="78"/>
        <v/>
      </c>
      <c r="Q367" s="716"/>
      <c r="R367" s="327"/>
      <c r="S367" s="705">
        <f>SUMIFS('個別表（B表）'!$I$14:$I$113,'個別表（B表）'!$C$14:$C$113,'総括表 (A表)'!E367)</f>
        <v>0</v>
      </c>
      <c r="T367" s="698">
        <f>SUMIFS('個別表（B表）'!$AW$14:$AW$113,'個別表（B表）'!$C$14:$C$113,'総括表 (A表)'!$E367)</f>
        <v>0</v>
      </c>
      <c r="U367" s="387">
        <f>SUMIFS('個別表（B表）'!$AY$14:$AY$113,'個別表（B表）'!$C$14:$C$113,'総括表 (A表)'!$E367)</f>
        <v>0</v>
      </c>
      <c r="V367" s="496">
        <f>SUMIFS('個別表（B表）'!$I$14:$I$113,'個別表（B表）'!$C$14:$C$113,'総括表 (A表)'!$E367,'個別表（B表）'!$F$14:$F$113,"&gt;=1")</f>
        <v>0</v>
      </c>
      <c r="W367" s="387">
        <f>SUMIFS('個別表（B表）'!$BR$14:$BR$113,'個別表（B表）'!$C$14:$C$113,'総括表 (A表)'!$E367)</f>
        <v>0</v>
      </c>
      <c r="X367" s="674" t="str">
        <f t="shared" si="79"/>
        <v/>
      </c>
      <c r="Y367" s="331"/>
      <c r="Z367" s="332"/>
      <c r="AA367" s="328">
        <f t="shared" si="81"/>
        <v>0</v>
      </c>
      <c r="AB367" s="329">
        <f t="shared" si="82"/>
        <v>0</v>
      </c>
      <c r="AC367" s="332"/>
      <c r="AD367" s="332"/>
      <c r="AE367" s="328">
        <f t="shared" si="83"/>
        <v>0</v>
      </c>
      <c r="AF367" s="746">
        <f t="shared" si="80"/>
        <v>0</v>
      </c>
      <c r="AG367" s="332"/>
      <c r="AH367" s="328">
        <f t="shared" si="84"/>
        <v>0</v>
      </c>
      <c r="AI367" s="329">
        <f t="shared" si="87"/>
        <v>0</v>
      </c>
      <c r="AJ367" s="332"/>
      <c r="AK367" s="330">
        <f t="shared" si="85"/>
        <v>0</v>
      </c>
      <c r="AL367" s="335"/>
      <c r="AM367" s="329">
        <f t="shared" si="86"/>
        <v>0</v>
      </c>
      <c r="AN367" s="436"/>
      <c r="AO367" s="337">
        <f t="shared" si="88"/>
        <v>0</v>
      </c>
      <c r="AP367" s="261"/>
    </row>
    <row r="368" spans="1:42">
      <c r="A368" s="342">
        <f>VLOOKUP($E368,'個別表（B表）'!$C$14:$CM$113,2,FALSE)</f>
        <v>0</v>
      </c>
      <c r="B368" s="342">
        <f>IF(D368&gt;0,SUM($D$12:D368),0)</f>
        <v>0</v>
      </c>
      <c r="C368" s="342">
        <f t="shared" si="89"/>
        <v>0</v>
      </c>
      <c r="D368" s="342">
        <f t="shared" si="77"/>
        <v>0</v>
      </c>
      <c r="E368" s="666">
        <f t="shared" si="90"/>
        <v>0</v>
      </c>
      <c r="F368" s="357">
        <f>VLOOKUP($E368,'個別表（B表）'!$C$14:$CM$113,10,FALSE)</f>
        <v>0</v>
      </c>
      <c r="G368" s="357">
        <f>VLOOKUP($E368,'個別表（B表）'!$C$14:$CM$113,11,FALSE)</f>
        <v>0</v>
      </c>
      <c r="H368" s="530">
        <f>VLOOKUP($E368,'個別表（B表）'!$C$14:$CM$113,12,FALSE)</f>
        <v>0</v>
      </c>
      <c r="I368" s="388"/>
      <c r="J368" s="709" t="str">
        <f>IF($H368&gt;0,LEFT(VLOOKUP($E368,'個別表（B表）'!$C$14:$CM$113,14,FALSE),2),"")</f>
        <v/>
      </c>
      <c r="K368" s="705">
        <f>SUMIFS('個別表（B表）'!$I$14:$I$113,'個別表（B表）'!$C$14:$C$113,'総括表 (A表)'!$E368,'個別表（B表）'!$R$14:$R$113,"&gt;=1")</f>
        <v>0</v>
      </c>
      <c r="L368" s="627">
        <f>SUMIFS('個別表（B表）'!$AW$14:$AW$113,'個別表（B表）'!$C$14:$C$113,'総括表 (A表)'!$E368)</f>
        <v>0</v>
      </c>
      <c r="M368" s="385">
        <f>SUMIFS('個別表（B表）'!$AY$14:$AY$113,'個別表（B表）'!$C$14:$C$113,'総括表 (A表)'!$E368)</f>
        <v>0</v>
      </c>
      <c r="N368" s="386">
        <f>SUMIFS('個別表（B表）'!$I$14:$I$113,'個別表（B表）'!$C$14:$C$113,'総括表 (A表)'!$E368,'個別表（B表）'!$F$14:$F$113,"&gt;=1")</f>
        <v>0</v>
      </c>
      <c r="O368" s="386">
        <f>SUMIFS('個別表（B表）'!$BR$14:$BR$113,'個別表（B表）'!$C$14:$C$113,'総括表 (A表)'!$E368)</f>
        <v>0</v>
      </c>
      <c r="P368" s="721" t="str">
        <f t="shared" si="78"/>
        <v/>
      </c>
      <c r="Q368" s="716"/>
      <c r="R368" s="327"/>
      <c r="S368" s="705">
        <f>SUMIFS('個別表（B表）'!$I$14:$I$113,'個別表（B表）'!$C$14:$C$113,'総括表 (A表)'!E368)</f>
        <v>0</v>
      </c>
      <c r="T368" s="698">
        <f>SUMIFS('個別表（B表）'!$AW$14:$AW$113,'個別表（B表）'!$C$14:$C$113,'総括表 (A表)'!$E368)</f>
        <v>0</v>
      </c>
      <c r="U368" s="387">
        <f>SUMIFS('個別表（B表）'!$AY$14:$AY$113,'個別表（B表）'!$C$14:$C$113,'総括表 (A表)'!$E368)</f>
        <v>0</v>
      </c>
      <c r="V368" s="496">
        <f>SUMIFS('個別表（B表）'!$I$14:$I$113,'個別表（B表）'!$C$14:$C$113,'総括表 (A表)'!$E368,'個別表（B表）'!$F$14:$F$113,"&gt;=1")</f>
        <v>0</v>
      </c>
      <c r="W368" s="387">
        <f>SUMIFS('個別表（B表）'!$BR$14:$BR$113,'個別表（B表）'!$C$14:$C$113,'総括表 (A表)'!$E368)</f>
        <v>0</v>
      </c>
      <c r="X368" s="674" t="str">
        <f t="shared" si="79"/>
        <v/>
      </c>
      <c r="Y368" s="331"/>
      <c r="Z368" s="332"/>
      <c r="AA368" s="328">
        <f t="shared" si="81"/>
        <v>0</v>
      </c>
      <c r="AB368" s="329">
        <f t="shared" si="82"/>
        <v>0</v>
      </c>
      <c r="AC368" s="332"/>
      <c r="AD368" s="332"/>
      <c r="AE368" s="328">
        <f t="shared" si="83"/>
        <v>0</v>
      </c>
      <c r="AF368" s="746">
        <f t="shared" si="80"/>
        <v>0</v>
      </c>
      <c r="AG368" s="332"/>
      <c r="AH368" s="328">
        <f t="shared" si="84"/>
        <v>0</v>
      </c>
      <c r="AI368" s="329">
        <f t="shared" si="87"/>
        <v>0</v>
      </c>
      <c r="AJ368" s="332"/>
      <c r="AK368" s="330">
        <f t="shared" si="85"/>
        <v>0</v>
      </c>
      <c r="AL368" s="335"/>
      <c r="AM368" s="329">
        <f t="shared" si="86"/>
        <v>0</v>
      </c>
      <c r="AN368" s="436"/>
      <c r="AO368" s="337">
        <f t="shared" si="88"/>
        <v>0</v>
      </c>
      <c r="AP368" s="261"/>
    </row>
    <row r="369" spans="1:42">
      <c r="A369" s="342">
        <f>VLOOKUP($E369,'個別表（B表）'!$C$14:$CM$113,2,FALSE)</f>
        <v>0</v>
      </c>
      <c r="B369" s="342">
        <f>IF(D369&gt;0,SUM($D$12:D369),0)</f>
        <v>0</v>
      </c>
      <c r="C369" s="342">
        <f t="shared" si="89"/>
        <v>0</v>
      </c>
      <c r="D369" s="342">
        <f t="shared" si="77"/>
        <v>0</v>
      </c>
      <c r="E369" s="666">
        <f t="shared" si="90"/>
        <v>0</v>
      </c>
      <c r="F369" s="357">
        <f>VLOOKUP($E369,'個別表（B表）'!$C$14:$CM$113,10,FALSE)</f>
        <v>0</v>
      </c>
      <c r="G369" s="357">
        <f>VLOOKUP($E369,'個別表（B表）'!$C$14:$CM$113,11,FALSE)</f>
        <v>0</v>
      </c>
      <c r="H369" s="530">
        <f>VLOOKUP($E369,'個別表（B表）'!$C$14:$CM$113,12,FALSE)</f>
        <v>0</v>
      </c>
      <c r="I369" s="388"/>
      <c r="J369" s="709" t="str">
        <f>IF($H369&gt;0,LEFT(VLOOKUP($E369,'個別表（B表）'!$C$14:$CM$113,14,FALSE),2),"")</f>
        <v/>
      </c>
      <c r="K369" s="705">
        <f>SUMIFS('個別表（B表）'!$I$14:$I$113,'個別表（B表）'!$C$14:$C$113,'総括表 (A表)'!$E369,'個別表（B表）'!$R$14:$R$113,"&gt;=1")</f>
        <v>0</v>
      </c>
      <c r="L369" s="627">
        <f>SUMIFS('個別表（B表）'!$AW$14:$AW$113,'個別表（B表）'!$C$14:$C$113,'総括表 (A表)'!$E369)</f>
        <v>0</v>
      </c>
      <c r="M369" s="385">
        <f>SUMIFS('個別表（B表）'!$AY$14:$AY$113,'個別表（B表）'!$C$14:$C$113,'総括表 (A表)'!$E369)</f>
        <v>0</v>
      </c>
      <c r="N369" s="386">
        <f>SUMIFS('個別表（B表）'!$I$14:$I$113,'個別表（B表）'!$C$14:$C$113,'総括表 (A表)'!$E369,'個別表（B表）'!$F$14:$F$113,"&gt;=1")</f>
        <v>0</v>
      </c>
      <c r="O369" s="386">
        <f>SUMIFS('個別表（B表）'!$BR$14:$BR$113,'個別表（B表）'!$C$14:$C$113,'総括表 (A表)'!$E369)</f>
        <v>0</v>
      </c>
      <c r="P369" s="721" t="str">
        <f t="shared" si="78"/>
        <v/>
      </c>
      <c r="Q369" s="716"/>
      <c r="R369" s="327"/>
      <c r="S369" s="705">
        <f>SUMIFS('個別表（B表）'!$I$14:$I$113,'個別表（B表）'!$C$14:$C$113,'総括表 (A表)'!E369)</f>
        <v>0</v>
      </c>
      <c r="T369" s="698">
        <f>SUMIFS('個別表（B表）'!$AW$14:$AW$113,'個別表（B表）'!$C$14:$C$113,'総括表 (A表)'!$E369)</f>
        <v>0</v>
      </c>
      <c r="U369" s="387">
        <f>SUMIFS('個別表（B表）'!$AY$14:$AY$113,'個別表（B表）'!$C$14:$C$113,'総括表 (A表)'!$E369)</f>
        <v>0</v>
      </c>
      <c r="V369" s="496">
        <f>SUMIFS('個別表（B表）'!$I$14:$I$113,'個別表（B表）'!$C$14:$C$113,'総括表 (A表)'!$E369,'個別表（B表）'!$F$14:$F$113,"&gt;=1")</f>
        <v>0</v>
      </c>
      <c r="W369" s="387">
        <f>SUMIFS('個別表（B表）'!$BR$14:$BR$113,'個別表（B表）'!$C$14:$C$113,'総括表 (A表)'!$E369)</f>
        <v>0</v>
      </c>
      <c r="X369" s="674" t="str">
        <f t="shared" si="79"/>
        <v/>
      </c>
      <c r="Y369" s="331"/>
      <c r="Z369" s="332"/>
      <c r="AA369" s="328">
        <f t="shared" si="81"/>
        <v>0</v>
      </c>
      <c r="AB369" s="329">
        <f t="shared" si="82"/>
        <v>0</v>
      </c>
      <c r="AC369" s="332"/>
      <c r="AD369" s="332"/>
      <c r="AE369" s="328">
        <f t="shared" si="83"/>
        <v>0</v>
      </c>
      <c r="AF369" s="746">
        <f t="shared" si="80"/>
        <v>0</v>
      </c>
      <c r="AG369" s="332"/>
      <c r="AH369" s="328">
        <f t="shared" si="84"/>
        <v>0</v>
      </c>
      <c r="AI369" s="329">
        <f t="shared" si="87"/>
        <v>0</v>
      </c>
      <c r="AJ369" s="332"/>
      <c r="AK369" s="330">
        <f t="shared" si="85"/>
        <v>0</v>
      </c>
      <c r="AL369" s="335"/>
      <c r="AM369" s="329">
        <f t="shared" si="86"/>
        <v>0</v>
      </c>
      <c r="AN369" s="436"/>
      <c r="AO369" s="337">
        <f t="shared" si="88"/>
        <v>0</v>
      </c>
      <c r="AP369" s="261"/>
    </row>
    <row r="370" spans="1:42">
      <c r="A370" s="342">
        <f>VLOOKUP($E370,'個別表（B表）'!$C$14:$CM$113,2,FALSE)</f>
        <v>0</v>
      </c>
      <c r="B370" s="342">
        <f>IF(D370&gt;0,SUM($D$12:D370),0)</f>
        <v>0</v>
      </c>
      <c r="C370" s="342">
        <f t="shared" si="89"/>
        <v>0</v>
      </c>
      <c r="D370" s="342">
        <f t="shared" si="77"/>
        <v>0</v>
      </c>
      <c r="E370" s="666">
        <f t="shared" si="90"/>
        <v>0</v>
      </c>
      <c r="F370" s="357">
        <f>VLOOKUP($E370,'個別表（B表）'!$C$14:$CM$113,10,FALSE)</f>
        <v>0</v>
      </c>
      <c r="G370" s="357">
        <f>VLOOKUP($E370,'個別表（B表）'!$C$14:$CM$113,11,FALSE)</f>
        <v>0</v>
      </c>
      <c r="H370" s="530">
        <f>VLOOKUP($E370,'個別表（B表）'!$C$14:$CM$113,12,FALSE)</f>
        <v>0</v>
      </c>
      <c r="I370" s="388"/>
      <c r="J370" s="709" t="str">
        <f>IF($H370&gt;0,LEFT(VLOOKUP($E370,'個別表（B表）'!$C$14:$CM$113,14,FALSE),2),"")</f>
        <v/>
      </c>
      <c r="K370" s="705">
        <f>SUMIFS('個別表（B表）'!$I$14:$I$113,'個別表（B表）'!$C$14:$C$113,'総括表 (A表)'!$E370,'個別表（B表）'!$R$14:$R$113,"&gt;=1")</f>
        <v>0</v>
      </c>
      <c r="L370" s="627">
        <f>SUMIFS('個別表（B表）'!$AW$14:$AW$113,'個別表（B表）'!$C$14:$C$113,'総括表 (A表)'!$E370)</f>
        <v>0</v>
      </c>
      <c r="M370" s="385">
        <f>SUMIFS('個別表（B表）'!$AY$14:$AY$113,'個別表（B表）'!$C$14:$C$113,'総括表 (A表)'!$E370)</f>
        <v>0</v>
      </c>
      <c r="N370" s="386">
        <f>SUMIFS('個別表（B表）'!$I$14:$I$113,'個別表（B表）'!$C$14:$C$113,'総括表 (A表)'!$E370,'個別表（B表）'!$F$14:$F$113,"&gt;=1")</f>
        <v>0</v>
      </c>
      <c r="O370" s="386">
        <f>SUMIFS('個別表（B表）'!$BR$14:$BR$113,'個別表（B表）'!$C$14:$C$113,'総括表 (A表)'!$E370)</f>
        <v>0</v>
      </c>
      <c r="P370" s="721" t="str">
        <f t="shared" si="78"/>
        <v/>
      </c>
      <c r="Q370" s="716"/>
      <c r="R370" s="327"/>
      <c r="S370" s="705">
        <f>SUMIFS('個別表（B表）'!$I$14:$I$113,'個別表（B表）'!$C$14:$C$113,'総括表 (A表)'!E370)</f>
        <v>0</v>
      </c>
      <c r="T370" s="698">
        <f>SUMIFS('個別表（B表）'!$AW$14:$AW$113,'個別表（B表）'!$C$14:$C$113,'総括表 (A表)'!$E370)</f>
        <v>0</v>
      </c>
      <c r="U370" s="387">
        <f>SUMIFS('個別表（B表）'!$AY$14:$AY$113,'個別表（B表）'!$C$14:$C$113,'総括表 (A表)'!$E370)</f>
        <v>0</v>
      </c>
      <c r="V370" s="496">
        <f>SUMIFS('個別表（B表）'!$I$14:$I$113,'個別表（B表）'!$C$14:$C$113,'総括表 (A表)'!$E370,'個別表（B表）'!$F$14:$F$113,"&gt;=1")</f>
        <v>0</v>
      </c>
      <c r="W370" s="387">
        <f>SUMIFS('個別表（B表）'!$BR$14:$BR$113,'個別表（B表）'!$C$14:$C$113,'総括表 (A表)'!$E370)</f>
        <v>0</v>
      </c>
      <c r="X370" s="674" t="str">
        <f t="shared" si="79"/>
        <v/>
      </c>
      <c r="Y370" s="331"/>
      <c r="Z370" s="332"/>
      <c r="AA370" s="328">
        <f t="shared" si="81"/>
        <v>0</v>
      </c>
      <c r="AB370" s="329">
        <f t="shared" si="82"/>
        <v>0</v>
      </c>
      <c r="AC370" s="332"/>
      <c r="AD370" s="332"/>
      <c r="AE370" s="328">
        <f t="shared" si="83"/>
        <v>0</v>
      </c>
      <c r="AF370" s="746">
        <f t="shared" si="80"/>
        <v>0</v>
      </c>
      <c r="AG370" s="332"/>
      <c r="AH370" s="328">
        <f t="shared" si="84"/>
        <v>0</v>
      </c>
      <c r="AI370" s="329">
        <f t="shared" si="87"/>
        <v>0</v>
      </c>
      <c r="AJ370" s="332"/>
      <c r="AK370" s="330">
        <f t="shared" si="85"/>
        <v>0</v>
      </c>
      <c r="AL370" s="335"/>
      <c r="AM370" s="329">
        <f t="shared" si="86"/>
        <v>0</v>
      </c>
      <c r="AN370" s="436"/>
      <c r="AO370" s="337">
        <f t="shared" si="88"/>
        <v>0</v>
      </c>
      <c r="AP370" s="261"/>
    </row>
    <row r="371" spans="1:42">
      <c r="A371" s="342">
        <f>VLOOKUP($E371,'個別表（B表）'!$C$14:$CM$113,2,FALSE)</f>
        <v>0</v>
      </c>
      <c r="B371" s="342">
        <f>IF(D371&gt;0,SUM($D$12:D371),0)</f>
        <v>0</v>
      </c>
      <c r="C371" s="342">
        <f t="shared" si="89"/>
        <v>0</v>
      </c>
      <c r="D371" s="342">
        <f t="shared" si="77"/>
        <v>0</v>
      </c>
      <c r="E371" s="666">
        <f t="shared" si="90"/>
        <v>0</v>
      </c>
      <c r="F371" s="357">
        <f>VLOOKUP($E371,'個別表（B表）'!$C$14:$CM$113,10,FALSE)</f>
        <v>0</v>
      </c>
      <c r="G371" s="357">
        <f>VLOOKUP($E371,'個別表（B表）'!$C$14:$CM$113,11,FALSE)</f>
        <v>0</v>
      </c>
      <c r="H371" s="530">
        <f>VLOOKUP($E371,'個別表（B表）'!$C$14:$CM$113,12,FALSE)</f>
        <v>0</v>
      </c>
      <c r="I371" s="388"/>
      <c r="J371" s="709" t="str">
        <f>IF($H371&gt;0,LEFT(VLOOKUP($E371,'個別表（B表）'!$C$14:$CM$113,14,FALSE),2),"")</f>
        <v/>
      </c>
      <c r="K371" s="705">
        <f>SUMIFS('個別表（B表）'!$I$14:$I$113,'個別表（B表）'!$C$14:$C$113,'総括表 (A表)'!$E371,'個別表（B表）'!$R$14:$R$113,"&gt;=1")</f>
        <v>0</v>
      </c>
      <c r="L371" s="627">
        <f>SUMIFS('個別表（B表）'!$AW$14:$AW$113,'個別表（B表）'!$C$14:$C$113,'総括表 (A表)'!$E371)</f>
        <v>0</v>
      </c>
      <c r="M371" s="385">
        <f>SUMIFS('個別表（B表）'!$AY$14:$AY$113,'個別表（B表）'!$C$14:$C$113,'総括表 (A表)'!$E371)</f>
        <v>0</v>
      </c>
      <c r="N371" s="386">
        <f>SUMIFS('個別表（B表）'!$I$14:$I$113,'個別表（B表）'!$C$14:$C$113,'総括表 (A表)'!$E371,'個別表（B表）'!$F$14:$F$113,"&gt;=1")</f>
        <v>0</v>
      </c>
      <c r="O371" s="386">
        <f>SUMIFS('個別表（B表）'!$BR$14:$BR$113,'個別表（B表）'!$C$14:$C$113,'総括表 (A表)'!$E371)</f>
        <v>0</v>
      </c>
      <c r="P371" s="721" t="str">
        <f t="shared" si="78"/>
        <v/>
      </c>
      <c r="Q371" s="716"/>
      <c r="R371" s="327"/>
      <c r="S371" s="705">
        <f>SUMIFS('個別表（B表）'!$I$14:$I$113,'個別表（B表）'!$C$14:$C$113,'総括表 (A表)'!E371)</f>
        <v>0</v>
      </c>
      <c r="T371" s="698">
        <f>SUMIFS('個別表（B表）'!$AW$14:$AW$113,'個別表（B表）'!$C$14:$C$113,'総括表 (A表)'!$E371)</f>
        <v>0</v>
      </c>
      <c r="U371" s="387">
        <f>SUMIFS('個別表（B表）'!$AY$14:$AY$113,'個別表（B表）'!$C$14:$C$113,'総括表 (A表)'!$E371)</f>
        <v>0</v>
      </c>
      <c r="V371" s="496">
        <f>SUMIFS('個別表（B表）'!$I$14:$I$113,'個別表（B表）'!$C$14:$C$113,'総括表 (A表)'!$E371,'個別表（B表）'!$F$14:$F$113,"&gt;=1")</f>
        <v>0</v>
      </c>
      <c r="W371" s="387">
        <f>SUMIFS('個別表（B表）'!$BR$14:$BR$113,'個別表（B表）'!$C$14:$C$113,'総括表 (A表)'!$E371)</f>
        <v>0</v>
      </c>
      <c r="X371" s="674" t="str">
        <f t="shared" si="79"/>
        <v/>
      </c>
      <c r="Y371" s="331"/>
      <c r="Z371" s="332"/>
      <c r="AA371" s="328">
        <f t="shared" si="81"/>
        <v>0</v>
      </c>
      <c r="AB371" s="329">
        <f t="shared" si="82"/>
        <v>0</v>
      </c>
      <c r="AC371" s="332"/>
      <c r="AD371" s="332"/>
      <c r="AE371" s="328">
        <f t="shared" si="83"/>
        <v>0</v>
      </c>
      <c r="AF371" s="746">
        <f t="shared" si="80"/>
        <v>0</v>
      </c>
      <c r="AG371" s="332"/>
      <c r="AH371" s="328">
        <f t="shared" si="84"/>
        <v>0</v>
      </c>
      <c r="AI371" s="329">
        <f t="shared" si="87"/>
        <v>0</v>
      </c>
      <c r="AJ371" s="332"/>
      <c r="AK371" s="330">
        <f t="shared" si="85"/>
        <v>0</v>
      </c>
      <c r="AL371" s="335"/>
      <c r="AM371" s="329">
        <f t="shared" si="86"/>
        <v>0</v>
      </c>
      <c r="AN371" s="436"/>
      <c r="AO371" s="337">
        <f t="shared" si="88"/>
        <v>0</v>
      </c>
      <c r="AP371" s="261"/>
    </row>
    <row r="372" spans="1:42">
      <c r="A372" s="342">
        <f>VLOOKUP($E372,'個別表（B表）'!$C$14:$CM$113,2,FALSE)</f>
        <v>0</v>
      </c>
      <c r="B372" s="342">
        <f>IF(D372&gt;0,SUM($D$12:D372),0)</f>
        <v>0</v>
      </c>
      <c r="C372" s="342">
        <f t="shared" si="89"/>
        <v>0</v>
      </c>
      <c r="D372" s="342">
        <f t="shared" si="77"/>
        <v>0</v>
      </c>
      <c r="E372" s="666">
        <f t="shared" si="90"/>
        <v>0</v>
      </c>
      <c r="F372" s="357">
        <f>VLOOKUP($E372,'個別表（B表）'!$C$14:$CM$113,10,FALSE)</f>
        <v>0</v>
      </c>
      <c r="G372" s="357">
        <f>VLOOKUP($E372,'個別表（B表）'!$C$14:$CM$113,11,FALSE)</f>
        <v>0</v>
      </c>
      <c r="H372" s="530">
        <f>VLOOKUP($E372,'個別表（B表）'!$C$14:$CM$113,12,FALSE)</f>
        <v>0</v>
      </c>
      <c r="I372" s="388"/>
      <c r="J372" s="709" t="str">
        <f>IF($H372&gt;0,LEFT(VLOOKUP($E372,'個別表（B表）'!$C$14:$CM$113,14,FALSE),2),"")</f>
        <v/>
      </c>
      <c r="K372" s="705">
        <f>SUMIFS('個別表（B表）'!$I$14:$I$113,'個別表（B表）'!$C$14:$C$113,'総括表 (A表)'!$E372,'個別表（B表）'!$R$14:$R$113,"&gt;=1")</f>
        <v>0</v>
      </c>
      <c r="L372" s="627">
        <f>SUMIFS('個別表（B表）'!$AW$14:$AW$113,'個別表（B表）'!$C$14:$C$113,'総括表 (A表)'!$E372)</f>
        <v>0</v>
      </c>
      <c r="M372" s="385">
        <f>SUMIFS('個別表（B表）'!$AY$14:$AY$113,'個別表（B表）'!$C$14:$C$113,'総括表 (A表)'!$E372)</f>
        <v>0</v>
      </c>
      <c r="N372" s="386">
        <f>SUMIFS('個別表（B表）'!$I$14:$I$113,'個別表（B表）'!$C$14:$C$113,'総括表 (A表)'!$E372,'個別表（B表）'!$F$14:$F$113,"&gt;=1")</f>
        <v>0</v>
      </c>
      <c r="O372" s="386">
        <f>SUMIFS('個別表（B表）'!$BR$14:$BR$113,'個別表（B表）'!$C$14:$C$113,'総括表 (A表)'!$E372)</f>
        <v>0</v>
      </c>
      <c r="P372" s="721" t="str">
        <f t="shared" si="78"/>
        <v/>
      </c>
      <c r="Q372" s="716"/>
      <c r="R372" s="327"/>
      <c r="S372" s="705">
        <f>SUMIFS('個別表（B表）'!$I$14:$I$113,'個別表（B表）'!$C$14:$C$113,'総括表 (A表)'!E372)</f>
        <v>0</v>
      </c>
      <c r="T372" s="698">
        <f>SUMIFS('個別表（B表）'!$AW$14:$AW$113,'個別表（B表）'!$C$14:$C$113,'総括表 (A表)'!$E372)</f>
        <v>0</v>
      </c>
      <c r="U372" s="387">
        <f>SUMIFS('個別表（B表）'!$AY$14:$AY$113,'個別表（B表）'!$C$14:$C$113,'総括表 (A表)'!$E372)</f>
        <v>0</v>
      </c>
      <c r="V372" s="496">
        <f>SUMIFS('個別表（B表）'!$I$14:$I$113,'個別表（B表）'!$C$14:$C$113,'総括表 (A表)'!$E372,'個別表（B表）'!$F$14:$F$113,"&gt;=1")</f>
        <v>0</v>
      </c>
      <c r="W372" s="387">
        <f>SUMIFS('個別表（B表）'!$BR$14:$BR$113,'個別表（B表）'!$C$14:$C$113,'総括表 (A表)'!$E372)</f>
        <v>0</v>
      </c>
      <c r="X372" s="674" t="str">
        <f t="shared" si="79"/>
        <v/>
      </c>
      <c r="Y372" s="331"/>
      <c r="Z372" s="332"/>
      <c r="AA372" s="328">
        <f t="shared" si="81"/>
        <v>0</v>
      </c>
      <c r="AB372" s="329">
        <f t="shared" si="82"/>
        <v>0</v>
      </c>
      <c r="AC372" s="332"/>
      <c r="AD372" s="332"/>
      <c r="AE372" s="328">
        <f t="shared" si="83"/>
        <v>0</v>
      </c>
      <c r="AF372" s="746">
        <f t="shared" si="80"/>
        <v>0</v>
      </c>
      <c r="AG372" s="332"/>
      <c r="AH372" s="328">
        <f t="shared" si="84"/>
        <v>0</v>
      </c>
      <c r="AI372" s="329">
        <f t="shared" si="87"/>
        <v>0</v>
      </c>
      <c r="AJ372" s="332"/>
      <c r="AK372" s="330">
        <f t="shared" si="85"/>
        <v>0</v>
      </c>
      <c r="AL372" s="335"/>
      <c r="AM372" s="329">
        <f t="shared" si="86"/>
        <v>0</v>
      </c>
      <c r="AN372" s="436"/>
      <c r="AO372" s="337">
        <f t="shared" si="88"/>
        <v>0</v>
      </c>
      <c r="AP372" s="261"/>
    </row>
    <row r="373" spans="1:42">
      <c r="A373" s="342">
        <f>VLOOKUP($E373,'個別表（B表）'!$C$14:$CM$113,2,FALSE)</f>
        <v>0</v>
      </c>
      <c r="B373" s="342">
        <f>IF(D373&gt;0,SUM($D$12:D373),0)</f>
        <v>0</v>
      </c>
      <c r="C373" s="342">
        <f t="shared" si="89"/>
        <v>0</v>
      </c>
      <c r="D373" s="342">
        <f t="shared" si="77"/>
        <v>0</v>
      </c>
      <c r="E373" s="666">
        <f t="shared" si="90"/>
        <v>0</v>
      </c>
      <c r="F373" s="357">
        <f>VLOOKUP($E373,'個別表（B表）'!$C$14:$CM$113,10,FALSE)</f>
        <v>0</v>
      </c>
      <c r="G373" s="357">
        <f>VLOOKUP($E373,'個別表（B表）'!$C$14:$CM$113,11,FALSE)</f>
        <v>0</v>
      </c>
      <c r="H373" s="530">
        <f>VLOOKUP($E373,'個別表（B表）'!$C$14:$CM$113,12,FALSE)</f>
        <v>0</v>
      </c>
      <c r="I373" s="388"/>
      <c r="J373" s="709" t="str">
        <f>IF($H373&gt;0,LEFT(VLOOKUP($E373,'個別表（B表）'!$C$14:$CM$113,14,FALSE),2),"")</f>
        <v/>
      </c>
      <c r="K373" s="705">
        <f>SUMIFS('個別表（B表）'!$I$14:$I$113,'個別表（B表）'!$C$14:$C$113,'総括表 (A表)'!$E373,'個別表（B表）'!$R$14:$R$113,"&gt;=1")</f>
        <v>0</v>
      </c>
      <c r="L373" s="627">
        <f>SUMIFS('個別表（B表）'!$AW$14:$AW$113,'個別表（B表）'!$C$14:$C$113,'総括表 (A表)'!$E373)</f>
        <v>0</v>
      </c>
      <c r="M373" s="385">
        <f>SUMIFS('個別表（B表）'!$AY$14:$AY$113,'個別表（B表）'!$C$14:$C$113,'総括表 (A表)'!$E373)</f>
        <v>0</v>
      </c>
      <c r="N373" s="386">
        <f>SUMIFS('個別表（B表）'!$I$14:$I$113,'個別表（B表）'!$C$14:$C$113,'総括表 (A表)'!$E373,'個別表（B表）'!$F$14:$F$113,"&gt;=1")</f>
        <v>0</v>
      </c>
      <c r="O373" s="386">
        <f>SUMIFS('個別表（B表）'!$BR$14:$BR$113,'個別表（B表）'!$C$14:$C$113,'総括表 (A表)'!$E373)</f>
        <v>0</v>
      </c>
      <c r="P373" s="721" t="str">
        <f t="shared" si="78"/>
        <v/>
      </c>
      <c r="Q373" s="716"/>
      <c r="R373" s="327"/>
      <c r="S373" s="705">
        <f>SUMIFS('個別表（B表）'!$I$14:$I$113,'個別表（B表）'!$C$14:$C$113,'総括表 (A表)'!E373)</f>
        <v>0</v>
      </c>
      <c r="T373" s="698">
        <f>SUMIFS('個別表（B表）'!$AW$14:$AW$113,'個別表（B表）'!$C$14:$C$113,'総括表 (A表)'!$E373)</f>
        <v>0</v>
      </c>
      <c r="U373" s="387">
        <f>SUMIFS('個別表（B表）'!$AY$14:$AY$113,'個別表（B表）'!$C$14:$C$113,'総括表 (A表)'!$E373)</f>
        <v>0</v>
      </c>
      <c r="V373" s="496">
        <f>SUMIFS('個別表（B表）'!$I$14:$I$113,'個別表（B表）'!$C$14:$C$113,'総括表 (A表)'!$E373,'個別表（B表）'!$F$14:$F$113,"&gt;=1")</f>
        <v>0</v>
      </c>
      <c r="W373" s="387">
        <f>SUMIFS('個別表（B表）'!$BR$14:$BR$113,'個別表（B表）'!$C$14:$C$113,'総括表 (A表)'!$E373)</f>
        <v>0</v>
      </c>
      <c r="X373" s="674" t="str">
        <f t="shared" si="79"/>
        <v/>
      </c>
      <c r="Y373" s="331"/>
      <c r="Z373" s="332"/>
      <c r="AA373" s="328">
        <f t="shared" si="81"/>
        <v>0</v>
      </c>
      <c r="AB373" s="329">
        <f t="shared" si="82"/>
        <v>0</v>
      </c>
      <c r="AC373" s="332"/>
      <c r="AD373" s="332"/>
      <c r="AE373" s="328">
        <f t="shared" si="83"/>
        <v>0</v>
      </c>
      <c r="AF373" s="746">
        <f t="shared" si="80"/>
        <v>0</v>
      </c>
      <c r="AG373" s="332"/>
      <c r="AH373" s="328">
        <f t="shared" si="84"/>
        <v>0</v>
      </c>
      <c r="AI373" s="329">
        <f t="shared" si="87"/>
        <v>0</v>
      </c>
      <c r="AJ373" s="332"/>
      <c r="AK373" s="330">
        <f t="shared" si="85"/>
        <v>0</v>
      </c>
      <c r="AL373" s="335"/>
      <c r="AM373" s="329">
        <f t="shared" si="86"/>
        <v>0</v>
      </c>
      <c r="AN373" s="436"/>
      <c r="AO373" s="337">
        <f t="shared" si="88"/>
        <v>0</v>
      </c>
      <c r="AP373" s="261"/>
    </row>
    <row r="374" spans="1:42">
      <c r="A374" s="342">
        <f>VLOOKUP($E374,'個別表（B表）'!$C$14:$CM$113,2,FALSE)</f>
        <v>0</v>
      </c>
      <c r="B374" s="342">
        <f>IF(D374&gt;0,SUM($D$12:D374),0)</f>
        <v>0</v>
      </c>
      <c r="C374" s="342">
        <f t="shared" si="89"/>
        <v>0</v>
      </c>
      <c r="D374" s="342">
        <f t="shared" si="77"/>
        <v>0</v>
      </c>
      <c r="E374" s="666">
        <f t="shared" si="90"/>
        <v>0</v>
      </c>
      <c r="F374" s="357">
        <f>VLOOKUP($E374,'個別表（B表）'!$C$14:$CM$113,10,FALSE)</f>
        <v>0</v>
      </c>
      <c r="G374" s="357">
        <f>VLOOKUP($E374,'個別表（B表）'!$C$14:$CM$113,11,FALSE)</f>
        <v>0</v>
      </c>
      <c r="H374" s="530">
        <f>VLOOKUP($E374,'個別表（B表）'!$C$14:$CM$113,12,FALSE)</f>
        <v>0</v>
      </c>
      <c r="I374" s="388"/>
      <c r="J374" s="709" t="str">
        <f>IF($H374&gt;0,LEFT(VLOOKUP($E374,'個別表（B表）'!$C$14:$CM$113,14,FALSE),2),"")</f>
        <v/>
      </c>
      <c r="K374" s="705">
        <f>SUMIFS('個別表（B表）'!$I$14:$I$113,'個別表（B表）'!$C$14:$C$113,'総括表 (A表)'!$E374,'個別表（B表）'!$R$14:$R$113,"&gt;=1")</f>
        <v>0</v>
      </c>
      <c r="L374" s="627">
        <f>SUMIFS('個別表（B表）'!$AW$14:$AW$113,'個別表（B表）'!$C$14:$C$113,'総括表 (A表)'!$E374)</f>
        <v>0</v>
      </c>
      <c r="M374" s="385">
        <f>SUMIFS('個別表（B表）'!$AY$14:$AY$113,'個別表（B表）'!$C$14:$C$113,'総括表 (A表)'!$E374)</f>
        <v>0</v>
      </c>
      <c r="N374" s="386">
        <f>SUMIFS('個別表（B表）'!$I$14:$I$113,'個別表（B表）'!$C$14:$C$113,'総括表 (A表)'!$E374,'個別表（B表）'!$F$14:$F$113,"&gt;=1")</f>
        <v>0</v>
      </c>
      <c r="O374" s="386">
        <f>SUMIFS('個別表（B表）'!$BR$14:$BR$113,'個別表（B表）'!$C$14:$C$113,'総括表 (A表)'!$E374)</f>
        <v>0</v>
      </c>
      <c r="P374" s="721" t="str">
        <f t="shared" si="78"/>
        <v/>
      </c>
      <c r="Q374" s="716"/>
      <c r="R374" s="327"/>
      <c r="S374" s="705">
        <f>SUMIFS('個別表（B表）'!$I$14:$I$113,'個別表（B表）'!$C$14:$C$113,'総括表 (A表)'!E374)</f>
        <v>0</v>
      </c>
      <c r="T374" s="698">
        <f>SUMIFS('個別表（B表）'!$AW$14:$AW$113,'個別表（B表）'!$C$14:$C$113,'総括表 (A表)'!$E374)</f>
        <v>0</v>
      </c>
      <c r="U374" s="387">
        <f>SUMIFS('個別表（B表）'!$AY$14:$AY$113,'個別表（B表）'!$C$14:$C$113,'総括表 (A表)'!$E374)</f>
        <v>0</v>
      </c>
      <c r="V374" s="496">
        <f>SUMIFS('個別表（B表）'!$I$14:$I$113,'個別表（B表）'!$C$14:$C$113,'総括表 (A表)'!$E374,'個別表（B表）'!$F$14:$F$113,"&gt;=1")</f>
        <v>0</v>
      </c>
      <c r="W374" s="387">
        <f>SUMIFS('個別表（B表）'!$BR$14:$BR$113,'個別表（B表）'!$C$14:$C$113,'総括表 (A表)'!$E374)</f>
        <v>0</v>
      </c>
      <c r="X374" s="674" t="str">
        <f t="shared" si="79"/>
        <v/>
      </c>
      <c r="Y374" s="331"/>
      <c r="Z374" s="332"/>
      <c r="AA374" s="328">
        <f t="shared" si="81"/>
        <v>0</v>
      </c>
      <c r="AB374" s="329">
        <f t="shared" si="82"/>
        <v>0</v>
      </c>
      <c r="AC374" s="332"/>
      <c r="AD374" s="332"/>
      <c r="AE374" s="328">
        <f t="shared" si="83"/>
        <v>0</v>
      </c>
      <c r="AF374" s="746">
        <f t="shared" si="80"/>
        <v>0</v>
      </c>
      <c r="AG374" s="332"/>
      <c r="AH374" s="328">
        <f t="shared" si="84"/>
        <v>0</v>
      </c>
      <c r="AI374" s="329">
        <f t="shared" si="87"/>
        <v>0</v>
      </c>
      <c r="AJ374" s="332"/>
      <c r="AK374" s="330">
        <f t="shared" si="85"/>
        <v>0</v>
      </c>
      <c r="AL374" s="335"/>
      <c r="AM374" s="329">
        <f t="shared" si="86"/>
        <v>0</v>
      </c>
      <c r="AN374" s="436"/>
      <c r="AO374" s="337">
        <f t="shared" si="88"/>
        <v>0</v>
      </c>
      <c r="AP374" s="261"/>
    </row>
    <row r="375" spans="1:42">
      <c r="A375" s="342">
        <f>VLOOKUP($E375,'個別表（B表）'!$C$14:$CM$113,2,FALSE)</f>
        <v>0</v>
      </c>
      <c r="B375" s="342">
        <f>IF(D375&gt;0,SUM($D$12:D375),0)</f>
        <v>0</v>
      </c>
      <c r="C375" s="342">
        <f t="shared" si="89"/>
        <v>0</v>
      </c>
      <c r="D375" s="342">
        <f t="shared" si="77"/>
        <v>0</v>
      </c>
      <c r="E375" s="666">
        <f t="shared" si="90"/>
        <v>0</v>
      </c>
      <c r="F375" s="357">
        <f>VLOOKUP($E375,'個別表（B表）'!$C$14:$CM$113,10,FALSE)</f>
        <v>0</v>
      </c>
      <c r="G375" s="357">
        <f>VLOOKUP($E375,'個別表（B表）'!$C$14:$CM$113,11,FALSE)</f>
        <v>0</v>
      </c>
      <c r="H375" s="530">
        <f>VLOOKUP($E375,'個別表（B表）'!$C$14:$CM$113,12,FALSE)</f>
        <v>0</v>
      </c>
      <c r="I375" s="388"/>
      <c r="J375" s="709" t="str">
        <f>IF($H375&gt;0,LEFT(VLOOKUP($E375,'個別表（B表）'!$C$14:$CM$113,14,FALSE),2),"")</f>
        <v/>
      </c>
      <c r="K375" s="705">
        <f>SUMIFS('個別表（B表）'!$I$14:$I$113,'個別表（B表）'!$C$14:$C$113,'総括表 (A表)'!$E375,'個別表（B表）'!$R$14:$R$113,"&gt;=1")</f>
        <v>0</v>
      </c>
      <c r="L375" s="627">
        <f>SUMIFS('個別表（B表）'!$AW$14:$AW$113,'個別表（B表）'!$C$14:$C$113,'総括表 (A表)'!$E375)</f>
        <v>0</v>
      </c>
      <c r="M375" s="385">
        <f>SUMIFS('個別表（B表）'!$AY$14:$AY$113,'個別表（B表）'!$C$14:$C$113,'総括表 (A表)'!$E375)</f>
        <v>0</v>
      </c>
      <c r="N375" s="386">
        <f>SUMIFS('個別表（B表）'!$I$14:$I$113,'個別表（B表）'!$C$14:$C$113,'総括表 (A表)'!$E375,'個別表（B表）'!$F$14:$F$113,"&gt;=1")</f>
        <v>0</v>
      </c>
      <c r="O375" s="386">
        <f>SUMIFS('個別表（B表）'!$BR$14:$BR$113,'個別表（B表）'!$C$14:$C$113,'総括表 (A表)'!$E375)</f>
        <v>0</v>
      </c>
      <c r="P375" s="721" t="str">
        <f t="shared" si="78"/>
        <v/>
      </c>
      <c r="Q375" s="716"/>
      <c r="R375" s="327"/>
      <c r="S375" s="705">
        <f>SUMIFS('個別表（B表）'!$I$14:$I$113,'個別表（B表）'!$C$14:$C$113,'総括表 (A表)'!E375)</f>
        <v>0</v>
      </c>
      <c r="T375" s="698">
        <f>SUMIFS('個別表（B表）'!$AW$14:$AW$113,'個別表（B表）'!$C$14:$C$113,'総括表 (A表)'!$E375)</f>
        <v>0</v>
      </c>
      <c r="U375" s="387">
        <f>SUMIFS('個別表（B表）'!$AY$14:$AY$113,'個別表（B表）'!$C$14:$C$113,'総括表 (A表)'!$E375)</f>
        <v>0</v>
      </c>
      <c r="V375" s="496">
        <f>SUMIFS('個別表（B表）'!$I$14:$I$113,'個別表（B表）'!$C$14:$C$113,'総括表 (A表)'!$E375,'個別表（B表）'!$F$14:$F$113,"&gt;=1")</f>
        <v>0</v>
      </c>
      <c r="W375" s="387">
        <f>SUMIFS('個別表（B表）'!$BR$14:$BR$113,'個別表（B表）'!$C$14:$C$113,'総括表 (A表)'!$E375)</f>
        <v>0</v>
      </c>
      <c r="X375" s="674" t="str">
        <f t="shared" si="79"/>
        <v/>
      </c>
      <c r="Y375" s="331"/>
      <c r="Z375" s="332"/>
      <c r="AA375" s="328">
        <f t="shared" si="81"/>
        <v>0</v>
      </c>
      <c r="AB375" s="329">
        <f t="shared" si="82"/>
        <v>0</v>
      </c>
      <c r="AC375" s="332"/>
      <c r="AD375" s="332"/>
      <c r="AE375" s="328">
        <f t="shared" si="83"/>
        <v>0</v>
      </c>
      <c r="AF375" s="746">
        <f t="shared" si="80"/>
        <v>0</v>
      </c>
      <c r="AG375" s="332"/>
      <c r="AH375" s="328">
        <f t="shared" si="84"/>
        <v>0</v>
      </c>
      <c r="AI375" s="329">
        <f t="shared" si="87"/>
        <v>0</v>
      </c>
      <c r="AJ375" s="332"/>
      <c r="AK375" s="330">
        <f t="shared" si="85"/>
        <v>0</v>
      </c>
      <c r="AL375" s="335"/>
      <c r="AM375" s="329">
        <f t="shared" si="86"/>
        <v>0</v>
      </c>
      <c r="AN375" s="436"/>
      <c r="AO375" s="337">
        <f t="shared" si="88"/>
        <v>0</v>
      </c>
      <c r="AP375" s="261"/>
    </row>
    <row r="376" spans="1:42">
      <c r="A376" s="342">
        <f>VLOOKUP($E376,'個別表（B表）'!$C$14:$CM$113,2,FALSE)</f>
        <v>0</v>
      </c>
      <c r="B376" s="342">
        <f>IF(D376&gt;0,SUM($D$12:D376),0)</f>
        <v>0</v>
      </c>
      <c r="C376" s="342">
        <f t="shared" si="89"/>
        <v>0</v>
      </c>
      <c r="D376" s="342">
        <f t="shared" si="77"/>
        <v>0</v>
      </c>
      <c r="E376" s="666">
        <f t="shared" si="90"/>
        <v>0</v>
      </c>
      <c r="F376" s="357">
        <f>VLOOKUP($E376,'個別表（B表）'!$C$14:$CM$113,10,FALSE)</f>
        <v>0</v>
      </c>
      <c r="G376" s="357">
        <f>VLOOKUP($E376,'個別表（B表）'!$C$14:$CM$113,11,FALSE)</f>
        <v>0</v>
      </c>
      <c r="H376" s="530">
        <f>VLOOKUP($E376,'個別表（B表）'!$C$14:$CM$113,12,FALSE)</f>
        <v>0</v>
      </c>
      <c r="I376" s="388"/>
      <c r="J376" s="709" t="str">
        <f>IF($H376&gt;0,LEFT(VLOOKUP($E376,'個別表（B表）'!$C$14:$CM$113,14,FALSE),2),"")</f>
        <v/>
      </c>
      <c r="K376" s="705">
        <f>SUMIFS('個別表（B表）'!$I$14:$I$113,'個別表（B表）'!$C$14:$C$113,'総括表 (A表)'!$E376,'個別表（B表）'!$R$14:$R$113,"&gt;=1")</f>
        <v>0</v>
      </c>
      <c r="L376" s="627">
        <f>SUMIFS('個別表（B表）'!$AW$14:$AW$113,'個別表（B表）'!$C$14:$C$113,'総括表 (A表)'!$E376)</f>
        <v>0</v>
      </c>
      <c r="M376" s="385">
        <f>SUMIFS('個別表（B表）'!$AY$14:$AY$113,'個別表（B表）'!$C$14:$C$113,'総括表 (A表)'!$E376)</f>
        <v>0</v>
      </c>
      <c r="N376" s="386">
        <f>SUMIFS('個別表（B表）'!$I$14:$I$113,'個別表（B表）'!$C$14:$C$113,'総括表 (A表)'!$E376,'個別表（B表）'!$F$14:$F$113,"&gt;=1")</f>
        <v>0</v>
      </c>
      <c r="O376" s="386">
        <f>SUMIFS('個別表（B表）'!$BR$14:$BR$113,'個別表（B表）'!$C$14:$C$113,'総括表 (A表)'!$E376)</f>
        <v>0</v>
      </c>
      <c r="P376" s="721" t="str">
        <f t="shared" si="78"/>
        <v/>
      </c>
      <c r="Q376" s="716"/>
      <c r="R376" s="327"/>
      <c r="S376" s="705">
        <f>SUMIFS('個別表（B表）'!$I$14:$I$113,'個別表（B表）'!$C$14:$C$113,'総括表 (A表)'!E376)</f>
        <v>0</v>
      </c>
      <c r="T376" s="698">
        <f>SUMIFS('個別表（B表）'!$AW$14:$AW$113,'個別表（B表）'!$C$14:$C$113,'総括表 (A表)'!$E376)</f>
        <v>0</v>
      </c>
      <c r="U376" s="387">
        <f>SUMIFS('個別表（B表）'!$AY$14:$AY$113,'個別表（B表）'!$C$14:$C$113,'総括表 (A表)'!$E376)</f>
        <v>0</v>
      </c>
      <c r="V376" s="496">
        <f>SUMIFS('個別表（B表）'!$I$14:$I$113,'個別表（B表）'!$C$14:$C$113,'総括表 (A表)'!$E376,'個別表（B表）'!$F$14:$F$113,"&gt;=1")</f>
        <v>0</v>
      </c>
      <c r="W376" s="387">
        <f>SUMIFS('個別表（B表）'!$BR$14:$BR$113,'個別表（B表）'!$C$14:$C$113,'総括表 (A表)'!$E376)</f>
        <v>0</v>
      </c>
      <c r="X376" s="674" t="str">
        <f t="shared" si="79"/>
        <v/>
      </c>
      <c r="Y376" s="331"/>
      <c r="Z376" s="332"/>
      <c r="AA376" s="328">
        <f t="shared" si="81"/>
        <v>0</v>
      </c>
      <c r="AB376" s="329">
        <f t="shared" si="82"/>
        <v>0</v>
      </c>
      <c r="AC376" s="332"/>
      <c r="AD376" s="332"/>
      <c r="AE376" s="328">
        <f t="shared" si="83"/>
        <v>0</v>
      </c>
      <c r="AF376" s="746">
        <f t="shared" si="80"/>
        <v>0</v>
      </c>
      <c r="AG376" s="332"/>
      <c r="AH376" s="328">
        <f t="shared" si="84"/>
        <v>0</v>
      </c>
      <c r="AI376" s="329">
        <f t="shared" si="87"/>
        <v>0</v>
      </c>
      <c r="AJ376" s="332"/>
      <c r="AK376" s="330">
        <f t="shared" si="85"/>
        <v>0</v>
      </c>
      <c r="AL376" s="335"/>
      <c r="AM376" s="329">
        <f t="shared" si="86"/>
        <v>0</v>
      </c>
      <c r="AN376" s="436"/>
      <c r="AO376" s="337">
        <f t="shared" si="88"/>
        <v>0</v>
      </c>
      <c r="AP376" s="261"/>
    </row>
    <row r="377" spans="1:42">
      <c r="A377" s="342">
        <f>VLOOKUP($E377,'個別表（B表）'!$C$14:$CM$113,2,FALSE)</f>
        <v>0</v>
      </c>
      <c r="B377" s="342">
        <f>IF(D377&gt;0,SUM($D$12:D377),0)</f>
        <v>0</v>
      </c>
      <c r="C377" s="342">
        <f t="shared" si="89"/>
        <v>0</v>
      </c>
      <c r="D377" s="342">
        <f t="shared" si="77"/>
        <v>0</v>
      </c>
      <c r="E377" s="666">
        <f t="shared" si="90"/>
        <v>0</v>
      </c>
      <c r="F377" s="357">
        <f>VLOOKUP($E377,'個別表（B表）'!$C$14:$CM$113,10,FALSE)</f>
        <v>0</v>
      </c>
      <c r="G377" s="357">
        <f>VLOOKUP($E377,'個別表（B表）'!$C$14:$CM$113,11,FALSE)</f>
        <v>0</v>
      </c>
      <c r="H377" s="530">
        <f>VLOOKUP($E377,'個別表（B表）'!$C$14:$CM$113,12,FALSE)</f>
        <v>0</v>
      </c>
      <c r="I377" s="388"/>
      <c r="J377" s="709" t="str">
        <f>IF($H377&gt;0,LEFT(VLOOKUP($E377,'個別表（B表）'!$C$14:$CM$113,14,FALSE),2),"")</f>
        <v/>
      </c>
      <c r="K377" s="705">
        <f>SUMIFS('個別表（B表）'!$I$14:$I$113,'個別表（B表）'!$C$14:$C$113,'総括表 (A表)'!$E377,'個別表（B表）'!$R$14:$R$113,"&gt;=1")</f>
        <v>0</v>
      </c>
      <c r="L377" s="627">
        <f>SUMIFS('個別表（B表）'!$AW$14:$AW$113,'個別表（B表）'!$C$14:$C$113,'総括表 (A表)'!$E377)</f>
        <v>0</v>
      </c>
      <c r="M377" s="385">
        <f>SUMIFS('個別表（B表）'!$AY$14:$AY$113,'個別表（B表）'!$C$14:$C$113,'総括表 (A表)'!$E377)</f>
        <v>0</v>
      </c>
      <c r="N377" s="386">
        <f>SUMIFS('個別表（B表）'!$I$14:$I$113,'個別表（B表）'!$C$14:$C$113,'総括表 (A表)'!$E377,'個別表（B表）'!$F$14:$F$113,"&gt;=1")</f>
        <v>0</v>
      </c>
      <c r="O377" s="386">
        <f>SUMIFS('個別表（B表）'!$BR$14:$BR$113,'個別表（B表）'!$C$14:$C$113,'総括表 (A表)'!$E377)</f>
        <v>0</v>
      </c>
      <c r="P377" s="721" t="str">
        <f t="shared" si="78"/>
        <v/>
      </c>
      <c r="Q377" s="716"/>
      <c r="R377" s="327"/>
      <c r="S377" s="705">
        <f>SUMIFS('個別表（B表）'!$I$14:$I$113,'個別表（B表）'!$C$14:$C$113,'総括表 (A表)'!E377)</f>
        <v>0</v>
      </c>
      <c r="T377" s="698">
        <f>SUMIFS('個別表（B表）'!$AW$14:$AW$113,'個別表（B表）'!$C$14:$C$113,'総括表 (A表)'!$E377)</f>
        <v>0</v>
      </c>
      <c r="U377" s="387">
        <f>SUMIFS('個別表（B表）'!$AY$14:$AY$113,'個別表（B表）'!$C$14:$C$113,'総括表 (A表)'!$E377)</f>
        <v>0</v>
      </c>
      <c r="V377" s="496">
        <f>SUMIFS('個別表（B表）'!$I$14:$I$113,'個別表（B表）'!$C$14:$C$113,'総括表 (A表)'!$E377,'個別表（B表）'!$F$14:$F$113,"&gt;=1")</f>
        <v>0</v>
      </c>
      <c r="W377" s="387">
        <f>SUMIFS('個別表（B表）'!$BR$14:$BR$113,'個別表（B表）'!$C$14:$C$113,'総括表 (A表)'!$E377)</f>
        <v>0</v>
      </c>
      <c r="X377" s="674" t="str">
        <f t="shared" si="79"/>
        <v/>
      </c>
      <c r="Y377" s="331"/>
      <c r="Z377" s="332"/>
      <c r="AA377" s="328">
        <f t="shared" si="81"/>
        <v>0</v>
      </c>
      <c r="AB377" s="329">
        <f t="shared" si="82"/>
        <v>0</v>
      </c>
      <c r="AC377" s="332"/>
      <c r="AD377" s="332"/>
      <c r="AE377" s="328">
        <f t="shared" si="83"/>
        <v>0</v>
      </c>
      <c r="AF377" s="746">
        <f t="shared" si="80"/>
        <v>0</v>
      </c>
      <c r="AG377" s="332"/>
      <c r="AH377" s="328">
        <f t="shared" si="84"/>
        <v>0</v>
      </c>
      <c r="AI377" s="329">
        <f t="shared" si="87"/>
        <v>0</v>
      </c>
      <c r="AJ377" s="332"/>
      <c r="AK377" s="330">
        <f t="shared" si="85"/>
        <v>0</v>
      </c>
      <c r="AL377" s="335"/>
      <c r="AM377" s="329">
        <f t="shared" si="86"/>
        <v>0</v>
      </c>
      <c r="AN377" s="436"/>
      <c r="AO377" s="337">
        <f t="shared" si="88"/>
        <v>0</v>
      </c>
      <c r="AP377" s="261"/>
    </row>
    <row r="378" spans="1:42">
      <c r="A378" s="342">
        <f>VLOOKUP($E378,'個別表（B表）'!$C$14:$CM$113,2,FALSE)</f>
        <v>0</v>
      </c>
      <c r="B378" s="342">
        <f>IF(D378&gt;0,SUM($D$12:D378),0)</f>
        <v>0</v>
      </c>
      <c r="C378" s="342">
        <f t="shared" si="89"/>
        <v>0</v>
      </c>
      <c r="D378" s="342">
        <f t="shared" si="77"/>
        <v>0</v>
      </c>
      <c r="E378" s="666">
        <f t="shared" si="90"/>
        <v>0</v>
      </c>
      <c r="F378" s="357">
        <f>VLOOKUP($E378,'個別表（B表）'!$C$14:$CM$113,10,FALSE)</f>
        <v>0</v>
      </c>
      <c r="G378" s="357">
        <f>VLOOKUP($E378,'個別表（B表）'!$C$14:$CM$113,11,FALSE)</f>
        <v>0</v>
      </c>
      <c r="H378" s="530">
        <f>VLOOKUP($E378,'個別表（B表）'!$C$14:$CM$113,12,FALSE)</f>
        <v>0</v>
      </c>
      <c r="I378" s="388"/>
      <c r="J378" s="709" t="str">
        <f>IF($H378&gt;0,LEFT(VLOOKUP($E378,'個別表（B表）'!$C$14:$CM$113,14,FALSE),2),"")</f>
        <v/>
      </c>
      <c r="K378" s="705">
        <f>SUMIFS('個別表（B表）'!$I$14:$I$113,'個別表（B表）'!$C$14:$C$113,'総括表 (A表)'!$E378,'個別表（B表）'!$R$14:$R$113,"&gt;=1")</f>
        <v>0</v>
      </c>
      <c r="L378" s="627">
        <f>SUMIFS('個別表（B表）'!$AW$14:$AW$113,'個別表（B表）'!$C$14:$C$113,'総括表 (A表)'!$E378)</f>
        <v>0</v>
      </c>
      <c r="M378" s="385">
        <f>SUMIFS('個別表（B表）'!$AY$14:$AY$113,'個別表（B表）'!$C$14:$C$113,'総括表 (A表)'!$E378)</f>
        <v>0</v>
      </c>
      <c r="N378" s="386">
        <f>SUMIFS('個別表（B表）'!$I$14:$I$113,'個別表（B表）'!$C$14:$C$113,'総括表 (A表)'!$E378,'個別表（B表）'!$F$14:$F$113,"&gt;=1")</f>
        <v>0</v>
      </c>
      <c r="O378" s="386">
        <f>SUMIFS('個別表（B表）'!$BR$14:$BR$113,'個別表（B表）'!$C$14:$C$113,'総括表 (A表)'!$E378)</f>
        <v>0</v>
      </c>
      <c r="P378" s="721" t="str">
        <f t="shared" si="78"/>
        <v/>
      </c>
      <c r="Q378" s="716"/>
      <c r="R378" s="327"/>
      <c r="S378" s="705">
        <f>SUMIFS('個別表（B表）'!$I$14:$I$113,'個別表（B表）'!$C$14:$C$113,'総括表 (A表)'!E378)</f>
        <v>0</v>
      </c>
      <c r="T378" s="698">
        <f>SUMIFS('個別表（B表）'!$AW$14:$AW$113,'個別表（B表）'!$C$14:$C$113,'総括表 (A表)'!$E378)</f>
        <v>0</v>
      </c>
      <c r="U378" s="387">
        <f>SUMIFS('個別表（B表）'!$AY$14:$AY$113,'個別表（B表）'!$C$14:$C$113,'総括表 (A表)'!$E378)</f>
        <v>0</v>
      </c>
      <c r="V378" s="496">
        <f>SUMIFS('個別表（B表）'!$I$14:$I$113,'個別表（B表）'!$C$14:$C$113,'総括表 (A表)'!$E378,'個別表（B表）'!$F$14:$F$113,"&gt;=1")</f>
        <v>0</v>
      </c>
      <c r="W378" s="387">
        <f>SUMIFS('個別表（B表）'!$BR$14:$BR$113,'個別表（B表）'!$C$14:$C$113,'総括表 (A表)'!$E378)</f>
        <v>0</v>
      </c>
      <c r="X378" s="674" t="str">
        <f t="shared" si="79"/>
        <v/>
      </c>
      <c r="Y378" s="331"/>
      <c r="Z378" s="332"/>
      <c r="AA378" s="328">
        <f t="shared" si="81"/>
        <v>0</v>
      </c>
      <c r="AB378" s="329">
        <f t="shared" si="82"/>
        <v>0</v>
      </c>
      <c r="AC378" s="332"/>
      <c r="AD378" s="332"/>
      <c r="AE378" s="328">
        <f t="shared" si="83"/>
        <v>0</v>
      </c>
      <c r="AF378" s="746">
        <f t="shared" si="80"/>
        <v>0</v>
      </c>
      <c r="AG378" s="332"/>
      <c r="AH378" s="328">
        <f t="shared" si="84"/>
        <v>0</v>
      </c>
      <c r="AI378" s="329">
        <f t="shared" si="87"/>
        <v>0</v>
      </c>
      <c r="AJ378" s="332"/>
      <c r="AK378" s="330">
        <f t="shared" si="85"/>
        <v>0</v>
      </c>
      <c r="AL378" s="335"/>
      <c r="AM378" s="329">
        <f t="shared" si="86"/>
        <v>0</v>
      </c>
      <c r="AN378" s="436"/>
      <c r="AO378" s="337">
        <f t="shared" si="88"/>
        <v>0</v>
      </c>
      <c r="AP378" s="261"/>
    </row>
    <row r="379" spans="1:42">
      <c r="A379" s="342">
        <f>VLOOKUP($E379,'個別表（B表）'!$C$14:$CM$113,2,FALSE)</f>
        <v>0</v>
      </c>
      <c r="B379" s="342">
        <f>IF(D379&gt;0,SUM($D$12:D379),0)</f>
        <v>0</v>
      </c>
      <c r="C379" s="342">
        <f t="shared" si="89"/>
        <v>0</v>
      </c>
      <c r="D379" s="342">
        <f t="shared" si="77"/>
        <v>0</v>
      </c>
      <c r="E379" s="666">
        <f t="shared" si="90"/>
        <v>0</v>
      </c>
      <c r="F379" s="357">
        <f>VLOOKUP($E379,'個別表（B表）'!$C$14:$CM$113,10,FALSE)</f>
        <v>0</v>
      </c>
      <c r="G379" s="357">
        <f>VLOOKUP($E379,'個別表（B表）'!$C$14:$CM$113,11,FALSE)</f>
        <v>0</v>
      </c>
      <c r="H379" s="530">
        <f>VLOOKUP($E379,'個別表（B表）'!$C$14:$CM$113,12,FALSE)</f>
        <v>0</v>
      </c>
      <c r="I379" s="388"/>
      <c r="J379" s="709" t="str">
        <f>IF($H379&gt;0,LEFT(VLOOKUP($E379,'個別表（B表）'!$C$14:$CM$113,14,FALSE),2),"")</f>
        <v/>
      </c>
      <c r="K379" s="705">
        <f>SUMIFS('個別表（B表）'!$I$14:$I$113,'個別表（B表）'!$C$14:$C$113,'総括表 (A表)'!$E379,'個別表（B表）'!$R$14:$R$113,"&gt;=1")</f>
        <v>0</v>
      </c>
      <c r="L379" s="627">
        <f>SUMIFS('個別表（B表）'!$AW$14:$AW$113,'個別表（B表）'!$C$14:$C$113,'総括表 (A表)'!$E379)</f>
        <v>0</v>
      </c>
      <c r="M379" s="385">
        <f>SUMIFS('個別表（B表）'!$AY$14:$AY$113,'個別表（B表）'!$C$14:$C$113,'総括表 (A表)'!$E379)</f>
        <v>0</v>
      </c>
      <c r="N379" s="386">
        <f>SUMIFS('個別表（B表）'!$I$14:$I$113,'個別表（B表）'!$C$14:$C$113,'総括表 (A表)'!$E379,'個別表（B表）'!$F$14:$F$113,"&gt;=1")</f>
        <v>0</v>
      </c>
      <c r="O379" s="386">
        <f>SUMIFS('個別表（B表）'!$BR$14:$BR$113,'個別表（B表）'!$C$14:$C$113,'総括表 (A表)'!$E379)</f>
        <v>0</v>
      </c>
      <c r="P379" s="721" t="str">
        <f t="shared" si="78"/>
        <v/>
      </c>
      <c r="Q379" s="716"/>
      <c r="R379" s="327"/>
      <c r="S379" s="705">
        <f>SUMIFS('個別表（B表）'!$I$14:$I$113,'個別表（B表）'!$C$14:$C$113,'総括表 (A表)'!E379)</f>
        <v>0</v>
      </c>
      <c r="T379" s="698">
        <f>SUMIFS('個別表（B表）'!$AW$14:$AW$113,'個別表（B表）'!$C$14:$C$113,'総括表 (A表)'!$E379)</f>
        <v>0</v>
      </c>
      <c r="U379" s="387">
        <f>SUMIFS('個別表（B表）'!$AY$14:$AY$113,'個別表（B表）'!$C$14:$C$113,'総括表 (A表)'!$E379)</f>
        <v>0</v>
      </c>
      <c r="V379" s="496">
        <f>SUMIFS('個別表（B表）'!$I$14:$I$113,'個別表（B表）'!$C$14:$C$113,'総括表 (A表)'!$E379,'個別表（B表）'!$F$14:$F$113,"&gt;=1")</f>
        <v>0</v>
      </c>
      <c r="W379" s="387">
        <f>SUMIFS('個別表（B表）'!$BR$14:$BR$113,'個別表（B表）'!$C$14:$C$113,'総括表 (A表)'!$E379)</f>
        <v>0</v>
      </c>
      <c r="X379" s="674" t="str">
        <f t="shared" si="79"/>
        <v/>
      </c>
      <c r="Y379" s="331"/>
      <c r="Z379" s="332"/>
      <c r="AA379" s="328">
        <f t="shared" si="81"/>
        <v>0</v>
      </c>
      <c r="AB379" s="329">
        <f t="shared" si="82"/>
        <v>0</v>
      </c>
      <c r="AC379" s="332"/>
      <c r="AD379" s="332"/>
      <c r="AE379" s="328">
        <f t="shared" si="83"/>
        <v>0</v>
      </c>
      <c r="AF379" s="746">
        <f t="shared" si="80"/>
        <v>0</v>
      </c>
      <c r="AG379" s="332"/>
      <c r="AH379" s="328">
        <f t="shared" si="84"/>
        <v>0</v>
      </c>
      <c r="AI379" s="329">
        <f t="shared" si="87"/>
        <v>0</v>
      </c>
      <c r="AJ379" s="332"/>
      <c r="AK379" s="330">
        <f t="shared" si="85"/>
        <v>0</v>
      </c>
      <c r="AL379" s="335"/>
      <c r="AM379" s="329">
        <f t="shared" si="86"/>
        <v>0</v>
      </c>
      <c r="AN379" s="436"/>
      <c r="AO379" s="337">
        <f t="shared" si="88"/>
        <v>0</v>
      </c>
      <c r="AP379" s="261"/>
    </row>
    <row r="380" spans="1:42">
      <c r="A380" s="342">
        <f>VLOOKUP($E380,'個別表（B表）'!$C$14:$CM$113,2,FALSE)</f>
        <v>0</v>
      </c>
      <c r="B380" s="342">
        <f>IF(D380&gt;0,SUM($D$12:D380),0)</f>
        <v>0</v>
      </c>
      <c r="C380" s="342">
        <f t="shared" si="89"/>
        <v>0</v>
      </c>
      <c r="D380" s="342">
        <f t="shared" si="77"/>
        <v>0</v>
      </c>
      <c r="E380" s="666">
        <f t="shared" si="90"/>
        <v>0</v>
      </c>
      <c r="F380" s="357">
        <f>VLOOKUP($E380,'個別表（B表）'!$C$14:$CM$113,10,FALSE)</f>
        <v>0</v>
      </c>
      <c r="G380" s="357">
        <f>VLOOKUP($E380,'個別表（B表）'!$C$14:$CM$113,11,FALSE)</f>
        <v>0</v>
      </c>
      <c r="H380" s="530">
        <f>VLOOKUP($E380,'個別表（B表）'!$C$14:$CM$113,12,FALSE)</f>
        <v>0</v>
      </c>
      <c r="I380" s="388"/>
      <c r="J380" s="709" t="str">
        <f>IF($H380&gt;0,LEFT(VLOOKUP($E380,'個別表（B表）'!$C$14:$CM$113,14,FALSE),2),"")</f>
        <v/>
      </c>
      <c r="K380" s="705">
        <f>SUMIFS('個別表（B表）'!$I$14:$I$113,'個別表（B表）'!$C$14:$C$113,'総括表 (A表)'!$E380,'個別表（B表）'!$R$14:$R$113,"&gt;=1")</f>
        <v>0</v>
      </c>
      <c r="L380" s="627">
        <f>SUMIFS('個別表（B表）'!$AW$14:$AW$113,'個別表（B表）'!$C$14:$C$113,'総括表 (A表)'!$E380)</f>
        <v>0</v>
      </c>
      <c r="M380" s="385">
        <f>SUMIFS('個別表（B表）'!$AY$14:$AY$113,'個別表（B表）'!$C$14:$C$113,'総括表 (A表)'!$E380)</f>
        <v>0</v>
      </c>
      <c r="N380" s="386">
        <f>SUMIFS('個別表（B表）'!$I$14:$I$113,'個別表（B表）'!$C$14:$C$113,'総括表 (A表)'!$E380,'個別表（B表）'!$F$14:$F$113,"&gt;=1")</f>
        <v>0</v>
      </c>
      <c r="O380" s="386">
        <f>SUMIFS('個別表（B表）'!$BR$14:$BR$113,'個別表（B表）'!$C$14:$C$113,'総括表 (A表)'!$E380)</f>
        <v>0</v>
      </c>
      <c r="P380" s="721" t="str">
        <f t="shared" si="78"/>
        <v/>
      </c>
      <c r="Q380" s="716"/>
      <c r="R380" s="327"/>
      <c r="S380" s="705">
        <f>SUMIFS('個別表（B表）'!$I$14:$I$113,'個別表（B表）'!$C$14:$C$113,'総括表 (A表)'!E380)</f>
        <v>0</v>
      </c>
      <c r="T380" s="698">
        <f>SUMIFS('個別表（B表）'!$AW$14:$AW$113,'個別表（B表）'!$C$14:$C$113,'総括表 (A表)'!$E380)</f>
        <v>0</v>
      </c>
      <c r="U380" s="387">
        <f>SUMIFS('個別表（B表）'!$AY$14:$AY$113,'個別表（B表）'!$C$14:$C$113,'総括表 (A表)'!$E380)</f>
        <v>0</v>
      </c>
      <c r="V380" s="496">
        <f>SUMIFS('個別表（B表）'!$I$14:$I$113,'個別表（B表）'!$C$14:$C$113,'総括表 (A表)'!$E380,'個別表（B表）'!$F$14:$F$113,"&gt;=1")</f>
        <v>0</v>
      </c>
      <c r="W380" s="387">
        <f>SUMIFS('個別表（B表）'!$BR$14:$BR$113,'個別表（B表）'!$C$14:$C$113,'総括表 (A表)'!$E380)</f>
        <v>0</v>
      </c>
      <c r="X380" s="674" t="str">
        <f t="shared" si="79"/>
        <v/>
      </c>
      <c r="Y380" s="331"/>
      <c r="Z380" s="332"/>
      <c r="AA380" s="328">
        <f t="shared" si="81"/>
        <v>0</v>
      </c>
      <c r="AB380" s="329">
        <f t="shared" si="82"/>
        <v>0</v>
      </c>
      <c r="AC380" s="332"/>
      <c r="AD380" s="332"/>
      <c r="AE380" s="328">
        <f t="shared" si="83"/>
        <v>0</v>
      </c>
      <c r="AF380" s="746">
        <f t="shared" si="80"/>
        <v>0</v>
      </c>
      <c r="AG380" s="332"/>
      <c r="AH380" s="328">
        <f t="shared" si="84"/>
        <v>0</v>
      </c>
      <c r="AI380" s="329">
        <f t="shared" si="87"/>
        <v>0</v>
      </c>
      <c r="AJ380" s="332"/>
      <c r="AK380" s="330">
        <f t="shared" si="85"/>
        <v>0</v>
      </c>
      <c r="AL380" s="335"/>
      <c r="AM380" s="329">
        <f t="shared" si="86"/>
        <v>0</v>
      </c>
      <c r="AN380" s="436"/>
      <c r="AO380" s="337">
        <f t="shared" si="88"/>
        <v>0</v>
      </c>
      <c r="AP380" s="261"/>
    </row>
    <row r="381" spans="1:42">
      <c r="A381" s="342">
        <f>VLOOKUP($E381,'個別表（B表）'!$C$14:$CM$113,2,FALSE)</f>
        <v>0</v>
      </c>
      <c r="B381" s="342">
        <f>IF(D381&gt;0,SUM($D$12:D381),0)</f>
        <v>0</v>
      </c>
      <c r="C381" s="342">
        <f t="shared" si="89"/>
        <v>0</v>
      </c>
      <c r="D381" s="342">
        <f t="shared" si="77"/>
        <v>0</v>
      </c>
      <c r="E381" s="666">
        <f t="shared" si="90"/>
        <v>0</v>
      </c>
      <c r="F381" s="357">
        <f>VLOOKUP($E381,'個別表（B表）'!$C$14:$CM$113,10,FALSE)</f>
        <v>0</v>
      </c>
      <c r="G381" s="357">
        <f>VLOOKUP($E381,'個別表（B表）'!$C$14:$CM$113,11,FALSE)</f>
        <v>0</v>
      </c>
      <c r="H381" s="530">
        <f>VLOOKUP($E381,'個別表（B表）'!$C$14:$CM$113,12,FALSE)</f>
        <v>0</v>
      </c>
      <c r="I381" s="388"/>
      <c r="J381" s="709" t="str">
        <f>IF($H381&gt;0,LEFT(VLOOKUP($E381,'個別表（B表）'!$C$14:$CM$113,14,FALSE),2),"")</f>
        <v/>
      </c>
      <c r="K381" s="705">
        <f>SUMIFS('個別表（B表）'!$I$14:$I$113,'個別表（B表）'!$C$14:$C$113,'総括表 (A表)'!$E381,'個別表（B表）'!$R$14:$R$113,"&gt;=1")</f>
        <v>0</v>
      </c>
      <c r="L381" s="627">
        <f>SUMIFS('個別表（B表）'!$AW$14:$AW$113,'個別表（B表）'!$C$14:$C$113,'総括表 (A表)'!$E381)</f>
        <v>0</v>
      </c>
      <c r="M381" s="385">
        <f>SUMIFS('個別表（B表）'!$AY$14:$AY$113,'個別表（B表）'!$C$14:$C$113,'総括表 (A表)'!$E381)</f>
        <v>0</v>
      </c>
      <c r="N381" s="386">
        <f>SUMIFS('個別表（B表）'!$I$14:$I$113,'個別表（B表）'!$C$14:$C$113,'総括表 (A表)'!$E381,'個別表（B表）'!$F$14:$F$113,"&gt;=1")</f>
        <v>0</v>
      </c>
      <c r="O381" s="386">
        <f>SUMIFS('個別表（B表）'!$BR$14:$BR$113,'個別表（B表）'!$C$14:$C$113,'総括表 (A表)'!$E381)</f>
        <v>0</v>
      </c>
      <c r="P381" s="721" t="str">
        <f t="shared" si="78"/>
        <v/>
      </c>
      <c r="Q381" s="716"/>
      <c r="R381" s="327"/>
      <c r="S381" s="705">
        <f>SUMIFS('個別表（B表）'!$I$14:$I$113,'個別表（B表）'!$C$14:$C$113,'総括表 (A表)'!E381)</f>
        <v>0</v>
      </c>
      <c r="T381" s="698">
        <f>SUMIFS('個別表（B表）'!$AW$14:$AW$113,'個別表（B表）'!$C$14:$C$113,'総括表 (A表)'!$E381)</f>
        <v>0</v>
      </c>
      <c r="U381" s="387">
        <f>SUMIFS('個別表（B表）'!$AY$14:$AY$113,'個別表（B表）'!$C$14:$C$113,'総括表 (A表)'!$E381)</f>
        <v>0</v>
      </c>
      <c r="V381" s="496">
        <f>SUMIFS('個別表（B表）'!$I$14:$I$113,'個別表（B表）'!$C$14:$C$113,'総括表 (A表)'!$E381,'個別表（B表）'!$F$14:$F$113,"&gt;=1")</f>
        <v>0</v>
      </c>
      <c r="W381" s="387">
        <f>SUMIFS('個別表（B表）'!$BR$14:$BR$113,'個別表（B表）'!$C$14:$C$113,'総括表 (A表)'!$E381)</f>
        <v>0</v>
      </c>
      <c r="X381" s="674" t="str">
        <f t="shared" si="79"/>
        <v/>
      </c>
      <c r="Y381" s="331"/>
      <c r="Z381" s="332"/>
      <c r="AA381" s="328">
        <f t="shared" si="81"/>
        <v>0</v>
      </c>
      <c r="AB381" s="329">
        <f t="shared" si="82"/>
        <v>0</v>
      </c>
      <c r="AC381" s="332"/>
      <c r="AD381" s="332"/>
      <c r="AE381" s="328">
        <f t="shared" si="83"/>
        <v>0</v>
      </c>
      <c r="AF381" s="746">
        <f t="shared" si="80"/>
        <v>0</v>
      </c>
      <c r="AG381" s="332"/>
      <c r="AH381" s="328">
        <f t="shared" si="84"/>
        <v>0</v>
      </c>
      <c r="AI381" s="329">
        <f t="shared" si="87"/>
        <v>0</v>
      </c>
      <c r="AJ381" s="332"/>
      <c r="AK381" s="330">
        <f t="shared" si="85"/>
        <v>0</v>
      </c>
      <c r="AL381" s="335"/>
      <c r="AM381" s="329">
        <f t="shared" si="86"/>
        <v>0</v>
      </c>
      <c r="AN381" s="436"/>
      <c r="AO381" s="337">
        <f t="shared" si="88"/>
        <v>0</v>
      </c>
      <c r="AP381" s="261"/>
    </row>
    <row r="382" spans="1:42">
      <c r="A382" s="342">
        <f>VLOOKUP($E382,'個別表（B表）'!$C$14:$CM$113,2,FALSE)</f>
        <v>0</v>
      </c>
      <c r="B382" s="342">
        <f>IF(D382&gt;0,SUM($D$12:D382),0)</f>
        <v>0</v>
      </c>
      <c r="C382" s="342">
        <f t="shared" si="89"/>
        <v>0</v>
      </c>
      <c r="D382" s="342">
        <f t="shared" si="77"/>
        <v>0</v>
      </c>
      <c r="E382" s="666">
        <f t="shared" si="90"/>
        <v>0</v>
      </c>
      <c r="F382" s="357">
        <f>VLOOKUP($E382,'個別表（B表）'!$C$14:$CM$113,10,FALSE)</f>
        <v>0</v>
      </c>
      <c r="G382" s="357">
        <f>VLOOKUP($E382,'個別表（B表）'!$C$14:$CM$113,11,FALSE)</f>
        <v>0</v>
      </c>
      <c r="H382" s="530">
        <f>VLOOKUP($E382,'個別表（B表）'!$C$14:$CM$113,12,FALSE)</f>
        <v>0</v>
      </c>
      <c r="I382" s="388"/>
      <c r="J382" s="709" t="str">
        <f>IF($H382&gt;0,LEFT(VLOOKUP($E382,'個別表（B表）'!$C$14:$CM$113,14,FALSE),2),"")</f>
        <v/>
      </c>
      <c r="K382" s="705">
        <f>SUMIFS('個別表（B表）'!$I$14:$I$113,'個別表（B表）'!$C$14:$C$113,'総括表 (A表)'!$E382,'個別表（B表）'!$R$14:$R$113,"&gt;=1")</f>
        <v>0</v>
      </c>
      <c r="L382" s="627">
        <f>SUMIFS('個別表（B表）'!$AW$14:$AW$113,'個別表（B表）'!$C$14:$C$113,'総括表 (A表)'!$E382)</f>
        <v>0</v>
      </c>
      <c r="M382" s="385">
        <f>SUMIFS('個別表（B表）'!$AY$14:$AY$113,'個別表（B表）'!$C$14:$C$113,'総括表 (A表)'!$E382)</f>
        <v>0</v>
      </c>
      <c r="N382" s="386">
        <f>SUMIFS('個別表（B表）'!$I$14:$I$113,'個別表（B表）'!$C$14:$C$113,'総括表 (A表)'!$E382,'個別表（B表）'!$F$14:$F$113,"&gt;=1")</f>
        <v>0</v>
      </c>
      <c r="O382" s="386">
        <f>SUMIFS('個別表（B表）'!$BR$14:$BR$113,'個別表（B表）'!$C$14:$C$113,'総括表 (A表)'!$E382)</f>
        <v>0</v>
      </c>
      <c r="P382" s="721" t="str">
        <f t="shared" si="78"/>
        <v/>
      </c>
      <c r="Q382" s="716"/>
      <c r="R382" s="327"/>
      <c r="S382" s="705">
        <f>SUMIFS('個別表（B表）'!$I$14:$I$113,'個別表（B表）'!$C$14:$C$113,'総括表 (A表)'!E382)</f>
        <v>0</v>
      </c>
      <c r="T382" s="698">
        <f>SUMIFS('個別表（B表）'!$AW$14:$AW$113,'個別表（B表）'!$C$14:$C$113,'総括表 (A表)'!$E382)</f>
        <v>0</v>
      </c>
      <c r="U382" s="387">
        <f>SUMIFS('個別表（B表）'!$AY$14:$AY$113,'個別表（B表）'!$C$14:$C$113,'総括表 (A表)'!$E382)</f>
        <v>0</v>
      </c>
      <c r="V382" s="496">
        <f>SUMIFS('個別表（B表）'!$I$14:$I$113,'個別表（B表）'!$C$14:$C$113,'総括表 (A表)'!$E382,'個別表（B表）'!$F$14:$F$113,"&gt;=1")</f>
        <v>0</v>
      </c>
      <c r="W382" s="387">
        <f>SUMIFS('個別表（B表）'!$BR$14:$BR$113,'個別表（B表）'!$C$14:$C$113,'総括表 (A表)'!$E382)</f>
        <v>0</v>
      </c>
      <c r="X382" s="674" t="str">
        <f t="shared" si="79"/>
        <v/>
      </c>
      <c r="Y382" s="331"/>
      <c r="Z382" s="332"/>
      <c r="AA382" s="328">
        <f t="shared" si="81"/>
        <v>0</v>
      </c>
      <c r="AB382" s="329">
        <f t="shared" si="82"/>
        <v>0</v>
      </c>
      <c r="AC382" s="332"/>
      <c r="AD382" s="332"/>
      <c r="AE382" s="328">
        <f t="shared" si="83"/>
        <v>0</v>
      </c>
      <c r="AF382" s="746">
        <f t="shared" si="80"/>
        <v>0</v>
      </c>
      <c r="AG382" s="332"/>
      <c r="AH382" s="328">
        <f t="shared" si="84"/>
        <v>0</v>
      </c>
      <c r="AI382" s="329">
        <f t="shared" si="87"/>
        <v>0</v>
      </c>
      <c r="AJ382" s="332"/>
      <c r="AK382" s="330">
        <f t="shared" si="85"/>
        <v>0</v>
      </c>
      <c r="AL382" s="335"/>
      <c r="AM382" s="329">
        <f t="shared" si="86"/>
        <v>0</v>
      </c>
      <c r="AN382" s="436"/>
      <c r="AO382" s="337">
        <f t="shared" si="88"/>
        <v>0</v>
      </c>
      <c r="AP382" s="261"/>
    </row>
    <row r="383" spans="1:42">
      <c r="A383" s="342">
        <f>VLOOKUP($E383,'個別表（B表）'!$C$14:$CM$113,2,FALSE)</f>
        <v>0</v>
      </c>
      <c r="B383" s="342">
        <f>IF(D383&gt;0,SUM($D$12:D383),0)</f>
        <v>0</v>
      </c>
      <c r="C383" s="342">
        <f t="shared" si="89"/>
        <v>0</v>
      </c>
      <c r="D383" s="342">
        <f t="shared" si="77"/>
        <v>0</v>
      </c>
      <c r="E383" s="666">
        <f t="shared" si="90"/>
        <v>0</v>
      </c>
      <c r="F383" s="357">
        <f>VLOOKUP($E383,'個別表（B表）'!$C$14:$CM$113,10,FALSE)</f>
        <v>0</v>
      </c>
      <c r="G383" s="357">
        <f>VLOOKUP($E383,'個別表（B表）'!$C$14:$CM$113,11,FALSE)</f>
        <v>0</v>
      </c>
      <c r="H383" s="530">
        <f>VLOOKUP($E383,'個別表（B表）'!$C$14:$CM$113,12,FALSE)</f>
        <v>0</v>
      </c>
      <c r="I383" s="388"/>
      <c r="J383" s="709" t="str">
        <f>IF($H383&gt;0,LEFT(VLOOKUP($E383,'個別表（B表）'!$C$14:$CM$113,14,FALSE),2),"")</f>
        <v/>
      </c>
      <c r="K383" s="705">
        <f>SUMIFS('個別表（B表）'!$I$14:$I$113,'個別表（B表）'!$C$14:$C$113,'総括表 (A表)'!$E383,'個別表（B表）'!$R$14:$R$113,"&gt;=1")</f>
        <v>0</v>
      </c>
      <c r="L383" s="627">
        <f>SUMIFS('個別表（B表）'!$AW$14:$AW$113,'個別表（B表）'!$C$14:$C$113,'総括表 (A表)'!$E383)</f>
        <v>0</v>
      </c>
      <c r="M383" s="385">
        <f>SUMIFS('個別表（B表）'!$AY$14:$AY$113,'個別表（B表）'!$C$14:$C$113,'総括表 (A表)'!$E383)</f>
        <v>0</v>
      </c>
      <c r="N383" s="386">
        <f>SUMIFS('個別表（B表）'!$I$14:$I$113,'個別表（B表）'!$C$14:$C$113,'総括表 (A表)'!$E383,'個別表（B表）'!$F$14:$F$113,"&gt;=1")</f>
        <v>0</v>
      </c>
      <c r="O383" s="386">
        <f>SUMIFS('個別表（B表）'!$BR$14:$BR$113,'個別表（B表）'!$C$14:$C$113,'総括表 (A表)'!$E383)</f>
        <v>0</v>
      </c>
      <c r="P383" s="721" t="str">
        <f t="shared" si="78"/>
        <v/>
      </c>
      <c r="Q383" s="716"/>
      <c r="R383" s="327"/>
      <c r="S383" s="705">
        <f>SUMIFS('個別表（B表）'!$I$14:$I$113,'個別表（B表）'!$C$14:$C$113,'総括表 (A表)'!E383)</f>
        <v>0</v>
      </c>
      <c r="T383" s="698">
        <f>SUMIFS('個別表（B表）'!$AW$14:$AW$113,'個別表（B表）'!$C$14:$C$113,'総括表 (A表)'!$E383)</f>
        <v>0</v>
      </c>
      <c r="U383" s="387">
        <f>SUMIFS('個別表（B表）'!$AY$14:$AY$113,'個別表（B表）'!$C$14:$C$113,'総括表 (A表)'!$E383)</f>
        <v>0</v>
      </c>
      <c r="V383" s="496">
        <f>SUMIFS('個別表（B表）'!$I$14:$I$113,'個別表（B表）'!$C$14:$C$113,'総括表 (A表)'!$E383,'個別表（B表）'!$F$14:$F$113,"&gt;=1")</f>
        <v>0</v>
      </c>
      <c r="W383" s="387">
        <f>SUMIFS('個別表（B表）'!$BR$14:$BR$113,'個別表（B表）'!$C$14:$C$113,'総括表 (A表)'!$E383)</f>
        <v>0</v>
      </c>
      <c r="X383" s="674" t="str">
        <f t="shared" si="79"/>
        <v/>
      </c>
      <c r="Y383" s="331"/>
      <c r="Z383" s="332"/>
      <c r="AA383" s="328">
        <f t="shared" si="81"/>
        <v>0</v>
      </c>
      <c r="AB383" s="329">
        <f t="shared" si="82"/>
        <v>0</v>
      </c>
      <c r="AC383" s="332"/>
      <c r="AD383" s="332"/>
      <c r="AE383" s="328">
        <f t="shared" si="83"/>
        <v>0</v>
      </c>
      <c r="AF383" s="746">
        <f t="shared" si="80"/>
        <v>0</v>
      </c>
      <c r="AG383" s="332"/>
      <c r="AH383" s="328">
        <f t="shared" si="84"/>
        <v>0</v>
      </c>
      <c r="AI383" s="329">
        <f t="shared" si="87"/>
        <v>0</v>
      </c>
      <c r="AJ383" s="332"/>
      <c r="AK383" s="330">
        <f t="shared" si="85"/>
        <v>0</v>
      </c>
      <c r="AL383" s="335"/>
      <c r="AM383" s="329">
        <f t="shared" si="86"/>
        <v>0</v>
      </c>
      <c r="AN383" s="436"/>
      <c r="AO383" s="337">
        <f t="shared" si="88"/>
        <v>0</v>
      </c>
      <c r="AP383" s="261"/>
    </row>
    <row r="384" spans="1:42">
      <c r="A384" s="342">
        <f>VLOOKUP($E384,'個別表（B表）'!$C$14:$CM$113,2,FALSE)</f>
        <v>0</v>
      </c>
      <c r="B384" s="342">
        <f>IF(D384&gt;0,SUM($D$12:D384),0)</f>
        <v>0</v>
      </c>
      <c r="C384" s="342">
        <f t="shared" si="89"/>
        <v>0</v>
      </c>
      <c r="D384" s="342">
        <f t="shared" si="77"/>
        <v>0</v>
      </c>
      <c r="E384" s="666">
        <f t="shared" si="90"/>
        <v>0</v>
      </c>
      <c r="F384" s="357">
        <f>VLOOKUP($E384,'個別表（B表）'!$C$14:$CM$113,10,FALSE)</f>
        <v>0</v>
      </c>
      <c r="G384" s="357">
        <f>VLOOKUP($E384,'個別表（B表）'!$C$14:$CM$113,11,FALSE)</f>
        <v>0</v>
      </c>
      <c r="H384" s="530">
        <f>VLOOKUP($E384,'個別表（B表）'!$C$14:$CM$113,12,FALSE)</f>
        <v>0</v>
      </c>
      <c r="I384" s="388"/>
      <c r="J384" s="709" t="str">
        <f>IF($H384&gt;0,LEFT(VLOOKUP($E384,'個別表（B表）'!$C$14:$CM$113,14,FALSE),2),"")</f>
        <v/>
      </c>
      <c r="K384" s="705">
        <f>SUMIFS('個別表（B表）'!$I$14:$I$113,'個別表（B表）'!$C$14:$C$113,'総括表 (A表)'!$E384,'個別表（B表）'!$R$14:$R$113,"&gt;=1")</f>
        <v>0</v>
      </c>
      <c r="L384" s="627">
        <f>SUMIFS('個別表（B表）'!$AW$14:$AW$113,'個別表（B表）'!$C$14:$C$113,'総括表 (A表)'!$E384)</f>
        <v>0</v>
      </c>
      <c r="M384" s="385">
        <f>SUMIFS('個別表（B表）'!$AY$14:$AY$113,'個別表（B表）'!$C$14:$C$113,'総括表 (A表)'!$E384)</f>
        <v>0</v>
      </c>
      <c r="N384" s="386">
        <f>SUMIFS('個別表（B表）'!$I$14:$I$113,'個別表（B表）'!$C$14:$C$113,'総括表 (A表)'!$E384,'個別表（B表）'!$F$14:$F$113,"&gt;=1")</f>
        <v>0</v>
      </c>
      <c r="O384" s="386">
        <f>SUMIFS('個別表（B表）'!$BR$14:$BR$113,'個別表（B表）'!$C$14:$C$113,'総括表 (A表)'!$E384)</f>
        <v>0</v>
      </c>
      <c r="P384" s="721" t="str">
        <f t="shared" si="78"/>
        <v/>
      </c>
      <c r="Q384" s="716"/>
      <c r="R384" s="327"/>
      <c r="S384" s="705">
        <f>SUMIFS('個別表（B表）'!$I$14:$I$113,'個別表（B表）'!$C$14:$C$113,'総括表 (A表)'!E384)</f>
        <v>0</v>
      </c>
      <c r="T384" s="698">
        <f>SUMIFS('個別表（B表）'!$AW$14:$AW$113,'個別表（B表）'!$C$14:$C$113,'総括表 (A表)'!$E384)</f>
        <v>0</v>
      </c>
      <c r="U384" s="387">
        <f>SUMIFS('個別表（B表）'!$AY$14:$AY$113,'個別表（B表）'!$C$14:$C$113,'総括表 (A表)'!$E384)</f>
        <v>0</v>
      </c>
      <c r="V384" s="496">
        <f>SUMIFS('個別表（B表）'!$I$14:$I$113,'個別表（B表）'!$C$14:$C$113,'総括表 (A表)'!$E384,'個別表（B表）'!$F$14:$F$113,"&gt;=1")</f>
        <v>0</v>
      </c>
      <c r="W384" s="387">
        <f>SUMIFS('個別表（B表）'!$BR$14:$BR$113,'個別表（B表）'!$C$14:$C$113,'総括表 (A表)'!$E384)</f>
        <v>0</v>
      </c>
      <c r="X384" s="674" t="str">
        <f t="shared" si="79"/>
        <v/>
      </c>
      <c r="Y384" s="331"/>
      <c r="Z384" s="332"/>
      <c r="AA384" s="328">
        <f t="shared" si="81"/>
        <v>0</v>
      </c>
      <c r="AB384" s="329">
        <f t="shared" si="82"/>
        <v>0</v>
      </c>
      <c r="AC384" s="332"/>
      <c r="AD384" s="332"/>
      <c r="AE384" s="328">
        <f t="shared" si="83"/>
        <v>0</v>
      </c>
      <c r="AF384" s="746">
        <f t="shared" si="80"/>
        <v>0</v>
      </c>
      <c r="AG384" s="332"/>
      <c r="AH384" s="328">
        <f t="shared" si="84"/>
        <v>0</v>
      </c>
      <c r="AI384" s="329">
        <f t="shared" si="87"/>
        <v>0</v>
      </c>
      <c r="AJ384" s="332"/>
      <c r="AK384" s="330">
        <f t="shared" si="85"/>
        <v>0</v>
      </c>
      <c r="AL384" s="335"/>
      <c r="AM384" s="329">
        <f t="shared" si="86"/>
        <v>0</v>
      </c>
      <c r="AN384" s="436"/>
      <c r="AO384" s="337">
        <f t="shared" si="88"/>
        <v>0</v>
      </c>
      <c r="AP384" s="261"/>
    </row>
    <row r="385" spans="1:42">
      <c r="A385" s="342">
        <f>VLOOKUP($E385,'個別表（B表）'!$C$14:$CM$113,2,FALSE)</f>
        <v>0</v>
      </c>
      <c r="B385" s="342">
        <f>IF(D385&gt;0,SUM($D$12:D385),0)</f>
        <v>0</v>
      </c>
      <c r="C385" s="342">
        <f t="shared" si="89"/>
        <v>0</v>
      </c>
      <c r="D385" s="342">
        <f t="shared" si="77"/>
        <v>0</v>
      </c>
      <c r="E385" s="666">
        <f t="shared" si="90"/>
        <v>0</v>
      </c>
      <c r="F385" s="357">
        <f>VLOOKUP($E385,'個別表（B表）'!$C$14:$CM$113,10,FALSE)</f>
        <v>0</v>
      </c>
      <c r="G385" s="357">
        <f>VLOOKUP($E385,'個別表（B表）'!$C$14:$CM$113,11,FALSE)</f>
        <v>0</v>
      </c>
      <c r="H385" s="530">
        <f>VLOOKUP($E385,'個別表（B表）'!$C$14:$CM$113,12,FALSE)</f>
        <v>0</v>
      </c>
      <c r="I385" s="388"/>
      <c r="J385" s="709" t="str">
        <f>IF($H385&gt;0,LEFT(VLOOKUP($E385,'個別表（B表）'!$C$14:$CM$113,14,FALSE),2),"")</f>
        <v/>
      </c>
      <c r="K385" s="705">
        <f>SUMIFS('個別表（B表）'!$I$14:$I$113,'個別表（B表）'!$C$14:$C$113,'総括表 (A表)'!$E385,'個別表（B表）'!$R$14:$R$113,"&gt;=1")</f>
        <v>0</v>
      </c>
      <c r="L385" s="627">
        <f>SUMIFS('個別表（B表）'!$AW$14:$AW$113,'個別表（B表）'!$C$14:$C$113,'総括表 (A表)'!$E385)</f>
        <v>0</v>
      </c>
      <c r="M385" s="385">
        <f>SUMIFS('個別表（B表）'!$AY$14:$AY$113,'個別表（B表）'!$C$14:$C$113,'総括表 (A表)'!$E385)</f>
        <v>0</v>
      </c>
      <c r="N385" s="386">
        <f>SUMIFS('個別表（B表）'!$I$14:$I$113,'個別表（B表）'!$C$14:$C$113,'総括表 (A表)'!$E385,'個別表（B表）'!$F$14:$F$113,"&gt;=1")</f>
        <v>0</v>
      </c>
      <c r="O385" s="386">
        <f>SUMIFS('個別表（B表）'!$BR$14:$BR$113,'個別表（B表）'!$C$14:$C$113,'総括表 (A表)'!$E385)</f>
        <v>0</v>
      </c>
      <c r="P385" s="721" t="str">
        <f t="shared" si="78"/>
        <v/>
      </c>
      <c r="Q385" s="716"/>
      <c r="R385" s="327"/>
      <c r="S385" s="705">
        <f>SUMIFS('個別表（B表）'!$I$14:$I$113,'個別表（B表）'!$C$14:$C$113,'総括表 (A表)'!E385)</f>
        <v>0</v>
      </c>
      <c r="T385" s="698">
        <f>SUMIFS('個別表（B表）'!$AW$14:$AW$113,'個別表（B表）'!$C$14:$C$113,'総括表 (A表)'!$E385)</f>
        <v>0</v>
      </c>
      <c r="U385" s="387">
        <f>SUMIFS('個別表（B表）'!$AY$14:$AY$113,'個別表（B表）'!$C$14:$C$113,'総括表 (A表)'!$E385)</f>
        <v>0</v>
      </c>
      <c r="V385" s="496">
        <f>SUMIFS('個別表（B表）'!$I$14:$I$113,'個別表（B表）'!$C$14:$C$113,'総括表 (A表)'!$E385,'個別表（B表）'!$F$14:$F$113,"&gt;=1")</f>
        <v>0</v>
      </c>
      <c r="W385" s="387">
        <f>SUMIFS('個別表（B表）'!$BR$14:$BR$113,'個別表（B表）'!$C$14:$C$113,'総括表 (A表)'!$E385)</f>
        <v>0</v>
      </c>
      <c r="X385" s="674" t="str">
        <f t="shared" si="79"/>
        <v/>
      </c>
      <c r="Y385" s="331"/>
      <c r="Z385" s="332"/>
      <c r="AA385" s="328">
        <f t="shared" si="81"/>
        <v>0</v>
      </c>
      <c r="AB385" s="329">
        <f t="shared" si="82"/>
        <v>0</v>
      </c>
      <c r="AC385" s="332"/>
      <c r="AD385" s="332"/>
      <c r="AE385" s="328">
        <f t="shared" si="83"/>
        <v>0</v>
      </c>
      <c r="AF385" s="746">
        <f t="shared" si="80"/>
        <v>0</v>
      </c>
      <c r="AG385" s="332"/>
      <c r="AH385" s="328">
        <f t="shared" si="84"/>
        <v>0</v>
      </c>
      <c r="AI385" s="329">
        <f t="shared" si="87"/>
        <v>0</v>
      </c>
      <c r="AJ385" s="332"/>
      <c r="AK385" s="330">
        <f t="shared" si="85"/>
        <v>0</v>
      </c>
      <c r="AL385" s="335"/>
      <c r="AM385" s="329">
        <f t="shared" si="86"/>
        <v>0</v>
      </c>
      <c r="AN385" s="436"/>
      <c r="AO385" s="337">
        <f t="shared" si="88"/>
        <v>0</v>
      </c>
      <c r="AP385" s="261"/>
    </row>
    <row r="386" spans="1:42">
      <c r="A386" s="342">
        <f>VLOOKUP($E386,'個別表（B表）'!$C$14:$CM$113,2,FALSE)</f>
        <v>0</v>
      </c>
      <c r="B386" s="342">
        <f>IF(D386&gt;0,SUM($D$12:D386),0)</f>
        <v>0</v>
      </c>
      <c r="C386" s="342">
        <f t="shared" si="89"/>
        <v>0</v>
      </c>
      <c r="D386" s="342">
        <f t="shared" si="77"/>
        <v>0</v>
      </c>
      <c r="E386" s="666">
        <f t="shared" si="90"/>
        <v>0</v>
      </c>
      <c r="F386" s="357">
        <f>VLOOKUP($E386,'個別表（B表）'!$C$14:$CM$113,10,FALSE)</f>
        <v>0</v>
      </c>
      <c r="G386" s="357">
        <f>VLOOKUP($E386,'個別表（B表）'!$C$14:$CM$113,11,FALSE)</f>
        <v>0</v>
      </c>
      <c r="H386" s="530">
        <f>VLOOKUP($E386,'個別表（B表）'!$C$14:$CM$113,12,FALSE)</f>
        <v>0</v>
      </c>
      <c r="I386" s="388"/>
      <c r="J386" s="709" t="str">
        <f>IF($H386&gt;0,LEFT(VLOOKUP($E386,'個別表（B表）'!$C$14:$CM$113,14,FALSE),2),"")</f>
        <v/>
      </c>
      <c r="K386" s="705">
        <f>SUMIFS('個別表（B表）'!$I$14:$I$113,'個別表（B表）'!$C$14:$C$113,'総括表 (A表)'!$E386,'個別表（B表）'!$R$14:$R$113,"&gt;=1")</f>
        <v>0</v>
      </c>
      <c r="L386" s="627">
        <f>SUMIFS('個別表（B表）'!$AW$14:$AW$113,'個別表（B表）'!$C$14:$C$113,'総括表 (A表)'!$E386)</f>
        <v>0</v>
      </c>
      <c r="M386" s="385">
        <f>SUMIFS('個別表（B表）'!$AY$14:$AY$113,'個別表（B表）'!$C$14:$C$113,'総括表 (A表)'!$E386)</f>
        <v>0</v>
      </c>
      <c r="N386" s="386">
        <f>SUMIFS('個別表（B表）'!$I$14:$I$113,'個別表（B表）'!$C$14:$C$113,'総括表 (A表)'!$E386,'個別表（B表）'!$F$14:$F$113,"&gt;=1")</f>
        <v>0</v>
      </c>
      <c r="O386" s="386">
        <f>SUMIFS('個別表（B表）'!$BR$14:$BR$113,'個別表（B表）'!$C$14:$C$113,'総括表 (A表)'!$E386)</f>
        <v>0</v>
      </c>
      <c r="P386" s="721" t="str">
        <f t="shared" si="78"/>
        <v/>
      </c>
      <c r="Q386" s="716"/>
      <c r="R386" s="327"/>
      <c r="S386" s="705">
        <f>SUMIFS('個別表（B表）'!$I$14:$I$113,'個別表（B表）'!$C$14:$C$113,'総括表 (A表)'!E386)</f>
        <v>0</v>
      </c>
      <c r="T386" s="698">
        <f>SUMIFS('個別表（B表）'!$AW$14:$AW$113,'個別表（B表）'!$C$14:$C$113,'総括表 (A表)'!$E386)</f>
        <v>0</v>
      </c>
      <c r="U386" s="387">
        <f>SUMIFS('個別表（B表）'!$AY$14:$AY$113,'個別表（B表）'!$C$14:$C$113,'総括表 (A表)'!$E386)</f>
        <v>0</v>
      </c>
      <c r="V386" s="496">
        <f>SUMIFS('個別表（B表）'!$I$14:$I$113,'個別表（B表）'!$C$14:$C$113,'総括表 (A表)'!$E386,'個別表（B表）'!$F$14:$F$113,"&gt;=1")</f>
        <v>0</v>
      </c>
      <c r="W386" s="387">
        <f>SUMIFS('個別表（B表）'!$BR$14:$BR$113,'個別表（B表）'!$C$14:$C$113,'総括表 (A表)'!$E386)</f>
        <v>0</v>
      </c>
      <c r="X386" s="674" t="str">
        <f t="shared" si="79"/>
        <v/>
      </c>
      <c r="Y386" s="331"/>
      <c r="Z386" s="332"/>
      <c r="AA386" s="328">
        <f t="shared" si="81"/>
        <v>0</v>
      </c>
      <c r="AB386" s="329">
        <f t="shared" si="82"/>
        <v>0</v>
      </c>
      <c r="AC386" s="332"/>
      <c r="AD386" s="332"/>
      <c r="AE386" s="328">
        <f t="shared" si="83"/>
        <v>0</v>
      </c>
      <c r="AF386" s="746">
        <f t="shared" si="80"/>
        <v>0</v>
      </c>
      <c r="AG386" s="332"/>
      <c r="AH386" s="328">
        <f t="shared" si="84"/>
        <v>0</v>
      </c>
      <c r="AI386" s="329">
        <f t="shared" si="87"/>
        <v>0</v>
      </c>
      <c r="AJ386" s="332"/>
      <c r="AK386" s="330">
        <f t="shared" si="85"/>
        <v>0</v>
      </c>
      <c r="AL386" s="335"/>
      <c r="AM386" s="329">
        <f t="shared" si="86"/>
        <v>0</v>
      </c>
      <c r="AN386" s="436"/>
      <c r="AO386" s="337">
        <f t="shared" si="88"/>
        <v>0</v>
      </c>
      <c r="AP386" s="261"/>
    </row>
    <row r="387" spans="1:42">
      <c r="A387" s="342">
        <f>VLOOKUP($E387,'個別表（B表）'!$C$14:$CM$113,2,FALSE)</f>
        <v>0</v>
      </c>
      <c r="B387" s="342">
        <f>IF(D387&gt;0,SUM($D$12:D387),0)</f>
        <v>0</v>
      </c>
      <c r="C387" s="342">
        <f t="shared" si="89"/>
        <v>0</v>
      </c>
      <c r="D387" s="342">
        <f t="shared" si="77"/>
        <v>0</v>
      </c>
      <c r="E387" s="666">
        <f t="shared" si="90"/>
        <v>0</v>
      </c>
      <c r="F387" s="357">
        <f>VLOOKUP($E387,'個別表（B表）'!$C$14:$CM$113,10,FALSE)</f>
        <v>0</v>
      </c>
      <c r="G387" s="357">
        <f>VLOOKUP($E387,'個別表（B表）'!$C$14:$CM$113,11,FALSE)</f>
        <v>0</v>
      </c>
      <c r="H387" s="530">
        <f>VLOOKUP($E387,'個別表（B表）'!$C$14:$CM$113,12,FALSE)</f>
        <v>0</v>
      </c>
      <c r="I387" s="388"/>
      <c r="J387" s="709" t="str">
        <f>IF($H387&gt;0,LEFT(VLOOKUP($E387,'個別表（B表）'!$C$14:$CM$113,14,FALSE),2),"")</f>
        <v/>
      </c>
      <c r="K387" s="705">
        <f>SUMIFS('個別表（B表）'!$I$14:$I$113,'個別表（B表）'!$C$14:$C$113,'総括表 (A表)'!$E387,'個別表（B表）'!$R$14:$R$113,"&gt;=1")</f>
        <v>0</v>
      </c>
      <c r="L387" s="627">
        <f>SUMIFS('個別表（B表）'!$AW$14:$AW$113,'個別表（B表）'!$C$14:$C$113,'総括表 (A表)'!$E387)</f>
        <v>0</v>
      </c>
      <c r="M387" s="385">
        <f>SUMIFS('個別表（B表）'!$AY$14:$AY$113,'個別表（B表）'!$C$14:$C$113,'総括表 (A表)'!$E387)</f>
        <v>0</v>
      </c>
      <c r="N387" s="386">
        <f>SUMIFS('個別表（B表）'!$I$14:$I$113,'個別表（B表）'!$C$14:$C$113,'総括表 (A表)'!$E387,'個別表（B表）'!$F$14:$F$113,"&gt;=1")</f>
        <v>0</v>
      </c>
      <c r="O387" s="386">
        <f>SUMIFS('個別表（B表）'!$BR$14:$BR$113,'個別表（B表）'!$C$14:$C$113,'総括表 (A表)'!$E387)</f>
        <v>0</v>
      </c>
      <c r="P387" s="721" t="str">
        <f t="shared" si="78"/>
        <v/>
      </c>
      <c r="Q387" s="716"/>
      <c r="R387" s="327"/>
      <c r="S387" s="705">
        <f>SUMIFS('個別表（B表）'!$I$14:$I$113,'個別表（B表）'!$C$14:$C$113,'総括表 (A表)'!E387)</f>
        <v>0</v>
      </c>
      <c r="T387" s="698">
        <f>SUMIFS('個別表（B表）'!$AW$14:$AW$113,'個別表（B表）'!$C$14:$C$113,'総括表 (A表)'!$E387)</f>
        <v>0</v>
      </c>
      <c r="U387" s="387">
        <f>SUMIFS('個別表（B表）'!$AY$14:$AY$113,'個別表（B表）'!$C$14:$C$113,'総括表 (A表)'!$E387)</f>
        <v>0</v>
      </c>
      <c r="V387" s="496">
        <f>SUMIFS('個別表（B表）'!$I$14:$I$113,'個別表（B表）'!$C$14:$C$113,'総括表 (A表)'!$E387,'個別表（B表）'!$F$14:$F$113,"&gt;=1")</f>
        <v>0</v>
      </c>
      <c r="W387" s="387">
        <f>SUMIFS('個別表（B表）'!$BR$14:$BR$113,'個別表（B表）'!$C$14:$C$113,'総括表 (A表)'!$E387)</f>
        <v>0</v>
      </c>
      <c r="X387" s="674" t="str">
        <f t="shared" si="79"/>
        <v/>
      </c>
      <c r="Y387" s="331"/>
      <c r="Z387" s="332"/>
      <c r="AA387" s="328">
        <f t="shared" si="81"/>
        <v>0</v>
      </c>
      <c r="AB387" s="329">
        <f t="shared" si="82"/>
        <v>0</v>
      </c>
      <c r="AC387" s="332"/>
      <c r="AD387" s="332"/>
      <c r="AE387" s="328">
        <f t="shared" si="83"/>
        <v>0</v>
      </c>
      <c r="AF387" s="746">
        <f t="shared" si="80"/>
        <v>0</v>
      </c>
      <c r="AG387" s="332"/>
      <c r="AH387" s="328">
        <f t="shared" si="84"/>
        <v>0</v>
      </c>
      <c r="AI387" s="329">
        <f t="shared" si="87"/>
        <v>0</v>
      </c>
      <c r="AJ387" s="332"/>
      <c r="AK387" s="330">
        <f t="shared" si="85"/>
        <v>0</v>
      </c>
      <c r="AL387" s="335"/>
      <c r="AM387" s="329">
        <f t="shared" si="86"/>
        <v>0</v>
      </c>
      <c r="AN387" s="436"/>
      <c r="AO387" s="337">
        <f t="shared" si="88"/>
        <v>0</v>
      </c>
      <c r="AP387" s="261"/>
    </row>
    <row r="388" spans="1:42">
      <c r="A388" s="342">
        <f>VLOOKUP($E388,'個別表（B表）'!$C$14:$CM$113,2,FALSE)</f>
        <v>0</v>
      </c>
      <c r="B388" s="342">
        <f>IF(D388&gt;0,SUM($D$12:D388),0)</f>
        <v>0</v>
      </c>
      <c r="C388" s="342">
        <f t="shared" si="89"/>
        <v>0</v>
      </c>
      <c r="D388" s="342">
        <f t="shared" si="77"/>
        <v>0</v>
      </c>
      <c r="E388" s="666">
        <f t="shared" si="90"/>
        <v>0</v>
      </c>
      <c r="F388" s="357">
        <f>VLOOKUP($E388,'個別表（B表）'!$C$14:$CM$113,10,FALSE)</f>
        <v>0</v>
      </c>
      <c r="G388" s="357">
        <f>VLOOKUP($E388,'個別表（B表）'!$C$14:$CM$113,11,FALSE)</f>
        <v>0</v>
      </c>
      <c r="H388" s="530">
        <f>VLOOKUP($E388,'個別表（B表）'!$C$14:$CM$113,12,FALSE)</f>
        <v>0</v>
      </c>
      <c r="I388" s="388"/>
      <c r="J388" s="709" t="str">
        <f>IF($H388&gt;0,LEFT(VLOOKUP($E388,'個別表（B表）'!$C$14:$CM$113,14,FALSE),2),"")</f>
        <v/>
      </c>
      <c r="K388" s="705">
        <f>SUMIFS('個別表（B表）'!$I$14:$I$113,'個別表（B表）'!$C$14:$C$113,'総括表 (A表)'!$E388,'個別表（B表）'!$R$14:$R$113,"&gt;=1")</f>
        <v>0</v>
      </c>
      <c r="L388" s="627">
        <f>SUMIFS('個別表（B表）'!$AW$14:$AW$113,'個別表（B表）'!$C$14:$C$113,'総括表 (A表)'!$E388)</f>
        <v>0</v>
      </c>
      <c r="M388" s="385">
        <f>SUMIFS('個別表（B表）'!$AY$14:$AY$113,'個別表（B表）'!$C$14:$C$113,'総括表 (A表)'!$E388)</f>
        <v>0</v>
      </c>
      <c r="N388" s="386">
        <f>SUMIFS('個別表（B表）'!$I$14:$I$113,'個別表（B表）'!$C$14:$C$113,'総括表 (A表)'!$E388,'個別表（B表）'!$F$14:$F$113,"&gt;=1")</f>
        <v>0</v>
      </c>
      <c r="O388" s="386">
        <f>SUMIFS('個別表（B表）'!$BR$14:$BR$113,'個別表（B表）'!$C$14:$C$113,'総括表 (A表)'!$E388)</f>
        <v>0</v>
      </c>
      <c r="P388" s="721" t="str">
        <f t="shared" si="78"/>
        <v/>
      </c>
      <c r="Q388" s="716"/>
      <c r="R388" s="327"/>
      <c r="S388" s="705">
        <f>SUMIFS('個別表（B表）'!$I$14:$I$113,'個別表（B表）'!$C$14:$C$113,'総括表 (A表)'!E388)</f>
        <v>0</v>
      </c>
      <c r="T388" s="698">
        <f>SUMIFS('個別表（B表）'!$AW$14:$AW$113,'個別表（B表）'!$C$14:$C$113,'総括表 (A表)'!$E388)</f>
        <v>0</v>
      </c>
      <c r="U388" s="387">
        <f>SUMIFS('個別表（B表）'!$AY$14:$AY$113,'個別表（B表）'!$C$14:$C$113,'総括表 (A表)'!$E388)</f>
        <v>0</v>
      </c>
      <c r="V388" s="496">
        <f>SUMIFS('個別表（B表）'!$I$14:$I$113,'個別表（B表）'!$C$14:$C$113,'総括表 (A表)'!$E388,'個別表（B表）'!$F$14:$F$113,"&gt;=1")</f>
        <v>0</v>
      </c>
      <c r="W388" s="387">
        <f>SUMIFS('個別表（B表）'!$BR$14:$BR$113,'個別表（B表）'!$C$14:$C$113,'総括表 (A表)'!$E388)</f>
        <v>0</v>
      </c>
      <c r="X388" s="674" t="str">
        <f t="shared" si="79"/>
        <v/>
      </c>
      <c r="Y388" s="331"/>
      <c r="Z388" s="332"/>
      <c r="AA388" s="328">
        <f t="shared" si="81"/>
        <v>0</v>
      </c>
      <c r="AB388" s="329">
        <f t="shared" si="82"/>
        <v>0</v>
      </c>
      <c r="AC388" s="332"/>
      <c r="AD388" s="332"/>
      <c r="AE388" s="328">
        <f t="shared" si="83"/>
        <v>0</v>
      </c>
      <c r="AF388" s="746">
        <f t="shared" si="80"/>
        <v>0</v>
      </c>
      <c r="AG388" s="332"/>
      <c r="AH388" s="328">
        <f t="shared" si="84"/>
        <v>0</v>
      </c>
      <c r="AI388" s="329">
        <f t="shared" si="87"/>
        <v>0</v>
      </c>
      <c r="AJ388" s="332"/>
      <c r="AK388" s="330">
        <f t="shared" si="85"/>
        <v>0</v>
      </c>
      <c r="AL388" s="335"/>
      <c r="AM388" s="329">
        <f t="shared" si="86"/>
        <v>0</v>
      </c>
      <c r="AN388" s="436"/>
      <c r="AO388" s="337">
        <f t="shared" si="88"/>
        <v>0</v>
      </c>
      <c r="AP388" s="261"/>
    </row>
    <row r="389" spans="1:42">
      <c r="A389" s="342">
        <f>VLOOKUP($E389,'個別表（B表）'!$C$14:$CM$113,2,FALSE)</f>
        <v>0</v>
      </c>
      <c r="B389" s="342">
        <f>IF(D389&gt;0,SUM($D$12:D389),0)</f>
        <v>0</v>
      </c>
      <c r="C389" s="342">
        <f t="shared" si="89"/>
        <v>0</v>
      </c>
      <c r="D389" s="342">
        <f t="shared" si="77"/>
        <v>0</v>
      </c>
      <c r="E389" s="666">
        <f t="shared" si="90"/>
        <v>0</v>
      </c>
      <c r="F389" s="357">
        <f>VLOOKUP($E389,'個別表（B表）'!$C$14:$CM$113,10,FALSE)</f>
        <v>0</v>
      </c>
      <c r="G389" s="357">
        <f>VLOOKUP($E389,'個別表（B表）'!$C$14:$CM$113,11,FALSE)</f>
        <v>0</v>
      </c>
      <c r="H389" s="530">
        <f>VLOOKUP($E389,'個別表（B表）'!$C$14:$CM$113,12,FALSE)</f>
        <v>0</v>
      </c>
      <c r="I389" s="388"/>
      <c r="J389" s="709" t="str">
        <f>IF($H389&gt;0,LEFT(VLOOKUP($E389,'個別表（B表）'!$C$14:$CM$113,14,FALSE),2),"")</f>
        <v/>
      </c>
      <c r="K389" s="705">
        <f>SUMIFS('個別表（B表）'!$I$14:$I$113,'個別表（B表）'!$C$14:$C$113,'総括表 (A表)'!$E389,'個別表（B表）'!$R$14:$R$113,"&gt;=1")</f>
        <v>0</v>
      </c>
      <c r="L389" s="627">
        <f>SUMIFS('個別表（B表）'!$AW$14:$AW$113,'個別表（B表）'!$C$14:$C$113,'総括表 (A表)'!$E389)</f>
        <v>0</v>
      </c>
      <c r="M389" s="385">
        <f>SUMIFS('個別表（B表）'!$AY$14:$AY$113,'個別表（B表）'!$C$14:$C$113,'総括表 (A表)'!$E389)</f>
        <v>0</v>
      </c>
      <c r="N389" s="386">
        <f>SUMIFS('個別表（B表）'!$I$14:$I$113,'個別表（B表）'!$C$14:$C$113,'総括表 (A表)'!$E389,'個別表（B表）'!$F$14:$F$113,"&gt;=1")</f>
        <v>0</v>
      </c>
      <c r="O389" s="386">
        <f>SUMIFS('個別表（B表）'!$BR$14:$BR$113,'個別表（B表）'!$C$14:$C$113,'総括表 (A表)'!$E389)</f>
        <v>0</v>
      </c>
      <c r="P389" s="721" t="str">
        <f t="shared" si="78"/>
        <v/>
      </c>
      <c r="Q389" s="716"/>
      <c r="R389" s="327"/>
      <c r="S389" s="705">
        <f>SUMIFS('個別表（B表）'!$I$14:$I$113,'個別表（B表）'!$C$14:$C$113,'総括表 (A表)'!E389)</f>
        <v>0</v>
      </c>
      <c r="T389" s="698">
        <f>SUMIFS('個別表（B表）'!$AW$14:$AW$113,'個別表（B表）'!$C$14:$C$113,'総括表 (A表)'!$E389)</f>
        <v>0</v>
      </c>
      <c r="U389" s="387">
        <f>SUMIFS('個別表（B表）'!$AY$14:$AY$113,'個別表（B表）'!$C$14:$C$113,'総括表 (A表)'!$E389)</f>
        <v>0</v>
      </c>
      <c r="V389" s="496">
        <f>SUMIFS('個別表（B表）'!$I$14:$I$113,'個別表（B表）'!$C$14:$C$113,'総括表 (A表)'!$E389,'個別表（B表）'!$F$14:$F$113,"&gt;=1")</f>
        <v>0</v>
      </c>
      <c r="W389" s="387">
        <f>SUMIFS('個別表（B表）'!$BR$14:$BR$113,'個別表（B表）'!$C$14:$C$113,'総括表 (A表)'!$E389)</f>
        <v>0</v>
      </c>
      <c r="X389" s="674" t="str">
        <f t="shared" si="79"/>
        <v/>
      </c>
      <c r="Y389" s="331"/>
      <c r="Z389" s="332"/>
      <c r="AA389" s="328">
        <f t="shared" si="81"/>
        <v>0</v>
      </c>
      <c r="AB389" s="329">
        <f t="shared" si="82"/>
        <v>0</v>
      </c>
      <c r="AC389" s="332"/>
      <c r="AD389" s="332"/>
      <c r="AE389" s="328">
        <f t="shared" si="83"/>
        <v>0</v>
      </c>
      <c r="AF389" s="746">
        <f t="shared" si="80"/>
        <v>0</v>
      </c>
      <c r="AG389" s="332"/>
      <c r="AH389" s="328">
        <f t="shared" si="84"/>
        <v>0</v>
      </c>
      <c r="AI389" s="329">
        <f t="shared" si="87"/>
        <v>0</v>
      </c>
      <c r="AJ389" s="332"/>
      <c r="AK389" s="330">
        <f t="shared" si="85"/>
        <v>0</v>
      </c>
      <c r="AL389" s="335"/>
      <c r="AM389" s="329">
        <f t="shared" si="86"/>
        <v>0</v>
      </c>
      <c r="AN389" s="436"/>
      <c r="AO389" s="337">
        <f t="shared" si="88"/>
        <v>0</v>
      </c>
      <c r="AP389" s="261"/>
    </row>
    <row r="390" spans="1:42">
      <c r="A390" s="342">
        <f>VLOOKUP($E390,'個別表（B表）'!$C$14:$CM$113,2,FALSE)</f>
        <v>0</v>
      </c>
      <c r="B390" s="342">
        <f>IF(D390&gt;0,SUM($D$12:D390),0)</f>
        <v>0</v>
      </c>
      <c r="C390" s="342">
        <f t="shared" si="89"/>
        <v>0</v>
      </c>
      <c r="D390" s="342">
        <f t="shared" si="77"/>
        <v>0</v>
      </c>
      <c r="E390" s="666">
        <f t="shared" si="90"/>
        <v>0</v>
      </c>
      <c r="F390" s="357">
        <f>VLOOKUP($E390,'個別表（B表）'!$C$14:$CM$113,10,FALSE)</f>
        <v>0</v>
      </c>
      <c r="G390" s="357">
        <f>VLOOKUP($E390,'個別表（B表）'!$C$14:$CM$113,11,FALSE)</f>
        <v>0</v>
      </c>
      <c r="H390" s="530">
        <f>VLOOKUP($E390,'個別表（B表）'!$C$14:$CM$113,12,FALSE)</f>
        <v>0</v>
      </c>
      <c r="I390" s="388"/>
      <c r="J390" s="709" t="str">
        <f>IF($H390&gt;0,LEFT(VLOOKUP($E390,'個別表（B表）'!$C$14:$CM$113,14,FALSE),2),"")</f>
        <v/>
      </c>
      <c r="K390" s="705">
        <f>SUMIFS('個別表（B表）'!$I$14:$I$113,'個別表（B表）'!$C$14:$C$113,'総括表 (A表)'!$E390,'個別表（B表）'!$R$14:$R$113,"&gt;=1")</f>
        <v>0</v>
      </c>
      <c r="L390" s="627">
        <f>SUMIFS('個別表（B表）'!$AW$14:$AW$113,'個別表（B表）'!$C$14:$C$113,'総括表 (A表)'!$E390)</f>
        <v>0</v>
      </c>
      <c r="M390" s="385">
        <f>SUMIFS('個別表（B表）'!$AY$14:$AY$113,'個別表（B表）'!$C$14:$C$113,'総括表 (A表)'!$E390)</f>
        <v>0</v>
      </c>
      <c r="N390" s="386">
        <f>SUMIFS('個別表（B表）'!$I$14:$I$113,'個別表（B表）'!$C$14:$C$113,'総括表 (A表)'!$E390,'個別表（B表）'!$F$14:$F$113,"&gt;=1")</f>
        <v>0</v>
      </c>
      <c r="O390" s="386">
        <f>SUMIFS('個別表（B表）'!$BR$14:$BR$113,'個別表（B表）'!$C$14:$C$113,'総括表 (A表)'!$E390)</f>
        <v>0</v>
      </c>
      <c r="P390" s="721" t="str">
        <f t="shared" si="78"/>
        <v/>
      </c>
      <c r="Q390" s="716"/>
      <c r="R390" s="327"/>
      <c r="S390" s="705">
        <f>SUMIFS('個別表（B表）'!$I$14:$I$113,'個別表（B表）'!$C$14:$C$113,'総括表 (A表)'!E390)</f>
        <v>0</v>
      </c>
      <c r="T390" s="698">
        <f>SUMIFS('個別表（B表）'!$AW$14:$AW$113,'個別表（B表）'!$C$14:$C$113,'総括表 (A表)'!$E390)</f>
        <v>0</v>
      </c>
      <c r="U390" s="387">
        <f>SUMIFS('個別表（B表）'!$AY$14:$AY$113,'個別表（B表）'!$C$14:$C$113,'総括表 (A表)'!$E390)</f>
        <v>0</v>
      </c>
      <c r="V390" s="496">
        <f>SUMIFS('個別表（B表）'!$I$14:$I$113,'個別表（B表）'!$C$14:$C$113,'総括表 (A表)'!$E390,'個別表（B表）'!$F$14:$F$113,"&gt;=1")</f>
        <v>0</v>
      </c>
      <c r="W390" s="387">
        <f>SUMIFS('個別表（B表）'!$BR$14:$BR$113,'個別表（B表）'!$C$14:$C$113,'総括表 (A表)'!$E390)</f>
        <v>0</v>
      </c>
      <c r="X390" s="674" t="str">
        <f t="shared" si="79"/>
        <v/>
      </c>
      <c r="Y390" s="331"/>
      <c r="Z390" s="332"/>
      <c r="AA390" s="328">
        <f t="shared" si="81"/>
        <v>0</v>
      </c>
      <c r="AB390" s="329">
        <f t="shared" si="82"/>
        <v>0</v>
      </c>
      <c r="AC390" s="332"/>
      <c r="AD390" s="332"/>
      <c r="AE390" s="328">
        <f t="shared" si="83"/>
        <v>0</v>
      </c>
      <c r="AF390" s="746">
        <f t="shared" si="80"/>
        <v>0</v>
      </c>
      <c r="AG390" s="332"/>
      <c r="AH390" s="328">
        <f t="shared" si="84"/>
        <v>0</v>
      </c>
      <c r="AI390" s="329">
        <f t="shared" si="87"/>
        <v>0</v>
      </c>
      <c r="AJ390" s="332"/>
      <c r="AK390" s="330">
        <f t="shared" si="85"/>
        <v>0</v>
      </c>
      <c r="AL390" s="335"/>
      <c r="AM390" s="329">
        <f t="shared" si="86"/>
        <v>0</v>
      </c>
      <c r="AN390" s="436"/>
      <c r="AO390" s="337">
        <f t="shared" si="88"/>
        <v>0</v>
      </c>
      <c r="AP390" s="261"/>
    </row>
    <row r="391" spans="1:42">
      <c r="A391" s="342">
        <f>VLOOKUP($E391,'個別表（B表）'!$C$14:$CM$113,2,FALSE)</f>
        <v>0</v>
      </c>
      <c r="B391" s="342">
        <f>IF(D391&gt;0,SUM($D$12:D391),0)</f>
        <v>0</v>
      </c>
      <c r="C391" s="342">
        <f t="shared" si="89"/>
        <v>0</v>
      </c>
      <c r="D391" s="342">
        <f t="shared" si="77"/>
        <v>0</v>
      </c>
      <c r="E391" s="666">
        <f t="shared" si="90"/>
        <v>0</v>
      </c>
      <c r="F391" s="357">
        <f>VLOOKUP($E391,'個別表（B表）'!$C$14:$CM$113,10,FALSE)</f>
        <v>0</v>
      </c>
      <c r="G391" s="357">
        <f>VLOOKUP($E391,'個別表（B表）'!$C$14:$CM$113,11,FALSE)</f>
        <v>0</v>
      </c>
      <c r="H391" s="530">
        <f>VLOOKUP($E391,'個別表（B表）'!$C$14:$CM$113,12,FALSE)</f>
        <v>0</v>
      </c>
      <c r="I391" s="388"/>
      <c r="J391" s="709" t="str">
        <f>IF($H391&gt;0,LEFT(VLOOKUP($E391,'個別表（B表）'!$C$14:$CM$113,14,FALSE),2),"")</f>
        <v/>
      </c>
      <c r="K391" s="705">
        <f>SUMIFS('個別表（B表）'!$I$14:$I$113,'個別表（B表）'!$C$14:$C$113,'総括表 (A表)'!$E391,'個別表（B表）'!$R$14:$R$113,"&gt;=1")</f>
        <v>0</v>
      </c>
      <c r="L391" s="627">
        <f>SUMIFS('個別表（B表）'!$AW$14:$AW$113,'個別表（B表）'!$C$14:$C$113,'総括表 (A表)'!$E391)</f>
        <v>0</v>
      </c>
      <c r="M391" s="385">
        <f>SUMIFS('個別表（B表）'!$AY$14:$AY$113,'個別表（B表）'!$C$14:$C$113,'総括表 (A表)'!$E391)</f>
        <v>0</v>
      </c>
      <c r="N391" s="386">
        <f>SUMIFS('個別表（B表）'!$I$14:$I$113,'個別表（B表）'!$C$14:$C$113,'総括表 (A表)'!$E391,'個別表（B表）'!$F$14:$F$113,"&gt;=1")</f>
        <v>0</v>
      </c>
      <c r="O391" s="386">
        <f>SUMIFS('個別表（B表）'!$BR$14:$BR$113,'個別表（B表）'!$C$14:$C$113,'総括表 (A表)'!$E391)</f>
        <v>0</v>
      </c>
      <c r="P391" s="721" t="str">
        <f t="shared" si="78"/>
        <v/>
      </c>
      <c r="Q391" s="716"/>
      <c r="R391" s="327"/>
      <c r="S391" s="705">
        <f>SUMIFS('個別表（B表）'!$I$14:$I$113,'個別表（B表）'!$C$14:$C$113,'総括表 (A表)'!E391)</f>
        <v>0</v>
      </c>
      <c r="T391" s="698">
        <f>SUMIFS('個別表（B表）'!$AW$14:$AW$113,'個別表（B表）'!$C$14:$C$113,'総括表 (A表)'!$E391)</f>
        <v>0</v>
      </c>
      <c r="U391" s="387">
        <f>SUMIFS('個別表（B表）'!$AY$14:$AY$113,'個別表（B表）'!$C$14:$C$113,'総括表 (A表)'!$E391)</f>
        <v>0</v>
      </c>
      <c r="V391" s="496">
        <f>SUMIFS('個別表（B表）'!$I$14:$I$113,'個別表（B表）'!$C$14:$C$113,'総括表 (A表)'!$E391,'個別表（B表）'!$F$14:$F$113,"&gt;=1")</f>
        <v>0</v>
      </c>
      <c r="W391" s="387">
        <f>SUMIFS('個別表（B表）'!$BR$14:$BR$113,'個別表（B表）'!$C$14:$C$113,'総括表 (A表)'!$E391)</f>
        <v>0</v>
      </c>
      <c r="X391" s="674" t="str">
        <f t="shared" si="79"/>
        <v/>
      </c>
      <c r="Y391" s="331"/>
      <c r="Z391" s="332"/>
      <c r="AA391" s="328">
        <f t="shared" si="81"/>
        <v>0</v>
      </c>
      <c r="AB391" s="329">
        <f t="shared" si="82"/>
        <v>0</v>
      </c>
      <c r="AC391" s="332"/>
      <c r="AD391" s="332"/>
      <c r="AE391" s="328">
        <f t="shared" si="83"/>
        <v>0</v>
      </c>
      <c r="AF391" s="746">
        <f t="shared" si="80"/>
        <v>0</v>
      </c>
      <c r="AG391" s="332"/>
      <c r="AH391" s="328">
        <f t="shared" si="84"/>
        <v>0</v>
      </c>
      <c r="AI391" s="329">
        <f t="shared" si="87"/>
        <v>0</v>
      </c>
      <c r="AJ391" s="332"/>
      <c r="AK391" s="330">
        <f t="shared" si="85"/>
        <v>0</v>
      </c>
      <c r="AL391" s="335"/>
      <c r="AM391" s="329">
        <f t="shared" si="86"/>
        <v>0</v>
      </c>
      <c r="AN391" s="436"/>
      <c r="AO391" s="337">
        <f t="shared" si="88"/>
        <v>0</v>
      </c>
      <c r="AP391" s="261"/>
    </row>
    <row r="392" spans="1:42">
      <c r="A392" s="342">
        <f>VLOOKUP($E392,'個別表（B表）'!$C$14:$CM$113,2,FALSE)</f>
        <v>0</v>
      </c>
      <c r="B392" s="342">
        <f>IF(D392&gt;0,SUM($D$12:D392),0)</f>
        <v>0</v>
      </c>
      <c r="C392" s="342">
        <f t="shared" si="89"/>
        <v>0</v>
      </c>
      <c r="D392" s="342">
        <f t="shared" si="77"/>
        <v>0</v>
      </c>
      <c r="E392" s="666">
        <f t="shared" si="90"/>
        <v>0</v>
      </c>
      <c r="F392" s="357">
        <f>VLOOKUP($E392,'個別表（B表）'!$C$14:$CM$113,10,FALSE)</f>
        <v>0</v>
      </c>
      <c r="G392" s="357">
        <f>VLOOKUP($E392,'個別表（B表）'!$C$14:$CM$113,11,FALSE)</f>
        <v>0</v>
      </c>
      <c r="H392" s="530">
        <f>VLOOKUP($E392,'個別表（B表）'!$C$14:$CM$113,12,FALSE)</f>
        <v>0</v>
      </c>
      <c r="I392" s="388"/>
      <c r="J392" s="709" t="str">
        <f>IF($H392&gt;0,LEFT(VLOOKUP($E392,'個別表（B表）'!$C$14:$CM$113,14,FALSE),2),"")</f>
        <v/>
      </c>
      <c r="K392" s="705">
        <f>SUMIFS('個別表（B表）'!$I$14:$I$113,'個別表（B表）'!$C$14:$C$113,'総括表 (A表)'!$E392,'個別表（B表）'!$R$14:$R$113,"&gt;=1")</f>
        <v>0</v>
      </c>
      <c r="L392" s="627">
        <f>SUMIFS('個別表（B表）'!$AW$14:$AW$113,'個別表（B表）'!$C$14:$C$113,'総括表 (A表)'!$E392)</f>
        <v>0</v>
      </c>
      <c r="M392" s="385">
        <f>SUMIFS('個別表（B表）'!$AY$14:$AY$113,'個別表（B表）'!$C$14:$C$113,'総括表 (A表)'!$E392)</f>
        <v>0</v>
      </c>
      <c r="N392" s="386">
        <f>SUMIFS('個別表（B表）'!$I$14:$I$113,'個別表（B表）'!$C$14:$C$113,'総括表 (A表)'!$E392,'個別表（B表）'!$F$14:$F$113,"&gt;=1")</f>
        <v>0</v>
      </c>
      <c r="O392" s="386">
        <f>SUMIFS('個別表（B表）'!$BR$14:$BR$113,'個別表（B表）'!$C$14:$C$113,'総括表 (A表)'!$E392)</f>
        <v>0</v>
      </c>
      <c r="P392" s="721" t="str">
        <f t="shared" si="78"/>
        <v/>
      </c>
      <c r="Q392" s="716"/>
      <c r="R392" s="327"/>
      <c r="S392" s="705">
        <f>SUMIFS('個別表（B表）'!$I$14:$I$113,'個別表（B表）'!$C$14:$C$113,'総括表 (A表)'!E392)</f>
        <v>0</v>
      </c>
      <c r="T392" s="698">
        <f>SUMIFS('個別表（B表）'!$AW$14:$AW$113,'個別表（B表）'!$C$14:$C$113,'総括表 (A表)'!$E392)</f>
        <v>0</v>
      </c>
      <c r="U392" s="387">
        <f>SUMIFS('個別表（B表）'!$AY$14:$AY$113,'個別表（B表）'!$C$14:$C$113,'総括表 (A表)'!$E392)</f>
        <v>0</v>
      </c>
      <c r="V392" s="496">
        <f>SUMIFS('個別表（B表）'!$I$14:$I$113,'個別表（B表）'!$C$14:$C$113,'総括表 (A表)'!$E392,'個別表（B表）'!$F$14:$F$113,"&gt;=1")</f>
        <v>0</v>
      </c>
      <c r="W392" s="387">
        <f>SUMIFS('個別表（B表）'!$BR$14:$BR$113,'個別表（B表）'!$C$14:$C$113,'総括表 (A表)'!$E392)</f>
        <v>0</v>
      </c>
      <c r="X392" s="674" t="str">
        <f t="shared" si="79"/>
        <v/>
      </c>
      <c r="Y392" s="331"/>
      <c r="Z392" s="332"/>
      <c r="AA392" s="328">
        <f t="shared" si="81"/>
        <v>0</v>
      </c>
      <c r="AB392" s="329">
        <f t="shared" si="82"/>
        <v>0</v>
      </c>
      <c r="AC392" s="332"/>
      <c r="AD392" s="332"/>
      <c r="AE392" s="328">
        <f t="shared" si="83"/>
        <v>0</v>
      </c>
      <c r="AF392" s="746">
        <f t="shared" si="80"/>
        <v>0</v>
      </c>
      <c r="AG392" s="332"/>
      <c r="AH392" s="328">
        <f t="shared" si="84"/>
        <v>0</v>
      </c>
      <c r="AI392" s="329">
        <f t="shared" si="87"/>
        <v>0</v>
      </c>
      <c r="AJ392" s="332"/>
      <c r="AK392" s="330">
        <f t="shared" si="85"/>
        <v>0</v>
      </c>
      <c r="AL392" s="335"/>
      <c r="AM392" s="329">
        <f t="shared" si="86"/>
        <v>0</v>
      </c>
      <c r="AN392" s="436"/>
      <c r="AO392" s="337">
        <f t="shared" si="88"/>
        <v>0</v>
      </c>
      <c r="AP392" s="261"/>
    </row>
    <row r="393" spans="1:42">
      <c r="A393" s="342">
        <f>VLOOKUP($E393,'個別表（B表）'!$C$14:$CM$113,2,FALSE)</f>
        <v>0</v>
      </c>
      <c r="B393" s="342">
        <f>IF(D393&gt;0,SUM($D$12:D393),0)</f>
        <v>0</v>
      </c>
      <c r="C393" s="342">
        <f t="shared" si="89"/>
        <v>0</v>
      </c>
      <c r="D393" s="342">
        <f t="shared" si="77"/>
        <v>0</v>
      </c>
      <c r="E393" s="666">
        <f t="shared" si="90"/>
        <v>0</v>
      </c>
      <c r="F393" s="357">
        <f>VLOOKUP($E393,'個別表（B表）'!$C$14:$CM$113,10,FALSE)</f>
        <v>0</v>
      </c>
      <c r="G393" s="357">
        <f>VLOOKUP($E393,'個別表（B表）'!$C$14:$CM$113,11,FALSE)</f>
        <v>0</v>
      </c>
      <c r="H393" s="530">
        <f>VLOOKUP($E393,'個別表（B表）'!$C$14:$CM$113,12,FALSE)</f>
        <v>0</v>
      </c>
      <c r="I393" s="388"/>
      <c r="J393" s="709" t="str">
        <f>IF($H393&gt;0,LEFT(VLOOKUP($E393,'個別表（B表）'!$C$14:$CM$113,14,FALSE),2),"")</f>
        <v/>
      </c>
      <c r="K393" s="705">
        <f>SUMIFS('個別表（B表）'!$I$14:$I$113,'個別表（B表）'!$C$14:$C$113,'総括表 (A表)'!$E393,'個別表（B表）'!$R$14:$R$113,"&gt;=1")</f>
        <v>0</v>
      </c>
      <c r="L393" s="627">
        <f>SUMIFS('個別表（B表）'!$AW$14:$AW$113,'個別表（B表）'!$C$14:$C$113,'総括表 (A表)'!$E393)</f>
        <v>0</v>
      </c>
      <c r="M393" s="385">
        <f>SUMIFS('個別表（B表）'!$AY$14:$AY$113,'個別表（B表）'!$C$14:$C$113,'総括表 (A表)'!$E393)</f>
        <v>0</v>
      </c>
      <c r="N393" s="386">
        <f>SUMIFS('個別表（B表）'!$I$14:$I$113,'個別表（B表）'!$C$14:$C$113,'総括表 (A表)'!$E393,'個別表（B表）'!$F$14:$F$113,"&gt;=1")</f>
        <v>0</v>
      </c>
      <c r="O393" s="386">
        <f>SUMIFS('個別表（B表）'!$BR$14:$BR$113,'個別表（B表）'!$C$14:$C$113,'総括表 (A表)'!$E393)</f>
        <v>0</v>
      </c>
      <c r="P393" s="721" t="str">
        <f t="shared" si="78"/>
        <v/>
      </c>
      <c r="Q393" s="716"/>
      <c r="R393" s="327"/>
      <c r="S393" s="705">
        <f>SUMIFS('個別表（B表）'!$I$14:$I$113,'個別表（B表）'!$C$14:$C$113,'総括表 (A表)'!E393)</f>
        <v>0</v>
      </c>
      <c r="T393" s="698">
        <f>SUMIFS('個別表（B表）'!$AW$14:$AW$113,'個別表（B表）'!$C$14:$C$113,'総括表 (A表)'!$E393)</f>
        <v>0</v>
      </c>
      <c r="U393" s="387">
        <f>SUMIFS('個別表（B表）'!$AY$14:$AY$113,'個別表（B表）'!$C$14:$C$113,'総括表 (A表)'!$E393)</f>
        <v>0</v>
      </c>
      <c r="V393" s="496">
        <f>SUMIFS('個別表（B表）'!$I$14:$I$113,'個別表（B表）'!$C$14:$C$113,'総括表 (A表)'!$E393,'個別表（B表）'!$F$14:$F$113,"&gt;=1")</f>
        <v>0</v>
      </c>
      <c r="W393" s="387">
        <f>SUMIFS('個別表（B表）'!$BR$14:$BR$113,'個別表（B表）'!$C$14:$C$113,'総括表 (A表)'!$E393)</f>
        <v>0</v>
      </c>
      <c r="X393" s="674" t="str">
        <f t="shared" si="79"/>
        <v/>
      </c>
      <c r="Y393" s="331"/>
      <c r="Z393" s="332"/>
      <c r="AA393" s="328">
        <f t="shared" si="81"/>
        <v>0</v>
      </c>
      <c r="AB393" s="329">
        <f t="shared" si="82"/>
        <v>0</v>
      </c>
      <c r="AC393" s="332"/>
      <c r="AD393" s="332"/>
      <c r="AE393" s="328">
        <f t="shared" si="83"/>
        <v>0</v>
      </c>
      <c r="AF393" s="746">
        <f t="shared" si="80"/>
        <v>0</v>
      </c>
      <c r="AG393" s="332"/>
      <c r="AH393" s="328">
        <f t="shared" si="84"/>
        <v>0</v>
      </c>
      <c r="AI393" s="329">
        <f t="shared" si="87"/>
        <v>0</v>
      </c>
      <c r="AJ393" s="332"/>
      <c r="AK393" s="330">
        <f t="shared" si="85"/>
        <v>0</v>
      </c>
      <c r="AL393" s="335"/>
      <c r="AM393" s="329">
        <f t="shared" si="86"/>
        <v>0</v>
      </c>
      <c r="AN393" s="436"/>
      <c r="AO393" s="337">
        <f t="shared" si="88"/>
        <v>0</v>
      </c>
      <c r="AP393" s="261"/>
    </row>
    <row r="394" spans="1:42">
      <c r="A394" s="342">
        <f>VLOOKUP($E394,'個別表（B表）'!$C$14:$CM$113,2,FALSE)</f>
        <v>0</v>
      </c>
      <c r="B394" s="342">
        <f>IF(D394&gt;0,SUM($D$12:D394),0)</f>
        <v>0</v>
      </c>
      <c r="C394" s="342">
        <f t="shared" si="89"/>
        <v>0</v>
      </c>
      <c r="D394" s="342">
        <f t="shared" si="77"/>
        <v>0</v>
      </c>
      <c r="E394" s="666">
        <f t="shared" si="90"/>
        <v>0</v>
      </c>
      <c r="F394" s="357">
        <f>VLOOKUP($E394,'個別表（B表）'!$C$14:$CM$113,10,FALSE)</f>
        <v>0</v>
      </c>
      <c r="G394" s="357">
        <f>VLOOKUP($E394,'個別表（B表）'!$C$14:$CM$113,11,FALSE)</f>
        <v>0</v>
      </c>
      <c r="H394" s="530">
        <f>VLOOKUP($E394,'個別表（B表）'!$C$14:$CM$113,12,FALSE)</f>
        <v>0</v>
      </c>
      <c r="I394" s="388"/>
      <c r="J394" s="709" t="str">
        <f>IF($H394&gt;0,LEFT(VLOOKUP($E394,'個別表（B表）'!$C$14:$CM$113,14,FALSE),2),"")</f>
        <v/>
      </c>
      <c r="K394" s="705">
        <f>SUMIFS('個別表（B表）'!$I$14:$I$113,'個別表（B表）'!$C$14:$C$113,'総括表 (A表)'!$E394,'個別表（B表）'!$R$14:$R$113,"&gt;=1")</f>
        <v>0</v>
      </c>
      <c r="L394" s="627">
        <f>SUMIFS('個別表（B表）'!$AW$14:$AW$113,'個別表（B表）'!$C$14:$C$113,'総括表 (A表)'!$E394)</f>
        <v>0</v>
      </c>
      <c r="M394" s="385">
        <f>SUMIFS('個別表（B表）'!$AY$14:$AY$113,'個別表（B表）'!$C$14:$C$113,'総括表 (A表)'!$E394)</f>
        <v>0</v>
      </c>
      <c r="N394" s="386">
        <f>SUMIFS('個別表（B表）'!$I$14:$I$113,'個別表（B表）'!$C$14:$C$113,'総括表 (A表)'!$E394,'個別表（B表）'!$F$14:$F$113,"&gt;=1")</f>
        <v>0</v>
      </c>
      <c r="O394" s="386">
        <f>SUMIFS('個別表（B表）'!$BR$14:$BR$113,'個別表（B表）'!$C$14:$C$113,'総括表 (A表)'!$E394)</f>
        <v>0</v>
      </c>
      <c r="P394" s="721" t="str">
        <f t="shared" si="78"/>
        <v/>
      </c>
      <c r="Q394" s="716"/>
      <c r="R394" s="327"/>
      <c r="S394" s="705">
        <f>SUMIFS('個別表（B表）'!$I$14:$I$113,'個別表（B表）'!$C$14:$C$113,'総括表 (A表)'!E394)</f>
        <v>0</v>
      </c>
      <c r="T394" s="698">
        <f>SUMIFS('個別表（B表）'!$AW$14:$AW$113,'個別表（B表）'!$C$14:$C$113,'総括表 (A表)'!$E394)</f>
        <v>0</v>
      </c>
      <c r="U394" s="387">
        <f>SUMIFS('個別表（B表）'!$AY$14:$AY$113,'個別表（B表）'!$C$14:$C$113,'総括表 (A表)'!$E394)</f>
        <v>0</v>
      </c>
      <c r="V394" s="496">
        <f>SUMIFS('個別表（B表）'!$I$14:$I$113,'個別表（B表）'!$C$14:$C$113,'総括表 (A表)'!$E394,'個別表（B表）'!$F$14:$F$113,"&gt;=1")</f>
        <v>0</v>
      </c>
      <c r="W394" s="387">
        <f>SUMIFS('個別表（B表）'!$BR$14:$BR$113,'個別表（B表）'!$C$14:$C$113,'総括表 (A表)'!$E394)</f>
        <v>0</v>
      </c>
      <c r="X394" s="674" t="str">
        <f t="shared" si="79"/>
        <v/>
      </c>
      <c r="Y394" s="331"/>
      <c r="Z394" s="332"/>
      <c r="AA394" s="328">
        <f t="shared" si="81"/>
        <v>0</v>
      </c>
      <c r="AB394" s="329">
        <f t="shared" si="82"/>
        <v>0</v>
      </c>
      <c r="AC394" s="332"/>
      <c r="AD394" s="332"/>
      <c r="AE394" s="328">
        <f t="shared" si="83"/>
        <v>0</v>
      </c>
      <c r="AF394" s="746">
        <f t="shared" si="80"/>
        <v>0</v>
      </c>
      <c r="AG394" s="332"/>
      <c r="AH394" s="328">
        <f t="shared" si="84"/>
        <v>0</v>
      </c>
      <c r="AI394" s="329">
        <f t="shared" si="87"/>
        <v>0</v>
      </c>
      <c r="AJ394" s="332"/>
      <c r="AK394" s="330">
        <f t="shared" si="85"/>
        <v>0</v>
      </c>
      <c r="AL394" s="335"/>
      <c r="AM394" s="329">
        <f t="shared" si="86"/>
        <v>0</v>
      </c>
      <c r="AN394" s="436"/>
      <c r="AO394" s="337">
        <f t="shared" si="88"/>
        <v>0</v>
      </c>
      <c r="AP394" s="261"/>
    </row>
    <row r="395" spans="1:42">
      <c r="A395" s="342">
        <f>VLOOKUP($E395,'個別表（B表）'!$C$14:$CM$113,2,FALSE)</f>
        <v>0</v>
      </c>
      <c r="B395" s="342">
        <f>IF(D395&gt;0,SUM($D$12:D395),0)</f>
        <v>0</v>
      </c>
      <c r="C395" s="342">
        <f t="shared" si="89"/>
        <v>0</v>
      </c>
      <c r="D395" s="342">
        <f t="shared" si="77"/>
        <v>0</v>
      </c>
      <c r="E395" s="666">
        <f t="shared" si="90"/>
        <v>0</v>
      </c>
      <c r="F395" s="357">
        <f>VLOOKUP($E395,'個別表（B表）'!$C$14:$CM$113,10,FALSE)</f>
        <v>0</v>
      </c>
      <c r="G395" s="357">
        <f>VLOOKUP($E395,'個別表（B表）'!$C$14:$CM$113,11,FALSE)</f>
        <v>0</v>
      </c>
      <c r="H395" s="530">
        <f>VLOOKUP($E395,'個別表（B表）'!$C$14:$CM$113,12,FALSE)</f>
        <v>0</v>
      </c>
      <c r="I395" s="388"/>
      <c r="J395" s="709" t="str">
        <f>IF($H395&gt;0,LEFT(VLOOKUP($E395,'個別表（B表）'!$C$14:$CM$113,14,FALSE),2),"")</f>
        <v/>
      </c>
      <c r="K395" s="705">
        <f>SUMIFS('個別表（B表）'!$I$14:$I$113,'個別表（B表）'!$C$14:$C$113,'総括表 (A表)'!$E395,'個別表（B表）'!$R$14:$R$113,"&gt;=1")</f>
        <v>0</v>
      </c>
      <c r="L395" s="627">
        <f>SUMIFS('個別表（B表）'!$AW$14:$AW$113,'個別表（B表）'!$C$14:$C$113,'総括表 (A表)'!$E395)</f>
        <v>0</v>
      </c>
      <c r="M395" s="385">
        <f>SUMIFS('個別表（B表）'!$AY$14:$AY$113,'個別表（B表）'!$C$14:$C$113,'総括表 (A表)'!$E395)</f>
        <v>0</v>
      </c>
      <c r="N395" s="386">
        <f>SUMIFS('個別表（B表）'!$I$14:$I$113,'個別表（B表）'!$C$14:$C$113,'総括表 (A表)'!$E395,'個別表（B表）'!$F$14:$F$113,"&gt;=1")</f>
        <v>0</v>
      </c>
      <c r="O395" s="386">
        <f>SUMIFS('個別表（B表）'!$BR$14:$BR$113,'個別表（B表）'!$C$14:$C$113,'総括表 (A表)'!$E395)</f>
        <v>0</v>
      </c>
      <c r="P395" s="721" t="str">
        <f t="shared" si="78"/>
        <v/>
      </c>
      <c r="Q395" s="716"/>
      <c r="R395" s="327"/>
      <c r="S395" s="705">
        <f>SUMIFS('個別表（B表）'!$I$14:$I$113,'個別表（B表）'!$C$14:$C$113,'総括表 (A表)'!E395)</f>
        <v>0</v>
      </c>
      <c r="T395" s="698">
        <f>SUMIFS('個別表（B表）'!$AW$14:$AW$113,'個別表（B表）'!$C$14:$C$113,'総括表 (A表)'!$E395)</f>
        <v>0</v>
      </c>
      <c r="U395" s="387">
        <f>SUMIFS('個別表（B表）'!$AY$14:$AY$113,'個別表（B表）'!$C$14:$C$113,'総括表 (A表)'!$E395)</f>
        <v>0</v>
      </c>
      <c r="V395" s="496">
        <f>SUMIFS('個別表（B表）'!$I$14:$I$113,'個別表（B表）'!$C$14:$C$113,'総括表 (A表)'!$E395,'個別表（B表）'!$F$14:$F$113,"&gt;=1")</f>
        <v>0</v>
      </c>
      <c r="W395" s="387">
        <f>SUMIFS('個別表（B表）'!$BR$14:$BR$113,'個別表（B表）'!$C$14:$C$113,'総括表 (A表)'!$E395)</f>
        <v>0</v>
      </c>
      <c r="X395" s="674" t="str">
        <f t="shared" si="79"/>
        <v/>
      </c>
      <c r="Y395" s="331"/>
      <c r="Z395" s="332"/>
      <c r="AA395" s="328">
        <f t="shared" si="81"/>
        <v>0</v>
      </c>
      <c r="AB395" s="329">
        <f t="shared" si="82"/>
        <v>0</v>
      </c>
      <c r="AC395" s="332"/>
      <c r="AD395" s="332"/>
      <c r="AE395" s="328">
        <f t="shared" si="83"/>
        <v>0</v>
      </c>
      <c r="AF395" s="746">
        <f t="shared" si="80"/>
        <v>0</v>
      </c>
      <c r="AG395" s="332"/>
      <c r="AH395" s="328">
        <f t="shared" si="84"/>
        <v>0</v>
      </c>
      <c r="AI395" s="329">
        <f t="shared" si="87"/>
        <v>0</v>
      </c>
      <c r="AJ395" s="332"/>
      <c r="AK395" s="330">
        <f t="shared" si="85"/>
        <v>0</v>
      </c>
      <c r="AL395" s="335"/>
      <c r="AM395" s="329">
        <f t="shared" si="86"/>
        <v>0</v>
      </c>
      <c r="AN395" s="436"/>
      <c r="AO395" s="337">
        <f t="shared" si="88"/>
        <v>0</v>
      </c>
      <c r="AP395" s="261"/>
    </row>
    <row r="396" spans="1:42">
      <c r="A396" s="342">
        <f>VLOOKUP($E396,'個別表（B表）'!$C$14:$CM$113,2,FALSE)</f>
        <v>0</v>
      </c>
      <c r="B396" s="342">
        <f>IF(D396&gt;0,SUM($D$12:D396),0)</f>
        <v>0</v>
      </c>
      <c r="C396" s="342">
        <f t="shared" si="89"/>
        <v>0</v>
      </c>
      <c r="D396" s="342">
        <f t="shared" ref="D396:D459" si="91">IF(AND(C396=1,SUMIF($A$12:$A$541,A396,$R$12:$R$541)&gt;0),1,0)</f>
        <v>0</v>
      </c>
      <c r="E396" s="666">
        <f t="shared" si="90"/>
        <v>0</v>
      </c>
      <c r="F396" s="357">
        <f>VLOOKUP($E396,'個別表（B表）'!$C$14:$CM$113,10,FALSE)</f>
        <v>0</v>
      </c>
      <c r="G396" s="357">
        <f>VLOOKUP($E396,'個別表（B表）'!$C$14:$CM$113,11,FALSE)</f>
        <v>0</v>
      </c>
      <c r="H396" s="530">
        <f>VLOOKUP($E396,'個別表（B表）'!$C$14:$CM$113,12,FALSE)</f>
        <v>0</v>
      </c>
      <c r="I396" s="388"/>
      <c r="J396" s="709" t="str">
        <f>IF($H396&gt;0,LEFT(VLOOKUP($E396,'個別表（B表）'!$C$14:$CM$113,14,FALSE),2),"")</f>
        <v/>
      </c>
      <c r="K396" s="705">
        <f>SUMIFS('個別表（B表）'!$I$14:$I$113,'個別表（B表）'!$C$14:$C$113,'総括表 (A表)'!$E396,'個別表（B表）'!$R$14:$R$113,"&gt;=1")</f>
        <v>0</v>
      </c>
      <c r="L396" s="627">
        <f>SUMIFS('個別表（B表）'!$AW$14:$AW$113,'個別表（B表）'!$C$14:$C$113,'総括表 (A表)'!$E396)</f>
        <v>0</v>
      </c>
      <c r="M396" s="385">
        <f>SUMIFS('個別表（B表）'!$AY$14:$AY$113,'個別表（B表）'!$C$14:$C$113,'総括表 (A表)'!$E396)</f>
        <v>0</v>
      </c>
      <c r="N396" s="386">
        <f>SUMIFS('個別表（B表）'!$I$14:$I$113,'個別表（B表）'!$C$14:$C$113,'総括表 (A表)'!$E396,'個別表（B表）'!$F$14:$F$113,"&gt;=1")</f>
        <v>0</v>
      </c>
      <c r="O396" s="386">
        <f>SUMIFS('個別表（B表）'!$BR$14:$BR$113,'個別表（B表）'!$C$14:$C$113,'総括表 (A表)'!$E396)</f>
        <v>0</v>
      </c>
      <c r="P396" s="721" t="str">
        <f t="shared" ref="P396:P459" si="92">IF(O396&gt;0,IFERROR(ROUNDDOWN(O396*1/15,-3),0),"")</f>
        <v/>
      </c>
      <c r="Q396" s="716"/>
      <c r="R396" s="327"/>
      <c r="S396" s="705">
        <f>SUMIFS('個別表（B表）'!$I$14:$I$113,'個別表（B表）'!$C$14:$C$113,'総括表 (A表)'!E396)</f>
        <v>0</v>
      </c>
      <c r="T396" s="698">
        <f>SUMIFS('個別表（B表）'!$AW$14:$AW$113,'個別表（B表）'!$C$14:$C$113,'総括表 (A表)'!$E396)</f>
        <v>0</v>
      </c>
      <c r="U396" s="387">
        <f>SUMIFS('個別表（B表）'!$AY$14:$AY$113,'個別表（B表）'!$C$14:$C$113,'総括表 (A表)'!$E396)</f>
        <v>0</v>
      </c>
      <c r="V396" s="496">
        <f>SUMIFS('個別表（B表）'!$I$14:$I$113,'個別表（B表）'!$C$14:$C$113,'総括表 (A表)'!$E396,'個別表（B表）'!$F$14:$F$113,"&gt;=1")</f>
        <v>0</v>
      </c>
      <c r="W396" s="387">
        <f>SUMIFS('個別表（B表）'!$BR$14:$BR$113,'個別表（B表）'!$C$14:$C$113,'総括表 (A表)'!$E396)</f>
        <v>0</v>
      </c>
      <c r="X396" s="674" t="str">
        <f t="shared" si="79"/>
        <v/>
      </c>
      <c r="Y396" s="331"/>
      <c r="Z396" s="332"/>
      <c r="AA396" s="328">
        <f t="shared" si="81"/>
        <v>0</v>
      </c>
      <c r="AB396" s="329">
        <f t="shared" si="82"/>
        <v>0</v>
      </c>
      <c r="AC396" s="332"/>
      <c r="AD396" s="332"/>
      <c r="AE396" s="328">
        <f t="shared" si="83"/>
        <v>0</v>
      </c>
      <c r="AF396" s="746">
        <f t="shared" si="80"/>
        <v>0</v>
      </c>
      <c r="AG396" s="332"/>
      <c r="AH396" s="328">
        <f t="shared" si="84"/>
        <v>0</v>
      </c>
      <c r="AI396" s="329">
        <f t="shared" si="87"/>
        <v>0</v>
      </c>
      <c r="AJ396" s="332"/>
      <c r="AK396" s="330">
        <f t="shared" si="85"/>
        <v>0</v>
      </c>
      <c r="AL396" s="335"/>
      <c r="AM396" s="329">
        <f t="shared" si="86"/>
        <v>0</v>
      </c>
      <c r="AN396" s="436"/>
      <c r="AO396" s="337">
        <f t="shared" si="88"/>
        <v>0</v>
      </c>
      <c r="AP396" s="261"/>
    </row>
    <row r="397" spans="1:42">
      <c r="A397" s="342">
        <f>VLOOKUP($E397,'個別表（B表）'!$C$14:$CM$113,2,FALSE)</f>
        <v>0</v>
      </c>
      <c r="B397" s="342">
        <f>IF(D397&gt;0,SUM($D$12:D397),0)</f>
        <v>0</v>
      </c>
      <c r="C397" s="342">
        <f t="shared" si="89"/>
        <v>0</v>
      </c>
      <c r="D397" s="342">
        <f t="shared" si="91"/>
        <v>0</v>
      </c>
      <c r="E397" s="666">
        <f t="shared" si="90"/>
        <v>0</v>
      </c>
      <c r="F397" s="357">
        <f>VLOOKUP($E397,'個別表（B表）'!$C$14:$CM$113,10,FALSE)</f>
        <v>0</v>
      </c>
      <c r="G397" s="357">
        <f>VLOOKUP($E397,'個別表（B表）'!$C$14:$CM$113,11,FALSE)</f>
        <v>0</v>
      </c>
      <c r="H397" s="530">
        <f>VLOOKUP($E397,'個別表（B表）'!$C$14:$CM$113,12,FALSE)</f>
        <v>0</v>
      </c>
      <c r="I397" s="388"/>
      <c r="J397" s="709" t="str">
        <f>IF($H397&gt;0,LEFT(VLOOKUP($E397,'個別表（B表）'!$C$14:$CM$113,14,FALSE),2),"")</f>
        <v/>
      </c>
      <c r="K397" s="705">
        <f>SUMIFS('個別表（B表）'!$I$14:$I$113,'個別表（B表）'!$C$14:$C$113,'総括表 (A表)'!$E397,'個別表（B表）'!$R$14:$R$113,"&gt;=1")</f>
        <v>0</v>
      </c>
      <c r="L397" s="627">
        <f>SUMIFS('個別表（B表）'!$AW$14:$AW$113,'個別表（B表）'!$C$14:$C$113,'総括表 (A表)'!$E397)</f>
        <v>0</v>
      </c>
      <c r="M397" s="385">
        <f>SUMIFS('個別表（B表）'!$AY$14:$AY$113,'個別表（B表）'!$C$14:$C$113,'総括表 (A表)'!$E397)</f>
        <v>0</v>
      </c>
      <c r="N397" s="386">
        <f>SUMIFS('個別表（B表）'!$I$14:$I$113,'個別表（B表）'!$C$14:$C$113,'総括表 (A表)'!$E397,'個別表（B表）'!$F$14:$F$113,"&gt;=1")</f>
        <v>0</v>
      </c>
      <c r="O397" s="386">
        <f>SUMIFS('個別表（B表）'!$BR$14:$BR$113,'個別表（B表）'!$C$14:$C$113,'総括表 (A表)'!$E397)</f>
        <v>0</v>
      </c>
      <c r="P397" s="721" t="str">
        <f t="shared" si="92"/>
        <v/>
      </c>
      <c r="Q397" s="716"/>
      <c r="R397" s="327"/>
      <c r="S397" s="705">
        <f>SUMIFS('個別表（B表）'!$I$14:$I$113,'個別表（B表）'!$C$14:$C$113,'総括表 (A表)'!E397)</f>
        <v>0</v>
      </c>
      <c r="T397" s="698">
        <f>SUMIFS('個別表（B表）'!$AW$14:$AW$113,'個別表（B表）'!$C$14:$C$113,'総括表 (A表)'!$E397)</f>
        <v>0</v>
      </c>
      <c r="U397" s="387">
        <f>SUMIFS('個別表（B表）'!$AY$14:$AY$113,'個別表（B表）'!$C$14:$C$113,'総括表 (A表)'!$E397)</f>
        <v>0</v>
      </c>
      <c r="V397" s="496">
        <f>SUMIFS('個別表（B表）'!$I$14:$I$113,'個別表（B表）'!$C$14:$C$113,'総括表 (A表)'!$E397,'個別表（B表）'!$F$14:$F$113,"&gt;=1")</f>
        <v>0</v>
      </c>
      <c r="W397" s="387">
        <f>SUMIFS('個別表（B表）'!$BR$14:$BR$113,'個別表（B表）'!$C$14:$C$113,'総括表 (A表)'!$E397)</f>
        <v>0</v>
      </c>
      <c r="X397" s="674" t="str">
        <f t="shared" ref="X397:X460" si="93">IF(W397&gt;0,IFERROR(ROUNDDOWN(W397*1/15,-3),0),"")</f>
        <v/>
      </c>
      <c r="Y397" s="331"/>
      <c r="Z397" s="332"/>
      <c r="AA397" s="328">
        <f t="shared" si="81"/>
        <v>0</v>
      </c>
      <c r="AB397" s="329">
        <f t="shared" si="82"/>
        <v>0</v>
      </c>
      <c r="AC397" s="332"/>
      <c r="AD397" s="332"/>
      <c r="AE397" s="328">
        <f t="shared" si="83"/>
        <v>0</v>
      </c>
      <c r="AF397" s="746">
        <f t="shared" ref="AF397:AF460" si="94">Y397</f>
        <v>0</v>
      </c>
      <c r="AG397" s="332"/>
      <c r="AH397" s="328">
        <f t="shared" si="84"/>
        <v>0</v>
      </c>
      <c r="AI397" s="329">
        <f t="shared" si="87"/>
        <v>0</v>
      </c>
      <c r="AJ397" s="332"/>
      <c r="AK397" s="330">
        <f t="shared" si="85"/>
        <v>0</v>
      </c>
      <c r="AL397" s="335"/>
      <c r="AM397" s="329">
        <f t="shared" si="86"/>
        <v>0</v>
      </c>
      <c r="AN397" s="436"/>
      <c r="AO397" s="337">
        <f t="shared" si="88"/>
        <v>0</v>
      </c>
      <c r="AP397" s="261"/>
    </row>
    <row r="398" spans="1:42">
      <c r="A398" s="342">
        <f>VLOOKUP($E398,'個別表（B表）'!$C$14:$CM$113,2,FALSE)</f>
        <v>0</v>
      </c>
      <c r="B398" s="342">
        <f>IF(D398&gt;0,SUM($D$12:D398),0)</f>
        <v>0</v>
      </c>
      <c r="C398" s="342">
        <f t="shared" si="89"/>
        <v>0</v>
      </c>
      <c r="D398" s="342">
        <f t="shared" si="91"/>
        <v>0</v>
      </c>
      <c r="E398" s="666">
        <f t="shared" si="90"/>
        <v>0</v>
      </c>
      <c r="F398" s="357">
        <f>VLOOKUP($E398,'個別表（B表）'!$C$14:$CM$113,10,FALSE)</f>
        <v>0</v>
      </c>
      <c r="G398" s="357">
        <f>VLOOKUP($E398,'個別表（B表）'!$C$14:$CM$113,11,FALSE)</f>
        <v>0</v>
      </c>
      <c r="H398" s="530">
        <f>VLOOKUP($E398,'個別表（B表）'!$C$14:$CM$113,12,FALSE)</f>
        <v>0</v>
      </c>
      <c r="I398" s="388"/>
      <c r="J398" s="709" t="str">
        <f>IF($H398&gt;0,LEFT(VLOOKUP($E398,'個別表（B表）'!$C$14:$CM$113,14,FALSE),2),"")</f>
        <v/>
      </c>
      <c r="K398" s="705">
        <f>SUMIFS('個別表（B表）'!$I$14:$I$113,'個別表（B表）'!$C$14:$C$113,'総括表 (A表)'!$E398,'個別表（B表）'!$R$14:$R$113,"&gt;=1")</f>
        <v>0</v>
      </c>
      <c r="L398" s="627">
        <f>SUMIFS('個別表（B表）'!$AW$14:$AW$113,'個別表（B表）'!$C$14:$C$113,'総括表 (A表)'!$E398)</f>
        <v>0</v>
      </c>
      <c r="M398" s="385">
        <f>SUMIFS('個別表（B表）'!$AY$14:$AY$113,'個別表（B表）'!$C$14:$C$113,'総括表 (A表)'!$E398)</f>
        <v>0</v>
      </c>
      <c r="N398" s="386">
        <f>SUMIFS('個別表（B表）'!$I$14:$I$113,'個別表（B表）'!$C$14:$C$113,'総括表 (A表)'!$E398,'個別表（B表）'!$F$14:$F$113,"&gt;=1")</f>
        <v>0</v>
      </c>
      <c r="O398" s="386">
        <f>SUMIFS('個別表（B表）'!$BR$14:$BR$113,'個別表（B表）'!$C$14:$C$113,'総括表 (A表)'!$E398)</f>
        <v>0</v>
      </c>
      <c r="P398" s="721" t="str">
        <f t="shared" si="92"/>
        <v/>
      </c>
      <c r="Q398" s="716"/>
      <c r="R398" s="327"/>
      <c r="S398" s="705">
        <f>SUMIFS('個別表（B表）'!$I$14:$I$113,'個別表（B表）'!$C$14:$C$113,'総括表 (A表)'!E398)</f>
        <v>0</v>
      </c>
      <c r="T398" s="698">
        <f>SUMIFS('個別表（B表）'!$AW$14:$AW$113,'個別表（B表）'!$C$14:$C$113,'総括表 (A表)'!$E398)</f>
        <v>0</v>
      </c>
      <c r="U398" s="387">
        <f>SUMIFS('個別表（B表）'!$AY$14:$AY$113,'個別表（B表）'!$C$14:$C$113,'総括表 (A表)'!$E398)</f>
        <v>0</v>
      </c>
      <c r="V398" s="496">
        <f>SUMIFS('個別表（B表）'!$I$14:$I$113,'個別表（B表）'!$C$14:$C$113,'総括表 (A表)'!$E398,'個別表（B表）'!$F$14:$F$113,"&gt;=1")</f>
        <v>0</v>
      </c>
      <c r="W398" s="387">
        <f>SUMIFS('個別表（B表）'!$BR$14:$BR$113,'個別表（B表）'!$C$14:$C$113,'総括表 (A表)'!$E398)</f>
        <v>0</v>
      </c>
      <c r="X398" s="674" t="str">
        <f t="shared" si="93"/>
        <v/>
      </c>
      <c r="Y398" s="331"/>
      <c r="Z398" s="332"/>
      <c r="AA398" s="328">
        <f t="shared" si="81"/>
        <v>0</v>
      </c>
      <c r="AB398" s="329">
        <f t="shared" si="82"/>
        <v>0</v>
      </c>
      <c r="AC398" s="332"/>
      <c r="AD398" s="332"/>
      <c r="AE398" s="328">
        <f t="shared" si="83"/>
        <v>0</v>
      </c>
      <c r="AF398" s="746">
        <f t="shared" si="94"/>
        <v>0</v>
      </c>
      <c r="AG398" s="332"/>
      <c r="AH398" s="328">
        <f t="shared" si="84"/>
        <v>0</v>
      </c>
      <c r="AI398" s="329">
        <f t="shared" si="87"/>
        <v>0</v>
      </c>
      <c r="AJ398" s="332"/>
      <c r="AK398" s="330">
        <f t="shared" si="85"/>
        <v>0</v>
      </c>
      <c r="AL398" s="335"/>
      <c r="AM398" s="329">
        <f t="shared" si="86"/>
        <v>0</v>
      </c>
      <c r="AN398" s="436"/>
      <c r="AO398" s="337">
        <f t="shared" si="88"/>
        <v>0</v>
      </c>
      <c r="AP398" s="261"/>
    </row>
    <row r="399" spans="1:42">
      <c r="A399" s="342">
        <f>VLOOKUP($E399,'個別表（B表）'!$C$14:$CM$113,2,FALSE)</f>
        <v>0</v>
      </c>
      <c r="B399" s="342">
        <f>IF(D399&gt;0,SUM($D$12:D399),0)</f>
        <v>0</v>
      </c>
      <c r="C399" s="342">
        <f t="shared" si="89"/>
        <v>0</v>
      </c>
      <c r="D399" s="342">
        <f t="shared" si="91"/>
        <v>0</v>
      </c>
      <c r="E399" s="666">
        <f t="shared" si="90"/>
        <v>0</v>
      </c>
      <c r="F399" s="357">
        <f>VLOOKUP($E399,'個別表（B表）'!$C$14:$CM$113,10,FALSE)</f>
        <v>0</v>
      </c>
      <c r="G399" s="357">
        <f>VLOOKUP($E399,'個別表（B表）'!$C$14:$CM$113,11,FALSE)</f>
        <v>0</v>
      </c>
      <c r="H399" s="530">
        <f>VLOOKUP($E399,'個別表（B表）'!$C$14:$CM$113,12,FALSE)</f>
        <v>0</v>
      </c>
      <c r="I399" s="388"/>
      <c r="J399" s="709" t="str">
        <f>IF($H399&gt;0,LEFT(VLOOKUP($E399,'個別表（B表）'!$C$14:$CM$113,14,FALSE),2),"")</f>
        <v/>
      </c>
      <c r="K399" s="705">
        <f>SUMIFS('個別表（B表）'!$I$14:$I$113,'個別表（B表）'!$C$14:$C$113,'総括表 (A表)'!$E399,'個別表（B表）'!$R$14:$R$113,"&gt;=1")</f>
        <v>0</v>
      </c>
      <c r="L399" s="627">
        <f>SUMIFS('個別表（B表）'!$AW$14:$AW$113,'個別表（B表）'!$C$14:$C$113,'総括表 (A表)'!$E399)</f>
        <v>0</v>
      </c>
      <c r="M399" s="385">
        <f>SUMIFS('個別表（B表）'!$AY$14:$AY$113,'個別表（B表）'!$C$14:$C$113,'総括表 (A表)'!$E399)</f>
        <v>0</v>
      </c>
      <c r="N399" s="386">
        <f>SUMIFS('個別表（B表）'!$I$14:$I$113,'個別表（B表）'!$C$14:$C$113,'総括表 (A表)'!$E399,'個別表（B表）'!$F$14:$F$113,"&gt;=1")</f>
        <v>0</v>
      </c>
      <c r="O399" s="386">
        <f>SUMIFS('個別表（B表）'!$BR$14:$BR$113,'個別表（B表）'!$C$14:$C$113,'総括表 (A表)'!$E399)</f>
        <v>0</v>
      </c>
      <c r="P399" s="721" t="str">
        <f t="shared" si="92"/>
        <v/>
      </c>
      <c r="Q399" s="716"/>
      <c r="R399" s="327"/>
      <c r="S399" s="705">
        <f>SUMIFS('個別表（B表）'!$I$14:$I$113,'個別表（B表）'!$C$14:$C$113,'総括表 (A表)'!E399)</f>
        <v>0</v>
      </c>
      <c r="T399" s="698">
        <f>SUMIFS('個別表（B表）'!$AW$14:$AW$113,'個別表（B表）'!$C$14:$C$113,'総括表 (A表)'!$E399)</f>
        <v>0</v>
      </c>
      <c r="U399" s="387">
        <f>SUMIFS('個別表（B表）'!$AY$14:$AY$113,'個別表（B表）'!$C$14:$C$113,'総括表 (A表)'!$E399)</f>
        <v>0</v>
      </c>
      <c r="V399" s="496">
        <f>SUMIFS('個別表（B表）'!$I$14:$I$113,'個別表（B表）'!$C$14:$C$113,'総括表 (A表)'!$E399,'個別表（B表）'!$F$14:$F$113,"&gt;=1")</f>
        <v>0</v>
      </c>
      <c r="W399" s="387">
        <f>SUMIFS('個別表（B表）'!$BR$14:$BR$113,'個別表（B表）'!$C$14:$C$113,'総括表 (A表)'!$E399)</f>
        <v>0</v>
      </c>
      <c r="X399" s="674" t="str">
        <f t="shared" si="93"/>
        <v/>
      </c>
      <c r="Y399" s="331"/>
      <c r="Z399" s="332"/>
      <c r="AA399" s="328">
        <f t="shared" ref="AA399:AA462" si="95">IF(Z399&gt;0,Z399/Y399,0)</f>
        <v>0</v>
      </c>
      <c r="AB399" s="329">
        <f t="shared" ref="AB399:AB462" si="96">IF(AA399&gt;=0.8,1,0)</f>
        <v>0</v>
      </c>
      <c r="AC399" s="332"/>
      <c r="AD399" s="332"/>
      <c r="AE399" s="328">
        <f t="shared" ref="AE399:AE462" si="97">IF(AD399&gt;0,AD399/AC399,0)</f>
        <v>0</v>
      </c>
      <c r="AF399" s="746">
        <f t="shared" si="94"/>
        <v>0</v>
      </c>
      <c r="AG399" s="332"/>
      <c r="AH399" s="328">
        <f t="shared" ref="AH399:AH462" si="98">IF(AG399&gt;0,AG399/AF399,0)</f>
        <v>0</v>
      </c>
      <c r="AI399" s="329">
        <f t="shared" si="87"/>
        <v>0</v>
      </c>
      <c r="AJ399" s="332"/>
      <c r="AK399" s="330">
        <f t="shared" ref="AK399:AK462" si="99">ROUND(AG399-AJ399,99)</f>
        <v>0</v>
      </c>
      <c r="AL399" s="335"/>
      <c r="AM399" s="329">
        <f t="shared" ref="AM399:AM462" si="100">IF(AI399=1,IF(AK399&gt;0,IF(AL399/AK399&gt;=0.3,1,),),)</f>
        <v>0</v>
      </c>
      <c r="AN399" s="436"/>
      <c r="AO399" s="337">
        <f t="shared" si="88"/>
        <v>0</v>
      </c>
      <c r="AP399" s="261"/>
    </row>
    <row r="400" spans="1:42">
      <c r="A400" s="342">
        <f>VLOOKUP($E400,'個別表（B表）'!$C$14:$CM$113,2,FALSE)</f>
        <v>0</v>
      </c>
      <c r="B400" s="342">
        <f>IF(D400&gt;0,SUM($D$12:D400),0)</f>
        <v>0</v>
      </c>
      <c r="C400" s="342">
        <f t="shared" si="89"/>
        <v>0</v>
      </c>
      <c r="D400" s="342">
        <f t="shared" si="91"/>
        <v>0</v>
      </c>
      <c r="E400" s="666">
        <f t="shared" si="90"/>
        <v>0</v>
      </c>
      <c r="F400" s="357">
        <f>VLOOKUP($E400,'個別表（B表）'!$C$14:$CM$113,10,FALSE)</f>
        <v>0</v>
      </c>
      <c r="G400" s="357">
        <f>VLOOKUP($E400,'個別表（B表）'!$C$14:$CM$113,11,FALSE)</f>
        <v>0</v>
      </c>
      <c r="H400" s="530">
        <f>VLOOKUP($E400,'個別表（B表）'!$C$14:$CM$113,12,FALSE)</f>
        <v>0</v>
      </c>
      <c r="I400" s="388"/>
      <c r="J400" s="709" t="str">
        <f>IF($H400&gt;0,LEFT(VLOOKUP($E400,'個別表（B表）'!$C$14:$CM$113,14,FALSE),2),"")</f>
        <v/>
      </c>
      <c r="K400" s="705">
        <f>SUMIFS('個別表（B表）'!$I$14:$I$113,'個別表（B表）'!$C$14:$C$113,'総括表 (A表)'!$E400,'個別表（B表）'!$R$14:$R$113,"&gt;=1")</f>
        <v>0</v>
      </c>
      <c r="L400" s="627">
        <f>SUMIFS('個別表（B表）'!$AW$14:$AW$113,'個別表（B表）'!$C$14:$C$113,'総括表 (A表)'!$E400)</f>
        <v>0</v>
      </c>
      <c r="M400" s="385">
        <f>SUMIFS('個別表（B表）'!$AY$14:$AY$113,'個別表（B表）'!$C$14:$C$113,'総括表 (A表)'!$E400)</f>
        <v>0</v>
      </c>
      <c r="N400" s="386">
        <f>SUMIFS('個別表（B表）'!$I$14:$I$113,'個別表（B表）'!$C$14:$C$113,'総括表 (A表)'!$E400,'個別表（B表）'!$F$14:$F$113,"&gt;=1")</f>
        <v>0</v>
      </c>
      <c r="O400" s="386">
        <f>SUMIFS('個別表（B表）'!$BR$14:$BR$113,'個別表（B表）'!$C$14:$C$113,'総括表 (A表)'!$E400)</f>
        <v>0</v>
      </c>
      <c r="P400" s="721" t="str">
        <f t="shared" si="92"/>
        <v/>
      </c>
      <c r="Q400" s="716"/>
      <c r="R400" s="327"/>
      <c r="S400" s="705">
        <f>SUMIFS('個別表（B表）'!$I$14:$I$113,'個別表（B表）'!$C$14:$C$113,'総括表 (A表)'!E400)</f>
        <v>0</v>
      </c>
      <c r="T400" s="698">
        <f>SUMIFS('個別表（B表）'!$AW$14:$AW$113,'個別表（B表）'!$C$14:$C$113,'総括表 (A表)'!$E400)</f>
        <v>0</v>
      </c>
      <c r="U400" s="387">
        <f>SUMIFS('個別表（B表）'!$AY$14:$AY$113,'個別表（B表）'!$C$14:$C$113,'総括表 (A表)'!$E400)</f>
        <v>0</v>
      </c>
      <c r="V400" s="496">
        <f>SUMIFS('個別表（B表）'!$I$14:$I$113,'個別表（B表）'!$C$14:$C$113,'総括表 (A表)'!$E400,'個別表（B表）'!$F$14:$F$113,"&gt;=1")</f>
        <v>0</v>
      </c>
      <c r="W400" s="387">
        <f>SUMIFS('個別表（B表）'!$BR$14:$BR$113,'個別表（B表）'!$C$14:$C$113,'総括表 (A表)'!$E400)</f>
        <v>0</v>
      </c>
      <c r="X400" s="674" t="str">
        <f t="shared" si="93"/>
        <v/>
      </c>
      <c r="Y400" s="331"/>
      <c r="Z400" s="332"/>
      <c r="AA400" s="328">
        <f t="shared" si="95"/>
        <v>0</v>
      </c>
      <c r="AB400" s="329">
        <f t="shared" si="96"/>
        <v>0</v>
      </c>
      <c r="AC400" s="332"/>
      <c r="AD400" s="332"/>
      <c r="AE400" s="328">
        <f t="shared" si="97"/>
        <v>0</v>
      </c>
      <c r="AF400" s="746">
        <f t="shared" si="94"/>
        <v>0</v>
      </c>
      <c r="AG400" s="332"/>
      <c r="AH400" s="328">
        <f t="shared" si="98"/>
        <v>0</v>
      </c>
      <c r="AI400" s="329">
        <f t="shared" si="87"/>
        <v>0</v>
      </c>
      <c r="AJ400" s="332"/>
      <c r="AK400" s="330">
        <f t="shared" si="99"/>
        <v>0</v>
      </c>
      <c r="AL400" s="335"/>
      <c r="AM400" s="329">
        <f t="shared" si="100"/>
        <v>0</v>
      </c>
      <c r="AN400" s="436"/>
      <c r="AO400" s="337">
        <f t="shared" si="88"/>
        <v>0</v>
      </c>
      <c r="AP400" s="261"/>
    </row>
    <row r="401" spans="1:42">
      <c r="A401" s="342">
        <f>VLOOKUP($E401,'個別表（B表）'!$C$14:$CM$113,2,FALSE)</f>
        <v>0</v>
      </c>
      <c r="B401" s="342">
        <f>IF(D401&gt;0,SUM($D$12:D401),0)</f>
        <v>0</v>
      </c>
      <c r="C401" s="342">
        <f t="shared" si="89"/>
        <v>0</v>
      </c>
      <c r="D401" s="342">
        <f t="shared" si="91"/>
        <v>0</v>
      </c>
      <c r="E401" s="666">
        <f t="shared" si="90"/>
        <v>0</v>
      </c>
      <c r="F401" s="357">
        <f>VLOOKUP($E401,'個別表（B表）'!$C$14:$CM$113,10,FALSE)</f>
        <v>0</v>
      </c>
      <c r="G401" s="357">
        <f>VLOOKUP($E401,'個別表（B表）'!$C$14:$CM$113,11,FALSE)</f>
        <v>0</v>
      </c>
      <c r="H401" s="530">
        <f>VLOOKUP($E401,'個別表（B表）'!$C$14:$CM$113,12,FALSE)</f>
        <v>0</v>
      </c>
      <c r="I401" s="388"/>
      <c r="J401" s="709" t="str">
        <f>IF($H401&gt;0,LEFT(VLOOKUP($E401,'個別表（B表）'!$C$14:$CM$113,14,FALSE),2),"")</f>
        <v/>
      </c>
      <c r="K401" s="705">
        <f>SUMIFS('個別表（B表）'!$I$14:$I$113,'個別表（B表）'!$C$14:$C$113,'総括表 (A表)'!$E401,'個別表（B表）'!$R$14:$R$113,"&gt;=1")</f>
        <v>0</v>
      </c>
      <c r="L401" s="627">
        <f>SUMIFS('個別表（B表）'!$AW$14:$AW$113,'個別表（B表）'!$C$14:$C$113,'総括表 (A表)'!$E401)</f>
        <v>0</v>
      </c>
      <c r="M401" s="385">
        <f>SUMIFS('個別表（B表）'!$AY$14:$AY$113,'個別表（B表）'!$C$14:$C$113,'総括表 (A表)'!$E401)</f>
        <v>0</v>
      </c>
      <c r="N401" s="386">
        <f>SUMIFS('個別表（B表）'!$I$14:$I$113,'個別表（B表）'!$C$14:$C$113,'総括表 (A表)'!$E401,'個別表（B表）'!$F$14:$F$113,"&gt;=1")</f>
        <v>0</v>
      </c>
      <c r="O401" s="386">
        <f>SUMIFS('個別表（B表）'!$BR$14:$BR$113,'個別表（B表）'!$C$14:$C$113,'総括表 (A表)'!$E401)</f>
        <v>0</v>
      </c>
      <c r="P401" s="721" t="str">
        <f t="shared" si="92"/>
        <v/>
      </c>
      <c r="Q401" s="716"/>
      <c r="R401" s="327"/>
      <c r="S401" s="705">
        <f>SUMIFS('個別表（B表）'!$I$14:$I$113,'個別表（B表）'!$C$14:$C$113,'総括表 (A表)'!E401)</f>
        <v>0</v>
      </c>
      <c r="T401" s="698">
        <f>SUMIFS('個別表（B表）'!$AW$14:$AW$113,'個別表（B表）'!$C$14:$C$113,'総括表 (A表)'!$E401)</f>
        <v>0</v>
      </c>
      <c r="U401" s="387">
        <f>SUMIFS('個別表（B表）'!$AY$14:$AY$113,'個別表（B表）'!$C$14:$C$113,'総括表 (A表)'!$E401)</f>
        <v>0</v>
      </c>
      <c r="V401" s="496">
        <f>SUMIFS('個別表（B表）'!$I$14:$I$113,'個別表（B表）'!$C$14:$C$113,'総括表 (A表)'!$E401,'個別表（B表）'!$F$14:$F$113,"&gt;=1")</f>
        <v>0</v>
      </c>
      <c r="W401" s="387">
        <f>SUMIFS('個別表（B表）'!$BR$14:$BR$113,'個別表（B表）'!$C$14:$C$113,'総括表 (A表)'!$E401)</f>
        <v>0</v>
      </c>
      <c r="X401" s="674" t="str">
        <f t="shared" si="93"/>
        <v/>
      </c>
      <c r="Y401" s="331"/>
      <c r="Z401" s="332"/>
      <c r="AA401" s="328">
        <f t="shared" si="95"/>
        <v>0</v>
      </c>
      <c r="AB401" s="329">
        <f t="shared" si="96"/>
        <v>0</v>
      </c>
      <c r="AC401" s="332"/>
      <c r="AD401" s="332"/>
      <c r="AE401" s="328">
        <f t="shared" si="97"/>
        <v>0</v>
      </c>
      <c r="AF401" s="746">
        <f t="shared" si="94"/>
        <v>0</v>
      </c>
      <c r="AG401" s="332"/>
      <c r="AH401" s="328">
        <f t="shared" si="98"/>
        <v>0</v>
      </c>
      <c r="AI401" s="329">
        <f t="shared" si="87"/>
        <v>0</v>
      </c>
      <c r="AJ401" s="332"/>
      <c r="AK401" s="330">
        <f t="shared" si="99"/>
        <v>0</v>
      </c>
      <c r="AL401" s="335"/>
      <c r="AM401" s="329">
        <f t="shared" si="100"/>
        <v>0</v>
      </c>
      <c r="AN401" s="436"/>
      <c r="AO401" s="337">
        <f t="shared" si="88"/>
        <v>0</v>
      </c>
      <c r="AP401" s="261"/>
    </row>
    <row r="402" spans="1:42">
      <c r="A402" s="342">
        <f>VLOOKUP($E402,'個別表（B表）'!$C$14:$CM$113,2,FALSE)</f>
        <v>0</v>
      </c>
      <c r="B402" s="342">
        <f>IF(D402&gt;0,SUM($D$12:D402),0)</f>
        <v>0</v>
      </c>
      <c r="C402" s="342">
        <f t="shared" si="89"/>
        <v>0</v>
      </c>
      <c r="D402" s="342">
        <f t="shared" si="91"/>
        <v>0</v>
      </c>
      <c r="E402" s="666">
        <f t="shared" si="90"/>
        <v>0</v>
      </c>
      <c r="F402" s="357">
        <f>VLOOKUP($E402,'個別表（B表）'!$C$14:$CM$113,10,FALSE)</f>
        <v>0</v>
      </c>
      <c r="G402" s="357">
        <f>VLOOKUP($E402,'個別表（B表）'!$C$14:$CM$113,11,FALSE)</f>
        <v>0</v>
      </c>
      <c r="H402" s="530">
        <f>VLOOKUP($E402,'個別表（B表）'!$C$14:$CM$113,12,FALSE)</f>
        <v>0</v>
      </c>
      <c r="I402" s="388"/>
      <c r="J402" s="709" t="str">
        <f>IF($H402&gt;0,LEFT(VLOOKUP($E402,'個別表（B表）'!$C$14:$CM$113,14,FALSE),2),"")</f>
        <v/>
      </c>
      <c r="K402" s="705">
        <f>SUMIFS('個別表（B表）'!$I$14:$I$113,'個別表（B表）'!$C$14:$C$113,'総括表 (A表)'!$E402,'個別表（B表）'!$R$14:$R$113,"&gt;=1")</f>
        <v>0</v>
      </c>
      <c r="L402" s="627">
        <f>SUMIFS('個別表（B表）'!$AW$14:$AW$113,'個別表（B表）'!$C$14:$C$113,'総括表 (A表)'!$E402)</f>
        <v>0</v>
      </c>
      <c r="M402" s="385">
        <f>SUMIFS('個別表（B表）'!$AY$14:$AY$113,'個別表（B表）'!$C$14:$C$113,'総括表 (A表)'!$E402)</f>
        <v>0</v>
      </c>
      <c r="N402" s="386">
        <f>SUMIFS('個別表（B表）'!$I$14:$I$113,'個別表（B表）'!$C$14:$C$113,'総括表 (A表)'!$E402,'個別表（B表）'!$F$14:$F$113,"&gt;=1")</f>
        <v>0</v>
      </c>
      <c r="O402" s="386">
        <f>SUMIFS('個別表（B表）'!$BR$14:$BR$113,'個別表（B表）'!$C$14:$C$113,'総括表 (A表)'!$E402)</f>
        <v>0</v>
      </c>
      <c r="P402" s="721" t="str">
        <f t="shared" si="92"/>
        <v/>
      </c>
      <c r="Q402" s="716"/>
      <c r="R402" s="327"/>
      <c r="S402" s="705">
        <f>SUMIFS('個別表（B表）'!$I$14:$I$113,'個別表（B表）'!$C$14:$C$113,'総括表 (A表)'!E402)</f>
        <v>0</v>
      </c>
      <c r="T402" s="698">
        <f>SUMIFS('個別表（B表）'!$AW$14:$AW$113,'個別表（B表）'!$C$14:$C$113,'総括表 (A表)'!$E402)</f>
        <v>0</v>
      </c>
      <c r="U402" s="387">
        <f>SUMIFS('個別表（B表）'!$AY$14:$AY$113,'個別表（B表）'!$C$14:$C$113,'総括表 (A表)'!$E402)</f>
        <v>0</v>
      </c>
      <c r="V402" s="496">
        <f>SUMIFS('個別表（B表）'!$I$14:$I$113,'個別表（B表）'!$C$14:$C$113,'総括表 (A表)'!$E402,'個別表（B表）'!$F$14:$F$113,"&gt;=1")</f>
        <v>0</v>
      </c>
      <c r="W402" s="387">
        <f>SUMIFS('個別表（B表）'!$BR$14:$BR$113,'個別表（B表）'!$C$14:$C$113,'総括表 (A表)'!$E402)</f>
        <v>0</v>
      </c>
      <c r="X402" s="674" t="str">
        <f t="shared" si="93"/>
        <v/>
      </c>
      <c r="Y402" s="331"/>
      <c r="Z402" s="332"/>
      <c r="AA402" s="328">
        <f t="shared" si="95"/>
        <v>0</v>
      </c>
      <c r="AB402" s="329">
        <f t="shared" si="96"/>
        <v>0</v>
      </c>
      <c r="AC402" s="332"/>
      <c r="AD402" s="332"/>
      <c r="AE402" s="328">
        <f t="shared" si="97"/>
        <v>0</v>
      </c>
      <c r="AF402" s="746">
        <f t="shared" si="94"/>
        <v>0</v>
      </c>
      <c r="AG402" s="332"/>
      <c r="AH402" s="328">
        <f t="shared" si="98"/>
        <v>0</v>
      </c>
      <c r="AI402" s="329">
        <f t="shared" ref="AI402:AI465" si="101">IF(AND(AC402&gt;0,AH402&gt;0),IF(ROUND(AH402-AE402,99)&gt;=0.1,1,),)</f>
        <v>0</v>
      </c>
      <c r="AJ402" s="332"/>
      <c r="AK402" s="330">
        <f t="shared" si="99"/>
        <v>0</v>
      </c>
      <c r="AL402" s="335"/>
      <c r="AM402" s="329">
        <f t="shared" si="100"/>
        <v>0</v>
      </c>
      <c r="AN402" s="436"/>
      <c r="AO402" s="337">
        <f t="shared" si="88"/>
        <v>0</v>
      </c>
      <c r="AP402" s="261"/>
    </row>
    <row r="403" spans="1:42">
      <c r="A403" s="342">
        <f>VLOOKUP($E403,'個別表（B表）'!$C$14:$CM$113,2,FALSE)</f>
        <v>0</v>
      </c>
      <c r="B403" s="342">
        <f>IF(D403&gt;0,SUM($D$12:D403),0)</f>
        <v>0</v>
      </c>
      <c r="C403" s="342">
        <f t="shared" si="89"/>
        <v>0</v>
      </c>
      <c r="D403" s="342">
        <f t="shared" si="91"/>
        <v>0</v>
      </c>
      <c r="E403" s="666">
        <f t="shared" si="90"/>
        <v>0</v>
      </c>
      <c r="F403" s="357">
        <f>VLOOKUP($E403,'個別表（B表）'!$C$14:$CM$113,10,FALSE)</f>
        <v>0</v>
      </c>
      <c r="G403" s="357">
        <f>VLOOKUP($E403,'個別表（B表）'!$C$14:$CM$113,11,FALSE)</f>
        <v>0</v>
      </c>
      <c r="H403" s="530">
        <f>VLOOKUP($E403,'個別表（B表）'!$C$14:$CM$113,12,FALSE)</f>
        <v>0</v>
      </c>
      <c r="I403" s="388"/>
      <c r="J403" s="709" t="str">
        <f>IF($H403&gt;0,LEFT(VLOOKUP($E403,'個別表（B表）'!$C$14:$CM$113,14,FALSE),2),"")</f>
        <v/>
      </c>
      <c r="K403" s="705">
        <f>SUMIFS('個別表（B表）'!$I$14:$I$113,'個別表（B表）'!$C$14:$C$113,'総括表 (A表)'!$E403,'個別表（B表）'!$R$14:$R$113,"&gt;=1")</f>
        <v>0</v>
      </c>
      <c r="L403" s="627">
        <f>SUMIFS('個別表（B表）'!$AW$14:$AW$113,'個別表（B表）'!$C$14:$C$113,'総括表 (A表)'!$E403)</f>
        <v>0</v>
      </c>
      <c r="M403" s="385">
        <f>SUMIFS('個別表（B表）'!$AY$14:$AY$113,'個別表（B表）'!$C$14:$C$113,'総括表 (A表)'!$E403)</f>
        <v>0</v>
      </c>
      <c r="N403" s="386">
        <f>SUMIFS('個別表（B表）'!$I$14:$I$113,'個別表（B表）'!$C$14:$C$113,'総括表 (A表)'!$E403,'個別表（B表）'!$F$14:$F$113,"&gt;=1")</f>
        <v>0</v>
      </c>
      <c r="O403" s="386">
        <f>SUMIFS('個別表（B表）'!$BR$14:$BR$113,'個別表（B表）'!$C$14:$C$113,'総括表 (A表)'!$E403)</f>
        <v>0</v>
      </c>
      <c r="P403" s="721" t="str">
        <f t="shared" si="92"/>
        <v/>
      </c>
      <c r="Q403" s="716"/>
      <c r="R403" s="327"/>
      <c r="S403" s="705">
        <f>SUMIFS('個別表（B表）'!$I$14:$I$113,'個別表（B表）'!$C$14:$C$113,'総括表 (A表)'!E403)</f>
        <v>0</v>
      </c>
      <c r="T403" s="698">
        <f>SUMIFS('個別表（B表）'!$AW$14:$AW$113,'個別表（B表）'!$C$14:$C$113,'総括表 (A表)'!$E403)</f>
        <v>0</v>
      </c>
      <c r="U403" s="387">
        <f>SUMIFS('個別表（B表）'!$AY$14:$AY$113,'個別表（B表）'!$C$14:$C$113,'総括表 (A表)'!$E403)</f>
        <v>0</v>
      </c>
      <c r="V403" s="496">
        <f>SUMIFS('個別表（B表）'!$I$14:$I$113,'個別表（B表）'!$C$14:$C$113,'総括表 (A表)'!$E403,'個別表（B表）'!$F$14:$F$113,"&gt;=1")</f>
        <v>0</v>
      </c>
      <c r="W403" s="387">
        <f>SUMIFS('個別表（B表）'!$BR$14:$BR$113,'個別表（B表）'!$C$14:$C$113,'総括表 (A表)'!$E403)</f>
        <v>0</v>
      </c>
      <c r="X403" s="674" t="str">
        <f t="shared" si="93"/>
        <v/>
      </c>
      <c r="Y403" s="331"/>
      <c r="Z403" s="332"/>
      <c r="AA403" s="328">
        <f t="shared" si="95"/>
        <v>0</v>
      </c>
      <c r="AB403" s="329">
        <f t="shared" si="96"/>
        <v>0</v>
      </c>
      <c r="AC403" s="332"/>
      <c r="AD403" s="332"/>
      <c r="AE403" s="328">
        <f t="shared" si="97"/>
        <v>0</v>
      </c>
      <c r="AF403" s="746">
        <f t="shared" si="94"/>
        <v>0</v>
      </c>
      <c r="AG403" s="332"/>
      <c r="AH403" s="328">
        <f t="shared" si="98"/>
        <v>0</v>
      </c>
      <c r="AI403" s="329">
        <f t="shared" si="101"/>
        <v>0</v>
      </c>
      <c r="AJ403" s="332"/>
      <c r="AK403" s="330">
        <f t="shared" si="99"/>
        <v>0</v>
      </c>
      <c r="AL403" s="335"/>
      <c r="AM403" s="329">
        <f t="shared" si="100"/>
        <v>0</v>
      </c>
      <c r="AN403" s="436"/>
      <c r="AO403" s="337">
        <f t="shared" si="88"/>
        <v>0</v>
      </c>
      <c r="AP403" s="261"/>
    </row>
    <row r="404" spans="1:42">
      <c r="A404" s="342">
        <f>VLOOKUP($E404,'個別表（B表）'!$C$14:$CM$113,2,FALSE)</f>
        <v>0</v>
      </c>
      <c r="B404" s="342">
        <f>IF(D404&gt;0,SUM($D$12:D404),0)</f>
        <v>0</v>
      </c>
      <c r="C404" s="342">
        <f t="shared" si="89"/>
        <v>0</v>
      </c>
      <c r="D404" s="342">
        <f t="shared" si="91"/>
        <v>0</v>
      </c>
      <c r="E404" s="666">
        <f t="shared" si="90"/>
        <v>0</v>
      </c>
      <c r="F404" s="357">
        <f>VLOOKUP($E404,'個別表（B表）'!$C$14:$CM$113,10,FALSE)</f>
        <v>0</v>
      </c>
      <c r="G404" s="357">
        <f>VLOOKUP($E404,'個別表（B表）'!$C$14:$CM$113,11,FALSE)</f>
        <v>0</v>
      </c>
      <c r="H404" s="530">
        <f>VLOOKUP($E404,'個別表（B表）'!$C$14:$CM$113,12,FALSE)</f>
        <v>0</v>
      </c>
      <c r="I404" s="388"/>
      <c r="J404" s="709" t="str">
        <f>IF($H404&gt;0,LEFT(VLOOKUP($E404,'個別表（B表）'!$C$14:$CM$113,14,FALSE),2),"")</f>
        <v/>
      </c>
      <c r="K404" s="705">
        <f>SUMIFS('個別表（B表）'!$I$14:$I$113,'個別表（B表）'!$C$14:$C$113,'総括表 (A表)'!$E404,'個別表（B表）'!$R$14:$R$113,"&gt;=1")</f>
        <v>0</v>
      </c>
      <c r="L404" s="627">
        <f>SUMIFS('個別表（B表）'!$AW$14:$AW$113,'個別表（B表）'!$C$14:$C$113,'総括表 (A表)'!$E404)</f>
        <v>0</v>
      </c>
      <c r="M404" s="385">
        <f>SUMIFS('個別表（B表）'!$AY$14:$AY$113,'個別表（B表）'!$C$14:$C$113,'総括表 (A表)'!$E404)</f>
        <v>0</v>
      </c>
      <c r="N404" s="386">
        <f>SUMIFS('個別表（B表）'!$I$14:$I$113,'個別表（B表）'!$C$14:$C$113,'総括表 (A表)'!$E404,'個別表（B表）'!$F$14:$F$113,"&gt;=1")</f>
        <v>0</v>
      </c>
      <c r="O404" s="386">
        <f>SUMIFS('個別表（B表）'!$BR$14:$BR$113,'個別表（B表）'!$C$14:$C$113,'総括表 (A表)'!$E404)</f>
        <v>0</v>
      </c>
      <c r="P404" s="721" t="str">
        <f t="shared" si="92"/>
        <v/>
      </c>
      <c r="Q404" s="716"/>
      <c r="R404" s="327"/>
      <c r="S404" s="705">
        <f>SUMIFS('個別表（B表）'!$I$14:$I$113,'個別表（B表）'!$C$14:$C$113,'総括表 (A表)'!E404)</f>
        <v>0</v>
      </c>
      <c r="T404" s="698">
        <f>SUMIFS('個別表（B表）'!$AW$14:$AW$113,'個別表（B表）'!$C$14:$C$113,'総括表 (A表)'!$E404)</f>
        <v>0</v>
      </c>
      <c r="U404" s="387">
        <f>SUMIFS('個別表（B表）'!$AY$14:$AY$113,'個別表（B表）'!$C$14:$C$113,'総括表 (A表)'!$E404)</f>
        <v>0</v>
      </c>
      <c r="V404" s="496">
        <f>SUMIFS('個別表（B表）'!$I$14:$I$113,'個別表（B表）'!$C$14:$C$113,'総括表 (A表)'!$E404,'個別表（B表）'!$F$14:$F$113,"&gt;=1")</f>
        <v>0</v>
      </c>
      <c r="W404" s="387">
        <f>SUMIFS('個別表（B表）'!$BR$14:$BR$113,'個別表（B表）'!$C$14:$C$113,'総括表 (A表)'!$E404)</f>
        <v>0</v>
      </c>
      <c r="X404" s="674" t="str">
        <f t="shared" si="93"/>
        <v/>
      </c>
      <c r="Y404" s="331"/>
      <c r="Z404" s="332"/>
      <c r="AA404" s="328">
        <f t="shared" si="95"/>
        <v>0</v>
      </c>
      <c r="AB404" s="329">
        <f t="shared" si="96"/>
        <v>0</v>
      </c>
      <c r="AC404" s="332"/>
      <c r="AD404" s="332"/>
      <c r="AE404" s="328">
        <f t="shared" si="97"/>
        <v>0</v>
      </c>
      <c r="AF404" s="746">
        <f t="shared" si="94"/>
        <v>0</v>
      </c>
      <c r="AG404" s="332"/>
      <c r="AH404" s="328">
        <f t="shared" si="98"/>
        <v>0</v>
      </c>
      <c r="AI404" s="329">
        <f t="shared" si="101"/>
        <v>0</v>
      </c>
      <c r="AJ404" s="332"/>
      <c r="AK404" s="330">
        <f t="shared" si="99"/>
        <v>0</v>
      </c>
      <c r="AL404" s="335"/>
      <c r="AM404" s="329">
        <f t="shared" si="100"/>
        <v>0</v>
      </c>
      <c r="AN404" s="436"/>
      <c r="AO404" s="337">
        <f t="shared" si="88"/>
        <v>0</v>
      </c>
      <c r="AP404" s="261"/>
    </row>
    <row r="405" spans="1:42">
      <c r="A405" s="342">
        <f>VLOOKUP($E405,'個別表（B表）'!$C$14:$CM$113,2,FALSE)</f>
        <v>0</v>
      </c>
      <c r="B405" s="342">
        <f>IF(D405&gt;0,SUM($D$12:D405),0)</f>
        <v>0</v>
      </c>
      <c r="C405" s="342">
        <f t="shared" si="89"/>
        <v>0</v>
      </c>
      <c r="D405" s="342">
        <f t="shared" si="91"/>
        <v>0</v>
      </c>
      <c r="E405" s="666">
        <f t="shared" si="90"/>
        <v>0</v>
      </c>
      <c r="F405" s="357">
        <f>VLOOKUP($E405,'個別表（B表）'!$C$14:$CM$113,10,FALSE)</f>
        <v>0</v>
      </c>
      <c r="G405" s="357">
        <f>VLOOKUP($E405,'個別表（B表）'!$C$14:$CM$113,11,FALSE)</f>
        <v>0</v>
      </c>
      <c r="H405" s="530">
        <f>VLOOKUP($E405,'個別表（B表）'!$C$14:$CM$113,12,FALSE)</f>
        <v>0</v>
      </c>
      <c r="I405" s="388"/>
      <c r="J405" s="709" t="str">
        <f>IF($H405&gt;0,LEFT(VLOOKUP($E405,'個別表（B表）'!$C$14:$CM$113,14,FALSE),2),"")</f>
        <v/>
      </c>
      <c r="K405" s="705">
        <f>SUMIFS('個別表（B表）'!$I$14:$I$113,'個別表（B表）'!$C$14:$C$113,'総括表 (A表)'!$E405,'個別表（B表）'!$R$14:$R$113,"&gt;=1")</f>
        <v>0</v>
      </c>
      <c r="L405" s="627">
        <f>SUMIFS('個別表（B表）'!$AW$14:$AW$113,'個別表（B表）'!$C$14:$C$113,'総括表 (A表)'!$E405)</f>
        <v>0</v>
      </c>
      <c r="M405" s="385">
        <f>SUMIFS('個別表（B表）'!$AY$14:$AY$113,'個別表（B表）'!$C$14:$C$113,'総括表 (A表)'!$E405)</f>
        <v>0</v>
      </c>
      <c r="N405" s="386">
        <f>SUMIFS('個別表（B表）'!$I$14:$I$113,'個別表（B表）'!$C$14:$C$113,'総括表 (A表)'!$E405,'個別表（B表）'!$F$14:$F$113,"&gt;=1")</f>
        <v>0</v>
      </c>
      <c r="O405" s="386">
        <f>SUMIFS('個別表（B表）'!$BR$14:$BR$113,'個別表（B表）'!$C$14:$C$113,'総括表 (A表)'!$E405)</f>
        <v>0</v>
      </c>
      <c r="P405" s="721" t="str">
        <f t="shared" si="92"/>
        <v/>
      </c>
      <c r="Q405" s="716"/>
      <c r="R405" s="327"/>
      <c r="S405" s="705">
        <f>SUMIFS('個別表（B表）'!$I$14:$I$113,'個別表（B表）'!$C$14:$C$113,'総括表 (A表)'!E405)</f>
        <v>0</v>
      </c>
      <c r="T405" s="698">
        <f>SUMIFS('個別表（B表）'!$AW$14:$AW$113,'個別表（B表）'!$C$14:$C$113,'総括表 (A表)'!$E405)</f>
        <v>0</v>
      </c>
      <c r="U405" s="387">
        <f>SUMIFS('個別表（B表）'!$AY$14:$AY$113,'個別表（B表）'!$C$14:$C$113,'総括表 (A表)'!$E405)</f>
        <v>0</v>
      </c>
      <c r="V405" s="496">
        <f>SUMIFS('個別表（B表）'!$I$14:$I$113,'個別表（B表）'!$C$14:$C$113,'総括表 (A表)'!$E405,'個別表（B表）'!$F$14:$F$113,"&gt;=1")</f>
        <v>0</v>
      </c>
      <c r="W405" s="387">
        <f>SUMIFS('個別表（B表）'!$BR$14:$BR$113,'個別表（B表）'!$C$14:$C$113,'総括表 (A表)'!$E405)</f>
        <v>0</v>
      </c>
      <c r="X405" s="674" t="str">
        <f t="shared" si="93"/>
        <v/>
      </c>
      <c r="Y405" s="331"/>
      <c r="Z405" s="332"/>
      <c r="AA405" s="328">
        <f t="shared" si="95"/>
        <v>0</v>
      </c>
      <c r="AB405" s="329">
        <f t="shared" si="96"/>
        <v>0</v>
      </c>
      <c r="AC405" s="332"/>
      <c r="AD405" s="332"/>
      <c r="AE405" s="328">
        <f t="shared" si="97"/>
        <v>0</v>
      </c>
      <c r="AF405" s="746">
        <f t="shared" si="94"/>
        <v>0</v>
      </c>
      <c r="AG405" s="332"/>
      <c r="AH405" s="328">
        <f t="shared" si="98"/>
        <v>0</v>
      </c>
      <c r="AI405" s="329">
        <f t="shared" si="101"/>
        <v>0</v>
      </c>
      <c r="AJ405" s="332"/>
      <c r="AK405" s="330">
        <f t="shared" si="99"/>
        <v>0</v>
      </c>
      <c r="AL405" s="335"/>
      <c r="AM405" s="329">
        <f t="shared" si="100"/>
        <v>0</v>
      </c>
      <c r="AN405" s="436"/>
      <c r="AO405" s="337">
        <f t="shared" si="88"/>
        <v>0</v>
      </c>
      <c r="AP405" s="261"/>
    </row>
    <row r="406" spans="1:42">
      <c r="A406" s="342">
        <f>VLOOKUP($E406,'個別表（B表）'!$C$14:$CM$113,2,FALSE)</f>
        <v>0</v>
      </c>
      <c r="B406" s="342">
        <f>IF(D406&gt;0,SUM($D$12:D406),0)</f>
        <v>0</v>
      </c>
      <c r="C406" s="342">
        <f t="shared" si="89"/>
        <v>0</v>
      </c>
      <c r="D406" s="342">
        <f t="shared" si="91"/>
        <v>0</v>
      </c>
      <c r="E406" s="666">
        <f t="shared" si="90"/>
        <v>0</v>
      </c>
      <c r="F406" s="357">
        <f>VLOOKUP($E406,'個別表（B表）'!$C$14:$CM$113,10,FALSE)</f>
        <v>0</v>
      </c>
      <c r="G406" s="357">
        <f>VLOOKUP($E406,'個別表（B表）'!$C$14:$CM$113,11,FALSE)</f>
        <v>0</v>
      </c>
      <c r="H406" s="530">
        <f>VLOOKUP($E406,'個別表（B表）'!$C$14:$CM$113,12,FALSE)</f>
        <v>0</v>
      </c>
      <c r="I406" s="388"/>
      <c r="J406" s="709" t="str">
        <f>IF($H406&gt;0,LEFT(VLOOKUP($E406,'個別表（B表）'!$C$14:$CM$113,14,FALSE),2),"")</f>
        <v/>
      </c>
      <c r="K406" s="705">
        <f>SUMIFS('個別表（B表）'!$I$14:$I$113,'個別表（B表）'!$C$14:$C$113,'総括表 (A表)'!$E406,'個別表（B表）'!$R$14:$R$113,"&gt;=1")</f>
        <v>0</v>
      </c>
      <c r="L406" s="627">
        <f>SUMIFS('個別表（B表）'!$AW$14:$AW$113,'個別表（B表）'!$C$14:$C$113,'総括表 (A表)'!$E406)</f>
        <v>0</v>
      </c>
      <c r="M406" s="385">
        <f>SUMIFS('個別表（B表）'!$AY$14:$AY$113,'個別表（B表）'!$C$14:$C$113,'総括表 (A表)'!$E406)</f>
        <v>0</v>
      </c>
      <c r="N406" s="386">
        <f>SUMIFS('個別表（B表）'!$I$14:$I$113,'個別表（B表）'!$C$14:$C$113,'総括表 (A表)'!$E406,'個別表（B表）'!$F$14:$F$113,"&gt;=1")</f>
        <v>0</v>
      </c>
      <c r="O406" s="386">
        <f>SUMIFS('個別表（B表）'!$BR$14:$BR$113,'個別表（B表）'!$C$14:$C$113,'総括表 (A表)'!$E406)</f>
        <v>0</v>
      </c>
      <c r="P406" s="721" t="str">
        <f t="shared" si="92"/>
        <v/>
      </c>
      <c r="Q406" s="716"/>
      <c r="R406" s="327"/>
      <c r="S406" s="705">
        <f>SUMIFS('個別表（B表）'!$I$14:$I$113,'個別表（B表）'!$C$14:$C$113,'総括表 (A表)'!E406)</f>
        <v>0</v>
      </c>
      <c r="T406" s="698">
        <f>SUMIFS('個別表（B表）'!$AW$14:$AW$113,'個別表（B表）'!$C$14:$C$113,'総括表 (A表)'!$E406)</f>
        <v>0</v>
      </c>
      <c r="U406" s="387">
        <f>SUMIFS('個別表（B表）'!$AY$14:$AY$113,'個別表（B表）'!$C$14:$C$113,'総括表 (A表)'!$E406)</f>
        <v>0</v>
      </c>
      <c r="V406" s="496">
        <f>SUMIFS('個別表（B表）'!$I$14:$I$113,'個別表（B表）'!$C$14:$C$113,'総括表 (A表)'!$E406,'個別表（B表）'!$F$14:$F$113,"&gt;=1")</f>
        <v>0</v>
      </c>
      <c r="W406" s="387">
        <f>SUMIFS('個別表（B表）'!$BR$14:$BR$113,'個別表（B表）'!$C$14:$C$113,'総括表 (A表)'!$E406)</f>
        <v>0</v>
      </c>
      <c r="X406" s="674" t="str">
        <f t="shared" si="93"/>
        <v/>
      </c>
      <c r="Y406" s="331"/>
      <c r="Z406" s="332"/>
      <c r="AA406" s="328">
        <f t="shared" si="95"/>
        <v>0</v>
      </c>
      <c r="AB406" s="329">
        <f t="shared" si="96"/>
        <v>0</v>
      </c>
      <c r="AC406" s="332"/>
      <c r="AD406" s="332"/>
      <c r="AE406" s="328">
        <f t="shared" si="97"/>
        <v>0</v>
      </c>
      <c r="AF406" s="746">
        <f t="shared" si="94"/>
        <v>0</v>
      </c>
      <c r="AG406" s="332"/>
      <c r="AH406" s="328">
        <f t="shared" si="98"/>
        <v>0</v>
      </c>
      <c r="AI406" s="329">
        <f t="shared" si="101"/>
        <v>0</v>
      </c>
      <c r="AJ406" s="332"/>
      <c r="AK406" s="330">
        <f t="shared" si="99"/>
        <v>0</v>
      </c>
      <c r="AL406" s="335"/>
      <c r="AM406" s="329">
        <f t="shared" si="100"/>
        <v>0</v>
      </c>
      <c r="AN406" s="436"/>
      <c r="AO406" s="337">
        <f t="shared" si="88"/>
        <v>0</v>
      </c>
      <c r="AP406" s="261"/>
    </row>
    <row r="407" spans="1:42">
      <c r="A407" s="342">
        <f>VLOOKUP($E407,'個別表（B表）'!$C$14:$CM$113,2,FALSE)</f>
        <v>0</v>
      </c>
      <c r="B407" s="342">
        <f>IF(D407&gt;0,SUM($D$12:D407),0)</f>
        <v>0</v>
      </c>
      <c r="C407" s="342">
        <f t="shared" si="89"/>
        <v>0</v>
      </c>
      <c r="D407" s="342">
        <f t="shared" si="91"/>
        <v>0</v>
      </c>
      <c r="E407" s="666">
        <f t="shared" si="90"/>
        <v>0</v>
      </c>
      <c r="F407" s="357">
        <f>VLOOKUP($E407,'個別表（B表）'!$C$14:$CM$113,10,FALSE)</f>
        <v>0</v>
      </c>
      <c r="G407" s="357">
        <f>VLOOKUP($E407,'個別表（B表）'!$C$14:$CM$113,11,FALSE)</f>
        <v>0</v>
      </c>
      <c r="H407" s="530">
        <f>VLOOKUP($E407,'個別表（B表）'!$C$14:$CM$113,12,FALSE)</f>
        <v>0</v>
      </c>
      <c r="I407" s="388"/>
      <c r="J407" s="709" t="str">
        <f>IF($H407&gt;0,LEFT(VLOOKUP($E407,'個別表（B表）'!$C$14:$CM$113,14,FALSE),2),"")</f>
        <v/>
      </c>
      <c r="K407" s="705">
        <f>SUMIFS('個別表（B表）'!$I$14:$I$113,'個別表（B表）'!$C$14:$C$113,'総括表 (A表)'!$E407,'個別表（B表）'!$R$14:$R$113,"&gt;=1")</f>
        <v>0</v>
      </c>
      <c r="L407" s="627">
        <f>SUMIFS('個別表（B表）'!$AW$14:$AW$113,'個別表（B表）'!$C$14:$C$113,'総括表 (A表)'!$E407)</f>
        <v>0</v>
      </c>
      <c r="M407" s="385">
        <f>SUMIFS('個別表（B表）'!$AY$14:$AY$113,'個別表（B表）'!$C$14:$C$113,'総括表 (A表)'!$E407)</f>
        <v>0</v>
      </c>
      <c r="N407" s="386">
        <f>SUMIFS('個別表（B表）'!$I$14:$I$113,'個別表（B表）'!$C$14:$C$113,'総括表 (A表)'!$E407,'個別表（B表）'!$F$14:$F$113,"&gt;=1")</f>
        <v>0</v>
      </c>
      <c r="O407" s="386">
        <f>SUMIFS('個別表（B表）'!$BR$14:$BR$113,'個別表（B表）'!$C$14:$C$113,'総括表 (A表)'!$E407)</f>
        <v>0</v>
      </c>
      <c r="P407" s="721" t="str">
        <f t="shared" si="92"/>
        <v/>
      </c>
      <c r="Q407" s="716"/>
      <c r="R407" s="327"/>
      <c r="S407" s="705">
        <f>SUMIFS('個別表（B表）'!$I$14:$I$113,'個別表（B表）'!$C$14:$C$113,'総括表 (A表)'!E407)</f>
        <v>0</v>
      </c>
      <c r="T407" s="698">
        <f>SUMIFS('個別表（B表）'!$AW$14:$AW$113,'個別表（B表）'!$C$14:$C$113,'総括表 (A表)'!$E407)</f>
        <v>0</v>
      </c>
      <c r="U407" s="387">
        <f>SUMIFS('個別表（B表）'!$AY$14:$AY$113,'個別表（B表）'!$C$14:$C$113,'総括表 (A表)'!$E407)</f>
        <v>0</v>
      </c>
      <c r="V407" s="496">
        <f>SUMIFS('個別表（B表）'!$I$14:$I$113,'個別表（B表）'!$C$14:$C$113,'総括表 (A表)'!$E407,'個別表（B表）'!$F$14:$F$113,"&gt;=1")</f>
        <v>0</v>
      </c>
      <c r="W407" s="387">
        <f>SUMIFS('個別表（B表）'!$BR$14:$BR$113,'個別表（B表）'!$C$14:$C$113,'総括表 (A表)'!$E407)</f>
        <v>0</v>
      </c>
      <c r="X407" s="674" t="str">
        <f t="shared" si="93"/>
        <v/>
      </c>
      <c r="Y407" s="331"/>
      <c r="Z407" s="332"/>
      <c r="AA407" s="328">
        <f t="shared" si="95"/>
        <v>0</v>
      </c>
      <c r="AB407" s="329">
        <f t="shared" si="96"/>
        <v>0</v>
      </c>
      <c r="AC407" s="332"/>
      <c r="AD407" s="332"/>
      <c r="AE407" s="328">
        <f t="shared" si="97"/>
        <v>0</v>
      </c>
      <c r="AF407" s="746">
        <f t="shared" si="94"/>
        <v>0</v>
      </c>
      <c r="AG407" s="332"/>
      <c r="AH407" s="328">
        <f t="shared" si="98"/>
        <v>0</v>
      </c>
      <c r="AI407" s="329">
        <f t="shared" si="101"/>
        <v>0</v>
      </c>
      <c r="AJ407" s="332"/>
      <c r="AK407" s="330">
        <f t="shared" si="99"/>
        <v>0</v>
      </c>
      <c r="AL407" s="335"/>
      <c r="AM407" s="329">
        <f t="shared" si="100"/>
        <v>0</v>
      </c>
      <c r="AN407" s="436"/>
      <c r="AO407" s="337">
        <f t="shared" si="88"/>
        <v>0</v>
      </c>
      <c r="AP407" s="261"/>
    </row>
    <row r="408" spans="1:42">
      <c r="A408" s="342">
        <f>VLOOKUP($E408,'個別表（B表）'!$C$14:$CM$113,2,FALSE)</f>
        <v>0</v>
      </c>
      <c r="B408" s="342">
        <f>IF(D408&gt;0,SUM($D$12:D408),0)</f>
        <v>0</v>
      </c>
      <c r="C408" s="342">
        <f t="shared" si="89"/>
        <v>0</v>
      </c>
      <c r="D408" s="342">
        <f t="shared" si="91"/>
        <v>0</v>
      </c>
      <c r="E408" s="666">
        <f t="shared" si="90"/>
        <v>0</v>
      </c>
      <c r="F408" s="357">
        <f>VLOOKUP($E408,'個別表（B表）'!$C$14:$CM$113,10,FALSE)</f>
        <v>0</v>
      </c>
      <c r="G408" s="357">
        <f>VLOOKUP($E408,'個別表（B表）'!$C$14:$CM$113,11,FALSE)</f>
        <v>0</v>
      </c>
      <c r="H408" s="530">
        <f>VLOOKUP($E408,'個別表（B表）'!$C$14:$CM$113,12,FALSE)</f>
        <v>0</v>
      </c>
      <c r="I408" s="388"/>
      <c r="J408" s="709" t="str">
        <f>IF($H408&gt;0,LEFT(VLOOKUP($E408,'個別表（B表）'!$C$14:$CM$113,14,FALSE),2),"")</f>
        <v/>
      </c>
      <c r="K408" s="705">
        <f>SUMIFS('個別表（B表）'!$I$14:$I$113,'個別表（B表）'!$C$14:$C$113,'総括表 (A表)'!$E408,'個別表（B表）'!$R$14:$R$113,"&gt;=1")</f>
        <v>0</v>
      </c>
      <c r="L408" s="627">
        <f>SUMIFS('個別表（B表）'!$AW$14:$AW$113,'個別表（B表）'!$C$14:$C$113,'総括表 (A表)'!$E408)</f>
        <v>0</v>
      </c>
      <c r="M408" s="385">
        <f>SUMIFS('個別表（B表）'!$AY$14:$AY$113,'個別表（B表）'!$C$14:$C$113,'総括表 (A表)'!$E408)</f>
        <v>0</v>
      </c>
      <c r="N408" s="386">
        <f>SUMIFS('個別表（B表）'!$I$14:$I$113,'個別表（B表）'!$C$14:$C$113,'総括表 (A表)'!$E408,'個別表（B表）'!$F$14:$F$113,"&gt;=1")</f>
        <v>0</v>
      </c>
      <c r="O408" s="386">
        <f>SUMIFS('個別表（B表）'!$BR$14:$BR$113,'個別表（B表）'!$C$14:$C$113,'総括表 (A表)'!$E408)</f>
        <v>0</v>
      </c>
      <c r="P408" s="721" t="str">
        <f t="shared" si="92"/>
        <v/>
      </c>
      <c r="Q408" s="716"/>
      <c r="R408" s="327"/>
      <c r="S408" s="705">
        <f>SUMIFS('個別表（B表）'!$I$14:$I$113,'個別表（B表）'!$C$14:$C$113,'総括表 (A表)'!E408)</f>
        <v>0</v>
      </c>
      <c r="T408" s="698">
        <f>SUMIFS('個別表（B表）'!$AW$14:$AW$113,'個別表（B表）'!$C$14:$C$113,'総括表 (A表)'!$E408)</f>
        <v>0</v>
      </c>
      <c r="U408" s="387">
        <f>SUMIFS('個別表（B表）'!$AY$14:$AY$113,'個別表（B表）'!$C$14:$C$113,'総括表 (A表)'!$E408)</f>
        <v>0</v>
      </c>
      <c r="V408" s="496">
        <f>SUMIFS('個別表（B表）'!$I$14:$I$113,'個別表（B表）'!$C$14:$C$113,'総括表 (A表)'!$E408,'個別表（B表）'!$F$14:$F$113,"&gt;=1")</f>
        <v>0</v>
      </c>
      <c r="W408" s="387">
        <f>SUMIFS('個別表（B表）'!$BR$14:$BR$113,'個別表（B表）'!$C$14:$C$113,'総括表 (A表)'!$E408)</f>
        <v>0</v>
      </c>
      <c r="X408" s="674" t="str">
        <f t="shared" si="93"/>
        <v/>
      </c>
      <c r="Y408" s="331"/>
      <c r="Z408" s="332"/>
      <c r="AA408" s="328">
        <f t="shared" si="95"/>
        <v>0</v>
      </c>
      <c r="AB408" s="329">
        <f t="shared" si="96"/>
        <v>0</v>
      </c>
      <c r="AC408" s="332"/>
      <c r="AD408" s="332"/>
      <c r="AE408" s="328">
        <f t="shared" si="97"/>
        <v>0</v>
      </c>
      <c r="AF408" s="746">
        <f t="shared" si="94"/>
        <v>0</v>
      </c>
      <c r="AG408" s="332"/>
      <c r="AH408" s="328">
        <f t="shared" si="98"/>
        <v>0</v>
      </c>
      <c r="AI408" s="329">
        <f t="shared" si="101"/>
        <v>0</v>
      </c>
      <c r="AJ408" s="332"/>
      <c r="AK408" s="330">
        <f t="shared" si="99"/>
        <v>0</v>
      </c>
      <c r="AL408" s="335"/>
      <c r="AM408" s="329">
        <f t="shared" si="100"/>
        <v>0</v>
      </c>
      <c r="AN408" s="436"/>
      <c r="AO408" s="337">
        <f t="shared" si="88"/>
        <v>0</v>
      </c>
      <c r="AP408" s="261"/>
    </row>
    <row r="409" spans="1:42">
      <c r="A409" s="342">
        <f>VLOOKUP($E409,'個別表（B表）'!$C$14:$CM$113,2,FALSE)</f>
        <v>0</v>
      </c>
      <c r="B409" s="342">
        <f>IF(D409&gt;0,SUM($D$12:D409),0)</f>
        <v>0</v>
      </c>
      <c r="C409" s="342">
        <f t="shared" si="89"/>
        <v>0</v>
      </c>
      <c r="D409" s="342">
        <f t="shared" si="91"/>
        <v>0</v>
      </c>
      <c r="E409" s="666">
        <f t="shared" si="90"/>
        <v>0</v>
      </c>
      <c r="F409" s="357">
        <f>VLOOKUP($E409,'個別表（B表）'!$C$14:$CM$113,10,FALSE)</f>
        <v>0</v>
      </c>
      <c r="G409" s="357">
        <f>VLOOKUP($E409,'個別表（B表）'!$C$14:$CM$113,11,FALSE)</f>
        <v>0</v>
      </c>
      <c r="H409" s="530">
        <f>VLOOKUP($E409,'個別表（B表）'!$C$14:$CM$113,12,FALSE)</f>
        <v>0</v>
      </c>
      <c r="I409" s="388"/>
      <c r="J409" s="709" t="str">
        <f>IF($H409&gt;0,LEFT(VLOOKUP($E409,'個別表（B表）'!$C$14:$CM$113,14,FALSE),2),"")</f>
        <v/>
      </c>
      <c r="K409" s="705">
        <f>SUMIFS('個別表（B表）'!$I$14:$I$113,'個別表（B表）'!$C$14:$C$113,'総括表 (A表)'!$E409,'個別表（B表）'!$R$14:$R$113,"&gt;=1")</f>
        <v>0</v>
      </c>
      <c r="L409" s="627">
        <f>SUMIFS('個別表（B表）'!$AW$14:$AW$113,'個別表（B表）'!$C$14:$C$113,'総括表 (A表)'!$E409)</f>
        <v>0</v>
      </c>
      <c r="M409" s="385">
        <f>SUMIFS('個別表（B表）'!$AY$14:$AY$113,'個別表（B表）'!$C$14:$C$113,'総括表 (A表)'!$E409)</f>
        <v>0</v>
      </c>
      <c r="N409" s="386">
        <f>SUMIFS('個別表（B表）'!$I$14:$I$113,'個別表（B表）'!$C$14:$C$113,'総括表 (A表)'!$E409,'個別表（B表）'!$F$14:$F$113,"&gt;=1")</f>
        <v>0</v>
      </c>
      <c r="O409" s="386">
        <f>SUMIFS('個別表（B表）'!$BR$14:$BR$113,'個別表（B表）'!$C$14:$C$113,'総括表 (A表)'!$E409)</f>
        <v>0</v>
      </c>
      <c r="P409" s="721" t="str">
        <f t="shared" si="92"/>
        <v/>
      </c>
      <c r="Q409" s="716"/>
      <c r="R409" s="327"/>
      <c r="S409" s="705">
        <f>SUMIFS('個別表（B表）'!$I$14:$I$113,'個別表（B表）'!$C$14:$C$113,'総括表 (A表)'!E409)</f>
        <v>0</v>
      </c>
      <c r="T409" s="698">
        <f>SUMIFS('個別表（B表）'!$AW$14:$AW$113,'個別表（B表）'!$C$14:$C$113,'総括表 (A表)'!$E409)</f>
        <v>0</v>
      </c>
      <c r="U409" s="387">
        <f>SUMIFS('個別表（B表）'!$AY$14:$AY$113,'個別表（B表）'!$C$14:$C$113,'総括表 (A表)'!$E409)</f>
        <v>0</v>
      </c>
      <c r="V409" s="496">
        <f>SUMIFS('個別表（B表）'!$I$14:$I$113,'個別表（B表）'!$C$14:$C$113,'総括表 (A表)'!$E409,'個別表（B表）'!$F$14:$F$113,"&gt;=1")</f>
        <v>0</v>
      </c>
      <c r="W409" s="387">
        <f>SUMIFS('個別表（B表）'!$BR$14:$BR$113,'個別表（B表）'!$C$14:$C$113,'総括表 (A表)'!$E409)</f>
        <v>0</v>
      </c>
      <c r="X409" s="674" t="str">
        <f t="shared" si="93"/>
        <v/>
      </c>
      <c r="Y409" s="331"/>
      <c r="Z409" s="332"/>
      <c r="AA409" s="328">
        <f t="shared" si="95"/>
        <v>0</v>
      </c>
      <c r="AB409" s="329">
        <f t="shared" si="96"/>
        <v>0</v>
      </c>
      <c r="AC409" s="332"/>
      <c r="AD409" s="332"/>
      <c r="AE409" s="328">
        <f t="shared" si="97"/>
        <v>0</v>
      </c>
      <c r="AF409" s="746">
        <f t="shared" si="94"/>
        <v>0</v>
      </c>
      <c r="AG409" s="332"/>
      <c r="AH409" s="328">
        <f t="shared" si="98"/>
        <v>0</v>
      </c>
      <c r="AI409" s="329">
        <f t="shared" si="101"/>
        <v>0</v>
      </c>
      <c r="AJ409" s="332"/>
      <c r="AK409" s="330">
        <f t="shared" si="99"/>
        <v>0</v>
      </c>
      <c r="AL409" s="335"/>
      <c r="AM409" s="329">
        <f t="shared" si="100"/>
        <v>0</v>
      </c>
      <c r="AN409" s="436"/>
      <c r="AO409" s="337">
        <f t="shared" si="88"/>
        <v>0</v>
      </c>
      <c r="AP409" s="261"/>
    </row>
    <row r="410" spans="1:42">
      <c r="A410" s="342">
        <f>VLOOKUP($E410,'個別表（B表）'!$C$14:$CM$113,2,FALSE)</f>
        <v>0</v>
      </c>
      <c r="B410" s="342">
        <f>IF(D410&gt;0,SUM($D$12:D410),0)</f>
        <v>0</v>
      </c>
      <c r="C410" s="342">
        <f t="shared" si="89"/>
        <v>0</v>
      </c>
      <c r="D410" s="342">
        <f t="shared" si="91"/>
        <v>0</v>
      </c>
      <c r="E410" s="666">
        <f t="shared" si="90"/>
        <v>0</v>
      </c>
      <c r="F410" s="357">
        <f>VLOOKUP($E410,'個別表（B表）'!$C$14:$CM$113,10,FALSE)</f>
        <v>0</v>
      </c>
      <c r="G410" s="357">
        <f>VLOOKUP($E410,'個別表（B表）'!$C$14:$CM$113,11,FALSE)</f>
        <v>0</v>
      </c>
      <c r="H410" s="530">
        <f>VLOOKUP($E410,'個別表（B表）'!$C$14:$CM$113,12,FALSE)</f>
        <v>0</v>
      </c>
      <c r="I410" s="388"/>
      <c r="J410" s="709" t="str">
        <f>IF($H410&gt;0,LEFT(VLOOKUP($E410,'個別表（B表）'!$C$14:$CM$113,14,FALSE),2),"")</f>
        <v/>
      </c>
      <c r="K410" s="705">
        <f>SUMIFS('個別表（B表）'!$I$14:$I$113,'個別表（B表）'!$C$14:$C$113,'総括表 (A表)'!$E410,'個別表（B表）'!$R$14:$R$113,"&gt;=1")</f>
        <v>0</v>
      </c>
      <c r="L410" s="627">
        <f>SUMIFS('個別表（B表）'!$AW$14:$AW$113,'個別表（B表）'!$C$14:$C$113,'総括表 (A表)'!$E410)</f>
        <v>0</v>
      </c>
      <c r="M410" s="385">
        <f>SUMIFS('個別表（B表）'!$AY$14:$AY$113,'個別表（B表）'!$C$14:$C$113,'総括表 (A表)'!$E410)</f>
        <v>0</v>
      </c>
      <c r="N410" s="386">
        <f>SUMIFS('個別表（B表）'!$I$14:$I$113,'個別表（B表）'!$C$14:$C$113,'総括表 (A表)'!$E410,'個別表（B表）'!$F$14:$F$113,"&gt;=1")</f>
        <v>0</v>
      </c>
      <c r="O410" s="386">
        <f>SUMIFS('個別表（B表）'!$BR$14:$BR$113,'個別表（B表）'!$C$14:$C$113,'総括表 (A表)'!$E410)</f>
        <v>0</v>
      </c>
      <c r="P410" s="721" t="str">
        <f t="shared" si="92"/>
        <v/>
      </c>
      <c r="Q410" s="716"/>
      <c r="R410" s="327"/>
      <c r="S410" s="705">
        <f>SUMIFS('個別表（B表）'!$I$14:$I$113,'個別表（B表）'!$C$14:$C$113,'総括表 (A表)'!E410)</f>
        <v>0</v>
      </c>
      <c r="T410" s="698">
        <f>SUMIFS('個別表（B表）'!$AW$14:$AW$113,'個別表（B表）'!$C$14:$C$113,'総括表 (A表)'!$E410)</f>
        <v>0</v>
      </c>
      <c r="U410" s="387">
        <f>SUMIFS('個別表（B表）'!$AY$14:$AY$113,'個別表（B表）'!$C$14:$C$113,'総括表 (A表)'!$E410)</f>
        <v>0</v>
      </c>
      <c r="V410" s="496">
        <f>SUMIFS('個別表（B表）'!$I$14:$I$113,'個別表（B表）'!$C$14:$C$113,'総括表 (A表)'!$E410,'個別表（B表）'!$F$14:$F$113,"&gt;=1")</f>
        <v>0</v>
      </c>
      <c r="W410" s="387">
        <f>SUMIFS('個別表（B表）'!$BR$14:$BR$113,'個別表（B表）'!$C$14:$C$113,'総括表 (A表)'!$E410)</f>
        <v>0</v>
      </c>
      <c r="X410" s="674" t="str">
        <f t="shared" si="93"/>
        <v/>
      </c>
      <c r="Y410" s="331"/>
      <c r="Z410" s="332"/>
      <c r="AA410" s="328">
        <f t="shared" si="95"/>
        <v>0</v>
      </c>
      <c r="AB410" s="329">
        <f t="shared" si="96"/>
        <v>0</v>
      </c>
      <c r="AC410" s="332"/>
      <c r="AD410" s="332"/>
      <c r="AE410" s="328">
        <f t="shared" si="97"/>
        <v>0</v>
      </c>
      <c r="AF410" s="746">
        <f t="shared" si="94"/>
        <v>0</v>
      </c>
      <c r="AG410" s="332"/>
      <c r="AH410" s="328">
        <f t="shared" si="98"/>
        <v>0</v>
      </c>
      <c r="AI410" s="329">
        <f t="shared" si="101"/>
        <v>0</v>
      </c>
      <c r="AJ410" s="332"/>
      <c r="AK410" s="330">
        <f t="shared" si="99"/>
        <v>0</v>
      </c>
      <c r="AL410" s="335"/>
      <c r="AM410" s="329">
        <f t="shared" si="100"/>
        <v>0</v>
      </c>
      <c r="AN410" s="436"/>
      <c r="AO410" s="337">
        <f t="shared" si="88"/>
        <v>0</v>
      </c>
      <c r="AP410" s="261"/>
    </row>
    <row r="411" spans="1:42">
      <c r="A411" s="342">
        <f>VLOOKUP($E411,'個別表（B表）'!$C$14:$CM$113,2,FALSE)</f>
        <v>0</v>
      </c>
      <c r="B411" s="342">
        <f>IF(D411&gt;0,SUM($D$12:D411),0)</f>
        <v>0</v>
      </c>
      <c r="C411" s="342">
        <f t="shared" si="89"/>
        <v>0</v>
      </c>
      <c r="D411" s="342">
        <f t="shared" si="91"/>
        <v>0</v>
      </c>
      <c r="E411" s="666">
        <f t="shared" si="90"/>
        <v>0</v>
      </c>
      <c r="F411" s="357">
        <f>VLOOKUP($E411,'個別表（B表）'!$C$14:$CM$113,10,FALSE)</f>
        <v>0</v>
      </c>
      <c r="G411" s="357">
        <f>VLOOKUP($E411,'個別表（B表）'!$C$14:$CM$113,11,FALSE)</f>
        <v>0</v>
      </c>
      <c r="H411" s="530">
        <f>VLOOKUP($E411,'個別表（B表）'!$C$14:$CM$113,12,FALSE)</f>
        <v>0</v>
      </c>
      <c r="I411" s="388"/>
      <c r="J411" s="709" t="str">
        <f>IF($H411&gt;0,LEFT(VLOOKUP($E411,'個別表（B表）'!$C$14:$CM$113,14,FALSE),2),"")</f>
        <v/>
      </c>
      <c r="K411" s="705">
        <f>SUMIFS('個別表（B表）'!$I$14:$I$113,'個別表（B表）'!$C$14:$C$113,'総括表 (A表)'!$E411,'個別表（B表）'!$R$14:$R$113,"&gt;=1")</f>
        <v>0</v>
      </c>
      <c r="L411" s="627">
        <f>SUMIFS('個別表（B表）'!$AW$14:$AW$113,'個別表（B表）'!$C$14:$C$113,'総括表 (A表)'!$E411)</f>
        <v>0</v>
      </c>
      <c r="M411" s="385">
        <f>SUMIFS('個別表（B表）'!$AY$14:$AY$113,'個別表（B表）'!$C$14:$C$113,'総括表 (A表)'!$E411)</f>
        <v>0</v>
      </c>
      <c r="N411" s="386">
        <f>SUMIFS('個別表（B表）'!$I$14:$I$113,'個別表（B表）'!$C$14:$C$113,'総括表 (A表)'!$E411,'個別表（B表）'!$F$14:$F$113,"&gt;=1")</f>
        <v>0</v>
      </c>
      <c r="O411" s="386">
        <f>SUMIFS('個別表（B表）'!$BR$14:$BR$113,'個別表（B表）'!$C$14:$C$113,'総括表 (A表)'!$E411)</f>
        <v>0</v>
      </c>
      <c r="P411" s="721" t="str">
        <f t="shared" si="92"/>
        <v/>
      </c>
      <c r="Q411" s="716"/>
      <c r="R411" s="327"/>
      <c r="S411" s="705">
        <f>SUMIFS('個別表（B表）'!$I$14:$I$113,'個別表（B表）'!$C$14:$C$113,'総括表 (A表)'!E411)</f>
        <v>0</v>
      </c>
      <c r="T411" s="698">
        <f>SUMIFS('個別表（B表）'!$AW$14:$AW$113,'個別表（B表）'!$C$14:$C$113,'総括表 (A表)'!$E411)</f>
        <v>0</v>
      </c>
      <c r="U411" s="387">
        <f>SUMIFS('個別表（B表）'!$AY$14:$AY$113,'個別表（B表）'!$C$14:$C$113,'総括表 (A表)'!$E411)</f>
        <v>0</v>
      </c>
      <c r="V411" s="496">
        <f>SUMIFS('個別表（B表）'!$I$14:$I$113,'個別表（B表）'!$C$14:$C$113,'総括表 (A表)'!$E411,'個別表（B表）'!$F$14:$F$113,"&gt;=1")</f>
        <v>0</v>
      </c>
      <c r="W411" s="387">
        <f>SUMIFS('個別表（B表）'!$BR$14:$BR$113,'個別表（B表）'!$C$14:$C$113,'総括表 (A表)'!$E411)</f>
        <v>0</v>
      </c>
      <c r="X411" s="674" t="str">
        <f t="shared" si="93"/>
        <v/>
      </c>
      <c r="Y411" s="331"/>
      <c r="Z411" s="332"/>
      <c r="AA411" s="328">
        <f t="shared" si="95"/>
        <v>0</v>
      </c>
      <c r="AB411" s="329">
        <f t="shared" si="96"/>
        <v>0</v>
      </c>
      <c r="AC411" s="332"/>
      <c r="AD411" s="332"/>
      <c r="AE411" s="328">
        <f t="shared" si="97"/>
        <v>0</v>
      </c>
      <c r="AF411" s="746">
        <f t="shared" si="94"/>
        <v>0</v>
      </c>
      <c r="AG411" s="332"/>
      <c r="AH411" s="328">
        <f t="shared" si="98"/>
        <v>0</v>
      </c>
      <c r="AI411" s="329">
        <f t="shared" si="101"/>
        <v>0</v>
      </c>
      <c r="AJ411" s="332"/>
      <c r="AK411" s="330">
        <f t="shared" si="99"/>
        <v>0</v>
      </c>
      <c r="AL411" s="335"/>
      <c r="AM411" s="329">
        <f t="shared" si="100"/>
        <v>0</v>
      </c>
      <c r="AN411" s="436"/>
      <c r="AO411" s="337">
        <f t="shared" si="88"/>
        <v>0</v>
      </c>
      <c r="AP411" s="261"/>
    </row>
    <row r="412" spans="1:42">
      <c r="A412" s="342">
        <f>VLOOKUP($E412,'個別表（B表）'!$C$14:$CM$113,2,FALSE)</f>
        <v>0</v>
      </c>
      <c r="B412" s="342">
        <f>IF(D412&gt;0,SUM($D$12:D412),0)</f>
        <v>0</v>
      </c>
      <c r="C412" s="342">
        <f t="shared" si="89"/>
        <v>0</v>
      </c>
      <c r="D412" s="342">
        <f t="shared" si="91"/>
        <v>0</v>
      </c>
      <c r="E412" s="666">
        <f t="shared" si="90"/>
        <v>0</v>
      </c>
      <c r="F412" s="357">
        <f>VLOOKUP($E412,'個別表（B表）'!$C$14:$CM$113,10,FALSE)</f>
        <v>0</v>
      </c>
      <c r="G412" s="357">
        <f>VLOOKUP($E412,'個別表（B表）'!$C$14:$CM$113,11,FALSE)</f>
        <v>0</v>
      </c>
      <c r="H412" s="530">
        <f>VLOOKUP($E412,'個別表（B表）'!$C$14:$CM$113,12,FALSE)</f>
        <v>0</v>
      </c>
      <c r="I412" s="388"/>
      <c r="J412" s="709" t="str">
        <f>IF($H412&gt;0,LEFT(VLOOKUP($E412,'個別表（B表）'!$C$14:$CM$113,14,FALSE),2),"")</f>
        <v/>
      </c>
      <c r="K412" s="705">
        <f>SUMIFS('個別表（B表）'!$I$14:$I$113,'個別表（B表）'!$C$14:$C$113,'総括表 (A表)'!$E412,'個別表（B表）'!$R$14:$R$113,"&gt;=1")</f>
        <v>0</v>
      </c>
      <c r="L412" s="627">
        <f>SUMIFS('個別表（B表）'!$AW$14:$AW$113,'個別表（B表）'!$C$14:$C$113,'総括表 (A表)'!$E412)</f>
        <v>0</v>
      </c>
      <c r="M412" s="385">
        <f>SUMIFS('個別表（B表）'!$AY$14:$AY$113,'個別表（B表）'!$C$14:$C$113,'総括表 (A表)'!$E412)</f>
        <v>0</v>
      </c>
      <c r="N412" s="386">
        <f>SUMIFS('個別表（B表）'!$I$14:$I$113,'個別表（B表）'!$C$14:$C$113,'総括表 (A表)'!$E412,'個別表（B表）'!$F$14:$F$113,"&gt;=1")</f>
        <v>0</v>
      </c>
      <c r="O412" s="386">
        <f>SUMIFS('個別表（B表）'!$BR$14:$BR$113,'個別表（B表）'!$C$14:$C$113,'総括表 (A表)'!$E412)</f>
        <v>0</v>
      </c>
      <c r="P412" s="721" t="str">
        <f t="shared" si="92"/>
        <v/>
      </c>
      <c r="Q412" s="716"/>
      <c r="R412" s="327"/>
      <c r="S412" s="705">
        <f>SUMIFS('個別表（B表）'!$I$14:$I$113,'個別表（B表）'!$C$14:$C$113,'総括表 (A表)'!E412)</f>
        <v>0</v>
      </c>
      <c r="T412" s="698">
        <f>SUMIFS('個別表（B表）'!$AW$14:$AW$113,'個別表（B表）'!$C$14:$C$113,'総括表 (A表)'!$E412)</f>
        <v>0</v>
      </c>
      <c r="U412" s="387">
        <f>SUMIFS('個別表（B表）'!$AY$14:$AY$113,'個別表（B表）'!$C$14:$C$113,'総括表 (A表)'!$E412)</f>
        <v>0</v>
      </c>
      <c r="V412" s="496">
        <f>SUMIFS('個別表（B表）'!$I$14:$I$113,'個別表（B表）'!$C$14:$C$113,'総括表 (A表)'!$E412,'個別表（B表）'!$F$14:$F$113,"&gt;=1")</f>
        <v>0</v>
      </c>
      <c r="W412" s="387">
        <f>SUMIFS('個別表（B表）'!$BR$14:$BR$113,'個別表（B表）'!$C$14:$C$113,'総括表 (A表)'!$E412)</f>
        <v>0</v>
      </c>
      <c r="X412" s="674" t="str">
        <f t="shared" si="93"/>
        <v/>
      </c>
      <c r="Y412" s="331"/>
      <c r="Z412" s="332"/>
      <c r="AA412" s="328">
        <f t="shared" si="95"/>
        <v>0</v>
      </c>
      <c r="AB412" s="329">
        <f t="shared" si="96"/>
        <v>0</v>
      </c>
      <c r="AC412" s="332"/>
      <c r="AD412" s="332"/>
      <c r="AE412" s="328">
        <f t="shared" si="97"/>
        <v>0</v>
      </c>
      <c r="AF412" s="746">
        <f t="shared" si="94"/>
        <v>0</v>
      </c>
      <c r="AG412" s="332"/>
      <c r="AH412" s="328">
        <f t="shared" si="98"/>
        <v>0</v>
      </c>
      <c r="AI412" s="329">
        <f t="shared" si="101"/>
        <v>0</v>
      </c>
      <c r="AJ412" s="332"/>
      <c r="AK412" s="330">
        <f t="shared" si="99"/>
        <v>0</v>
      </c>
      <c r="AL412" s="335"/>
      <c r="AM412" s="329">
        <f t="shared" si="100"/>
        <v>0</v>
      </c>
      <c r="AN412" s="436"/>
      <c r="AO412" s="337">
        <f t="shared" si="88"/>
        <v>0</v>
      </c>
      <c r="AP412" s="261"/>
    </row>
    <row r="413" spans="1:42">
      <c r="A413" s="342">
        <f>VLOOKUP($E413,'個別表（B表）'!$C$14:$CM$113,2,FALSE)</f>
        <v>0</v>
      </c>
      <c r="B413" s="342">
        <f>IF(D413&gt;0,SUM($D$12:D413),0)</f>
        <v>0</v>
      </c>
      <c r="C413" s="342">
        <f t="shared" si="89"/>
        <v>0</v>
      </c>
      <c r="D413" s="342">
        <f t="shared" si="91"/>
        <v>0</v>
      </c>
      <c r="E413" s="666">
        <f t="shared" si="90"/>
        <v>0</v>
      </c>
      <c r="F413" s="357">
        <f>VLOOKUP($E413,'個別表（B表）'!$C$14:$CM$113,10,FALSE)</f>
        <v>0</v>
      </c>
      <c r="G413" s="357">
        <f>VLOOKUP($E413,'個別表（B表）'!$C$14:$CM$113,11,FALSE)</f>
        <v>0</v>
      </c>
      <c r="H413" s="530">
        <f>VLOOKUP($E413,'個別表（B表）'!$C$14:$CM$113,12,FALSE)</f>
        <v>0</v>
      </c>
      <c r="I413" s="388"/>
      <c r="J413" s="709" t="str">
        <f>IF($H413&gt;0,LEFT(VLOOKUP($E413,'個別表（B表）'!$C$14:$CM$113,14,FALSE),2),"")</f>
        <v/>
      </c>
      <c r="K413" s="705">
        <f>SUMIFS('個別表（B表）'!$I$14:$I$113,'個別表（B表）'!$C$14:$C$113,'総括表 (A表)'!$E413,'個別表（B表）'!$R$14:$R$113,"&gt;=1")</f>
        <v>0</v>
      </c>
      <c r="L413" s="627">
        <f>SUMIFS('個別表（B表）'!$AW$14:$AW$113,'個別表（B表）'!$C$14:$C$113,'総括表 (A表)'!$E413)</f>
        <v>0</v>
      </c>
      <c r="M413" s="385">
        <f>SUMIFS('個別表（B表）'!$AY$14:$AY$113,'個別表（B表）'!$C$14:$C$113,'総括表 (A表)'!$E413)</f>
        <v>0</v>
      </c>
      <c r="N413" s="386">
        <f>SUMIFS('個別表（B表）'!$I$14:$I$113,'個別表（B表）'!$C$14:$C$113,'総括表 (A表)'!$E413,'個別表（B表）'!$F$14:$F$113,"&gt;=1")</f>
        <v>0</v>
      </c>
      <c r="O413" s="386">
        <f>SUMIFS('個別表（B表）'!$BR$14:$BR$113,'個別表（B表）'!$C$14:$C$113,'総括表 (A表)'!$E413)</f>
        <v>0</v>
      </c>
      <c r="P413" s="721" t="str">
        <f t="shared" si="92"/>
        <v/>
      </c>
      <c r="Q413" s="716"/>
      <c r="R413" s="327"/>
      <c r="S413" s="705">
        <f>SUMIFS('個別表（B表）'!$I$14:$I$113,'個別表（B表）'!$C$14:$C$113,'総括表 (A表)'!E413)</f>
        <v>0</v>
      </c>
      <c r="T413" s="698">
        <f>SUMIFS('個別表（B表）'!$AW$14:$AW$113,'個別表（B表）'!$C$14:$C$113,'総括表 (A表)'!$E413)</f>
        <v>0</v>
      </c>
      <c r="U413" s="387">
        <f>SUMIFS('個別表（B表）'!$AY$14:$AY$113,'個別表（B表）'!$C$14:$C$113,'総括表 (A表)'!$E413)</f>
        <v>0</v>
      </c>
      <c r="V413" s="496">
        <f>SUMIFS('個別表（B表）'!$I$14:$I$113,'個別表（B表）'!$C$14:$C$113,'総括表 (A表)'!$E413,'個別表（B表）'!$F$14:$F$113,"&gt;=1")</f>
        <v>0</v>
      </c>
      <c r="W413" s="387">
        <f>SUMIFS('個別表（B表）'!$BR$14:$BR$113,'個別表（B表）'!$C$14:$C$113,'総括表 (A表)'!$E413)</f>
        <v>0</v>
      </c>
      <c r="X413" s="674" t="str">
        <f t="shared" si="93"/>
        <v/>
      </c>
      <c r="Y413" s="331"/>
      <c r="Z413" s="332"/>
      <c r="AA413" s="328">
        <f t="shared" si="95"/>
        <v>0</v>
      </c>
      <c r="AB413" s="329">
        <f t="shared" si="96"/>
        <v>0</v>
      </c>
      <c r="AC413" s="332"/>
      <c r="AD413" s="332"/>
      <c r="AE413" s="328">
        <f t="shared" si="97"/>
        <v>0</v>
      </c>
      <c r="AF413" s="746">
        <f t="shared" si="94"/>
        <v>0</v>
      </c>
      <c r="AG413" s="332"/>
      <c r="AH413" s="328">
        <f t="shared" si="98"/>
        <v>0</v>
      </c>
      <c r="AI413" s="329">
        <f t="shared" si="101"/>
        <v>0</v>
      </c>
      <c r="AJ413" s="332"/>
      <c r="AK413" s="330">
        <f t="shared" si="99"/>
        <v>0</v>
      </c>
      <c r="AL413" s="335"/>
      <c r="AM413" s="329">
        <f t="shared" si="100"/>
        <v>0</v>
      </c>
      <c r="AN413" s="436"/>
      <c r="AO413" s="337">
        <f t="shared" si="88"/>
        <v>0</v>
      </c>
      <c r="AP413" s="261"/>
    </row>
    <row r="414" spans="1:42">
      <c r="A414" s="342">
        <f>VLOOKUP($E414,'個別表（B表）'!$C$14:$CM$113,2,FALSE)</f>
        <v>0</v>
      </c>
      <c r="B414" s="342">
        <f>IF(D414&gt;0,SUM($D$12:D414),0)</f>
        <v>0</v>
      </c>
      <c r="C414" s="342">
        <f t="shared" si="89"/>
        <v>0</v>
      </c>
      <c r="D414" s="342">
        <f t="shared" si="91"/>
        <v>0</v>
      </c>
      <c r="E414" s="666">
        <f t="shared" si="90"/>
        <v>0</v>
      </c>
      <c r="F414" s="357">
        <f>VLOOKUP($E414,'個別表（B表）'!$C$14:$CM$113,10,FALSE)</f>
        <v>0</v>
      </c>
      <c r="G414" s="357">
        <f>VLOOKUP($E414,'個別表（B表）'!$C$14:$CM$113,11,FALSE)</f>
        <v>0</v>
      </c>
      <c r="H414" s="530">
        <f>VLOOKUP($E414,'個別表（B表）'!$C$14:$CM$113,12,FALSE)</f>
        <v>0</v>
      </c>
      <c r="I414" s="388"/>
      <c r="J414" s="709" t="str">
        <f>IF($H414&gt;0,LEFT(VLOOKUP($E414,'個別表（B表）'!$C$14:$CM$113,14,FALSE),2),"")</f>
        <v/>
      </c>
      <c r="K414" s="705">
        <f>SUMIFS('個別表（B表）'!$I$14:$I$113,'個別表（B表）'!$C$14:$C$113,'総括表 (A表)'!$E414,'個別表（B表）'!$R$14:$R$113,"&gt;=1")</f>
        <v>0</v>
      </c>
      <c r="L414" s="627">
        <f>SUMIFS('個別表（B表）'!$AW$14:$AW$113,'個別表（B表）'!$C$14:$C$113,'総括表 (A表)'!$E414)</f>
        <v>0</v>
      </c>
      <c r="M414" s="385">
        <f>SUMIFS('個別表（B表）'!$AY$14:$AY$113,'個別表（B表）'!$C$14:$C$113,'総括表 (A表)'!$E414)</f>
        <v>0</v>
      </c>
      <c r="N414" s="386">
        <f>SUMIFS('個別表（B表）'!$I$14:$I$113,'個別表（B表）'!$C$14:$C$113,'総括表 (A表)'!$E414,'個別表（B表）'!$F$14:$F$113,"&gt;=1")</f>
        <v>0</v>
      </c>
      <c r="O414" s="386">
        <f>SUMIFS('個別表（B表）'!$BR$14:$BR$113,'個別表（B表）'!$C$14:$C$113,'総括表 (A表)'!$E414)</f>
        <v>0</v>
      </c>
      <c r="P414" s="721" t="str">
        <f t="shared" si="92"/>
        <v/>
      </c>
      <c r="Q414" s="716"/>
      <c r="R414" s="327"/>
      <c r="S414" s="705">
        <f>SUMIFS('個別表（B表）'!$I$14:$I$113,'個別表（B表）'!$C$14:$C$113,'総括表 (A表)'!E414)</f>
        <v>0</v>
      </c>
      <c r="T414" s="698">
        <f>SUMIFS('個別表（B表）'!$AW$14:$AW$113,'個別表（B表）'!$C$14:$C$113,'総括表 (A表)'!$E414)</f>
        <v>0</v>
      </c>
      <c r="U414" s="387">
        <f>SUMIFS('個別表（B表）'!$AY$14:$AY$113,'個別表（B表）'!$C$14:$C$113,'総括表 (A表)'!$E414)</f>
        <v>0</v>
      </c>
      <c r="V414" s="496">
        <f>SUMIFS('個別表（B表）'!$I$14:$I$113,'個別表（B表）'!$C$14:$C$113,'総括表 (A表)'!$E414,'個別表（B表）'!$F$14:$F$113,"&gt;=1")</f>
        <v>0</v>
      </c>
      <c r="W414" s="387">
        <f>SUMIFS('個別表（B表）'!$BR$14:$BR$113,'個別表（B表）'!$C$14:$C$113,'総括表 (A表)'!$E414)</f>
        <v>0</v>
      </c>
      <c r="X414" s="674" t="str">
        <f t="shared" si="93"/>
        <v/>
      </c>
      <c r="Y414" s="331"/>
      <c r="Z414" s="332"/>
      <c r="AA414" s="328">
        <f t="shared" si="95"/>
        <v>0</v>
      </c>
      <c r="AB414" s="329">
        <f t="shared" si="96"/>
        <v>0</v>
      </c>
      <c r="AC414" s="332"/>
      <c r="AD414" s="332"/>
      <c r="AE414" s="328">
        <f t="shared" si="97"/>
        <v>0</v>
      </c>
      <c r="AF414" s="746">
        <f t="shared" si="94"/>
        <v>0</v>
      </c>
      <c r="AG414" s="332"/>
      <c r="AH414" s="328">
        <f t="shared" si="98"/>
        <v>0</v>
      </c>
      <c r="AI414" s="329">
        <f t="shared" si="101"/>
        <v>0</v>
      </c>
      <c r="AJ414" s="332"/>
      <c r="AK414" s="330">
        <f t="shared" si="99"/>
        <v>0</v>
      </c>
      <c r="AL414" s="335"/>
      <c r="AM414" s="329">
        <f t="shared" si="100"/>
        <v>0</v>
      </c>
      <c r="AN414" s="436"/>
      <c r="AO414" s="337">
        <f t="shared" si="88"/>
        <v>0</v>
      </c>
      <c r="AP414" s="261"/>
    </row>
    <row r="415" spans="1:42">
      <c r="A415" s="342">
        <f>VLOOKUP($E415,'個別表（B表）'!$C$14:$CM$113,2,FALSE)</f>
        <v>0</v>
      </c>
      <c r="B415" s="342">
        <f>IF(D415&gt;0,SUM($D$12:D415),0)</f>
        <v>0</v>
      </c>
      <c r="C415" s="342">
        <f t="shared" si="89"/>
        <v>0</v>
      </c>
      <c r="D415" s="342">
        <f t="shared" si="91"/>
        <v>0</v>
      </c>
      <c r="E415" s="666">
        <f t="shared" si="90"/>
        <v>0</v>
      </c>
      <c r="F415" s="357">
        <f>VLOOKUP($E415,'個別表（B表）'!$C$14:$CM$113,10,FALSE)</f>
        <v>0</v>
      </c>
      <c r="G415" s="357">
        <f>VLOOKUP($E415,'個別表（B表）'!$C$14:$CM$113,11,FALSE)</f>
        <v>0</v>
      </c>
      <c r="H415" s="530">
        <f>VLOOKUP($E415,'個別表（B表）'!$C$14:$CM$113,12,FALSE)</f>
        <v>0</v>
      </c>
      <c r="I415" s="388"/>
      <c r="J415" s="709" t="str">
        <f>IF($H415&gt;0,LEFT(VLOOKUP($E415,'個別表（B表）'!$C$14:$CM$113,14,FALSE),2),"")</f>
        <v/>
      </c>
      <c r="K415" s="705">
        <f>SUMIFS('個別表（B表）'!$I$14:$I$113,'個別表（B表）'!$C$14:$C$113,'総括表 (A表)'!$E415,'個別表（B表）'!$R$14:$R$113,"&gt;=1")</f>
        <v>0</v>
      </c>
      <c r="L415" s="627">
        <f>SUMIFS('個別表（B表）'!$AW$14:$AW$113,'個別表（B表）'!$C$14:$C$113,'総括表 (A表)'!$E415)</f>
        <v>0</v>
      </c>
      <c r="M415" s="385">
        <f>SUMIFS('個別表（B表）'!$AY$14:$AY$113,'個別表（B表）'!$C$14:$C$113,'総括表 (A表)'!$E415)</f>
        <v>0</v>
      </c>
      <c r="N415" s="386">
        <f>SUMIFS('個別表（B表）'!$I$14:$I$113,'個別表（B表）'!$C$14:$C$113,'総括表 (A表)'!$E415,'個別表（B表）'!$F$14:$F$113,"&gt;=1")</f>
        <v>0</v>
      </c>
      <c r="O415" s="386">
        <f>SUMIFS('個別表（B表）'!$BR$14:$BR$113,'個別表（B表）'!$C$14:$C$113,'総括表 (A表)'!$E415)</f>
        <v>0</v>
      </c>
      <c r="P415" s="721" t="str">
        <f t="shared" si="92"/>
        <v/>
      </c>
      <c r="Q415" s="716"/>
      <c r="R415" s="327"/>
      <c r="S415" s="705">
        <f>SUMIFS('個別表（B表）'!$I$14:$I$113,'個別表（B表）'!$C$14:$C$113,'総括表 (A表)'!E415)</f>
        <v>0</v>
      </c>
      <c r="T415" s="698">
        <f>SUMIFS('個別表（B表）'!$AW$14:$AW$113,'個別表（B表）'!$C$14:$C$113,'総括表 (A表)'!$E415)</f>
        <v>0</v>
      </c>
      <c r="U415" s="387">
        <f>SUMIFS('個別表（B表）'!$AY$14:$AY$113,'個別表（B表）'!$C$14:$C$113,'総括表 (A表)'!$E415)</f>
        <v>0</v>
      </c>
      <c r="V415" s="496">
        <f>SUMIFS('個別表（B表）'!$I$14:$I$113,'個別表（B表）'!$C$14:$C$113,'総括表 (A表)'!$E415,'個別表（B表）'!$F$14:$F$113,"&gt;=1")</f>
        <v>0</v>
      </c>
      <c r="W415" s="387">
        <f>SUMIFS('個別表（B表）'!$BR$14:$BR$113,'個別表（B表）'!$C$14:$C$113,'総括表 (A表)'!$E415)</f>
        <v>0</v>
      </c>
      <c r="X415" s="674" t="str">
        <f t="shared" si="93"/>
        <v/>
      </c>
      <c r="Y415" s="331"/>
      <c r="Z415" s="332"/>
      <c r="AA415" s="328">
        <f t="shared" si="95"/>
        <v>0</v>
      </c>
      <c r="AB415" s="329">
        <f t="shared" si="96"/>
        <v>0</v>
      </c>
      <c r="AC415" s="332"/>
      <c r="AD415" s="332"/>
      <c r="AE415" s="328">
        <f t="shared" si="97"/>
        <v>0</v>
      </c>
      <c r="AF415" s="746">
        <f t="shared" si="94"/>
        <v>0</v>
      </c>
      <c r="AG415" s="332"/>
      <c r="AH415" s="328">
        <f t="shared" si="98"/>
        <v>0</v>
      </c>
      <c r="AI415" s="329">
        <f t="shared" si="101"/>
        <v>0</v>
      </c>
      <c r="AJ415" s="332"/>
      <c r="AK415" s="330">
        <f t="shared" si="99"/>
        <v>0</v>
      </c>
      <c r="AL415" s="335"/>
      <c r="AM415" s="329">
        <f t="shared" si="100"/>
        <v>0</v>
      </c>
      <c r="AN415" s="436"/>
      <c r="AO415" s="337">
        <f t="shared" si="88"/>
        <v>0</v>
      </c>
      <c r="AP415" s="261"/>
    </row>
    <row r="416" spans="1:42">
      <c r="A416" s="342">
        <f>VLOOKUP($E416,'個別表（B表）'!$C$14:$CM$113,2,FALSE)</f>
        <v>0</v>
      </c>
      <c r="B416" s="342">
        <f>IF(D416&gt;0,SUM($D$12:D416),0)</f>
        <v>0</v>
      </c>
      <c r="C416" s="342">
        <f t="shared" si="89"/>
        <v>0</v>
      </c>
      <c r="D416" s="342">
        <f t="shared" si="91"/>
        <v>0</v>
      </c>
      <c r="E416" s="666">
        <f t="shared" si="90"/>
        <v>0</v>
      </c>
      <c r="F416" s="357">
        <f>VLOOKUP($E416,'個別表（B表）'!$C$14:$CM$113,10,FALSE)</f>
        <v>0</v>
      </c>
      <c r="G416" s="357">
        <f>VLOOKUP($E416,'個別表（B表）'!$C$14:$CM$113,11,FALSE)</f>
        <v>0</v>
      </c>
      <c r="H416" s="530">
        <f>VLOOKUP($E416,'個別表（B表）'!$C$14:$CM$113,12,FALSE)</f>
        <v>0</v>
      </c>
      <c r="I416" s="388"/>
      <c r="J416" s="709" t="str">
        <f>IF($H416&gt;0,LEFT(VLOOKUP($E416,'個別表（B表）'!$C$14:$CM$113,14,FALSE),2),"")</f>
        <v/>
      </c>
      <c r="K416" s="705">
        <f>SUMIFS('個別表（B表）'!$I$14:$I$113,'個別表（B表）'!$C$14:$C$113,'総括表 (A表)'!$E416,'個別表（B表）'!$R$14:$R$113,"&gt;=1")</f>
        <v>0</v>
      </c>
      <c r="L416" s="627">
        <f>SUMIFS('個別表（B表）'!$AW$14:$AW$113,'個別表（B表）'!$C$14:$C$113,'総括表 (A表)'!$E416)</f>
        <v>0</v>
      </c>
      <c r="M416" s="385">
        <f>SUMIFS('個別表（B表）'!$AY$14:$AY$113,'個別表（B表）'!$C$14:$C$113,'総括表 (A表)'!$E416)</f>
        <v>0</v>
      </c>
      <c r="N416" s="386">
        <f>SUMIFS('個別表（B表）'!$I$14:$I$113,'個別表（B表）'!$C$14:$C$113,'総括表 (A表)'!$E416,'個別表（B表）'!$F$14:$F$113,"&gt;=1")</f>
        <v>0</v>
      </c>
      <c r="O416" s="386">
        <f>SUMIFS('個別表（B表）'!$BR$14:$BR$113,'個別表（B表）'!$C$14:$C$113,'総括表 (A表)'!$E416)</f>
        <v>0</v>
      </c>
      <c r="P416" s="721" t="str">
        <f t="shared" si="92"/>
        <v/>
      </c>
      <c r="Q416" s="716"/>
      <c r="R416" s="327"/>
      <c r="S416" s="705">
        <f>SUMIFS('個別表（B表）'!$I$14:$I$113,'個別表（B表）'!$C$14:$C$113,'総括表 (A表)'!E416)</f>
        <v>0</v>
      </c>
      <c r="T416" s="698">
        <f>SUMIFS('個別表（B表）'!$AW$14:$AW$113,'個別表（B表）'!$C$14:$C$113,'総括表 (A表)'!$E416)</f>
        <v>0</v>
      </c>
      <c r="U416" s="387">
        <f>SUMIFS('個別表（B表）'!$AY$14:$AY$113,'個別表（B表）'!$C$14:$C$113,'総括表 (A表)'!$E416)</f>
        <v>0</v>
      </c>
      <c r="V416" s="496">
        <f>SUMIFS('個別表（B表）'!$I$14:$I$113,'個別表（B表）'!$C$14:$C$113,'総括表 (A表)'!$E416,'個別表（B表）'!$F$14:$F$113,"&gt;=1")</f>
        <v>0</v>
      </c>
      <c r="W416" s="387">
        <f>SUMIFS('個別表（B表）'!$BR$14:$BR$113,'個別表（B表）'!$C$14:$C$113,'総括表 (A表)'!$E416)</f>
        <v>0</v>
      </c>
      <c r="X416" s="674" t="str">
        <f t="shared" si="93"/>
        <v/>
      </c>
      <c r="Y416" s="331"/>
      <c r="Z416" s="332"/>
      <c r="AA416" s="328">
        <f t="shared" si="95"/>
        <v>0</v>
      </c>
      <c r="AB416" s="329">
        <f t="shared" si="96"/>
        <v>0</v>
      </c>
      <c r="AC416" s="332"/>
      <c r="AD416" s="332"/>
      <c r="AE416" s="328">
        <f t="shared" si="97"/>
        <v>0</v>
      </c>
      <c r="AF416" s="746">
        <f t="shared" si="94"/>
        <v>0</v>
      </c>
      <c r="AG416" s="332"/>
      <c r="AH416" s="328">
        <f t="shared" si="98"/>
        <v>0</v>
      </c>
      <c r="AI416" s="329">
        <f t="shared" si="101"/>
        <v>0</v>
      </c>
      <c r="AJ416" s="332"/>
      <c r="AK416" s="330">
        <f t="shared" si="99"/>
        <v>0</v>
      </c>
      <c r="AL416" s="335"/>
      <c r="AM416" s="329">
        <f t="shared" si="100"/>
        <v>0</v>
      </c>
      <c r="AN416" s="436"/>
      <c r="AO416" s="337">
        <f t="shared" si="88"/>
        <v>0</v>
      </c>
      <c r="AP416" s="261"/>
    </row>
    <row r="417" spans="1:42">
      <c r="A417" s="342">
        <f>VLOOKUP($E417,'個別表（B表）'!$C$14:$CM$113,2,FALSE)</f>
        <v>0</v>
      </c>
      <c r="B417" s="342">
        <f>IF(D417&gt;0,SUM($D$12:D417),0)</f>
        <v>0</v>
      </c>
      <c r="C417" s="342">
        <f t="shared" si="89"/>
        <v>0</v>
      </c>
      <c r="D417" s="342">
        <f t="shared" si="91"/>
        <v>0</v>
      </c>
      <c r="E417" s="666">
        <f t="shared" si="90"/>
        <v>0</v>
      </c>
      <c r="F417" s="357">
        <f>VLOOKUP($E417,'個別表（B表）'!$C$14:$CM$113,10,FALSE)</f>
        <v>0</v>
      </c>
      <c r="G417" s="357">
        <f>VLOOKUP($E417,'個別表（B表）'!$C$14:$CM$113,11,FALSE)</f>
        <v>0</v>
      </c>
      <c r="H417" s="530">
        <f>VLOOKUP($E417,'個別表（B表）'!$C$14:$CM$113,12,FALSE)</f>
        <v>0</v>
      </c>
      <c r="I417" s="388"/>
      <c r="J417" s="709" t="str">
        <f>IF($H417&gt;0,LEFT(VLOOKUP($E417,'個別表（B表）'!$C$14:$CM$113,14,FALSE),2),"")</f>
        <v/>
      </c>
      <c r="K417" s="705">
        <f>SUMIFS('個別表（B表）'!$I$14:$I$113,'個別表（B表）'!$C$14:$C$113,'総括表 (A表)'!$E417,'個別表（B表）'!$R$14:$R$113,"&gt;=1")</f>
        <v>0</v>
      </c>
      <c r="L417" s="627">
        <f>SUMIFS('個別表（B表）'!$AW$14:$AW$113,'個別表（B表）'!$C$14:$C$113,'総括表 (A表)'!$E417)</f>
        <v>0</v>
      </c>
      <c r="M417" s="385">
        <f>SUMIFS('個別表（B表）'!$AY$14:$AY$113,'個別表（B表）'!$C$14:$C$113,'総括表 (A表)'!$E417)</f>
        <v>0</v>
      </c>
      <c r="N417" s="386">
        <f>SUMIFS('個別表（B表）'!$I$14:$I$113,'個別表（B表）'!$C$14:$C$113,'総括表 (A表)'!$E417,'個別表（B表）'!$F$14:$F$113,"&gt;=1")</f>
        <v>0</v>
      </c>
      <c r="O417" s="386">
        <f>SUMIFS('個別表（B表）'!$BR$14:$BR$113,'個別表（B表）'!$C$14:$C$113,'総括表 (A表)'!$E417)</f>
        <v>0</v>
      </c>
      <c r="P417" s="721" t="str">
        <f t="shared" si="92"/>
        <v/>
      </c>
      <c r="Q417" s="716"/>
      <c r="R417" s="327"/>
      <c r="S417" s="705">
        <f>SUMIFS('個別表（B表）'!$I$14:$I$113,'個別表（B表）'!$C$14:$C$113,'総括表 (A表)'!E417)</f>
        <v>0</v>
      </c>
      <c r="T417" s="698">
        <f>SUMIFS('個別表（B表）'!$AW$14:$AW$113,'個別表（B表）'!$C$14:$C$113,'総括表 (A表)'!$E417)</f>
        <v>0</v>
      </c>
      <c r="U417" s="387">
        <f>SUMIFS('個別表（B表）'!$AY$14:$AY$113,'個別表（B表）'!$C$14:$C$113,'総括表 (A表)'!$E417)</f>
        <v>0</v>
      </c>
      <c r="V417" s="496">
        <f>SUMIFS('個別表（B表）'!$I$14:$I$113,'個別表（B表）'!$C$14:$C$113,'総括表 (A表)'!$E417,'個別表（B表）'!$F$14:$F$113,"&gt;=1")</f>
        <v>0</v>
      </c>
      <c r="W417" s="387">
        <f>SUMIFS('個別表（B表）'!$BR$14:$BR$113,'個別表（B表）'!$C$14:$C$113,'総括表 (A表)'!$E417)</f>
        <v>0</v>
      </c>
      <c r="X417" s="674" t="str">
        <f t="shared" si="93"/>
        <v/>
      </c>
      <c r="Y417" s="331"/>
      <c r="Z417" s="332"/>
      <c r="AA417" s="328">
        <f t="shared" si="95"/>
        <v>0</v>
      </c>
      <c r="AB417" s="329">
        <f t="shared" si="96"/>
        <v>0</v>
      </c>
      <c r="AC417" s="332"/>
      <c r="AD417" s="332"/>
      <c r="AE417" s="328">
        <f t="shared" si="97"/>
        <v>0</v>
      </c>
      <c r="AF417" s="746">
        <f t="shared" si="94"/>
        <v>0</v>
      </c>
      <c r="AG417" s="332"/>
      <c r="AH417" s="328">
        <f t="shared" si="98"/>
        <v>0</v>
      </c>
      <c r="AI417" s="329">
        <f t="shared" si="101"/>
        <v>0</v>
      </c>
      <c r="AJ417" s="332"/>
      <c r="AK417" s="330">
        <f t="shared" si="99"/>
        <v>0</v>
      </c>
      <c r="AL417" s="335"/>
      <c r="AM417" s="329">
        <f t="shared" si="100"/>
        <v>0</v>
      </c>
      <c r="AN417" s="436"/>
      <c r="AO417" s="337">
        <f t="shared" si="88"/>
        <v>0</v>
      </c>
      <c r="AP417" s="261"/>
    </row>
    <row r="418" spans="1:42">
      <c r="A418" s="342">
        <f>VLOOKUP($E418,'個別表（B表）'!$C$14:$CM$113,2,FALSE)</f>
        <v>0</v>
      </c>
      <c r="B418" s="342">
        <f>IF(D418&gt;0,SUM($D$12:D418),0)</f>
        <v>0</v>
      </c>
      <c r="C418" s="342">
        <f t="shared" si="89"/>
        <v>0</v>
      </c>
      <c r="D418" s="342">
        <f t="shared" si="91"/>
        <v>0</v>
      </c>
      <c r="E418" s="666">
        <f t="shared" si="90"/>
        <v>0</v>
      </c>
      <c r="F418" s="357">
        <f>VLOOKUP($E418,'個別表（B表）'!$C$14:$CM$113,10,FALSE)</f>
        <v>0</v>
      </c>
      <c r="G418" s="357">
        <f>VLOOKUP($E418,'個別表（B表）'!$C$14:$CM$113,11,FALSE)</f>
        <v>0</v>
      </c>
      <c r="H418" s="530">
        <f>VLOOKUP($E418,'個別表（B表）'!$C$14:$CM$113,12,FALSE)</f>
        <v>0</v>
      </c>
      <c r="I418" s="388"/>
      <c r="J418" s="709" t="str">
        <f>IF($H418&gt;0,LEFT(VLOOKUP($E418,'個別表（B表）'!$C$14:$CM$113,14,FALSE),2),"")</f>
        <v/>
      </c>
      <c r="K418" s="705">
        <f>SUMIFS('個別表（B表）'!$I$14:$I$113,'個別表（B表）'!$C$14:$C$113,'総括表 (A表)'!$E418,'個別表（B表）'!$R$14:$R$113,"&gt;=1")</f>
        <v>0</v>
      </c>
      <c r="L418" s="627">
        <f>SUMIFS('個別表（B表）'!$AW$14:$AW$113,'個別表（B表）'!$C$14:$C$113,'総括表 (A表)'!$E418)</f>
        <v>0</v>
      </c>
      <c r="M418" s="385">
        <f>SUMIFS('個別表（B表）'!$AY$14:$AY$113,'個別表（B表）'!$C$14:$C$113,'総括表 (A表)'!$E418)</f>
        <v>0</v>
      </c>
      <c r="N418" s="386">
        <f>SUMIFS('個別表（B表）'!$I$14:$I$113,'個別表（B表）'!$C$14:$C$113,'総括表 (A表)'!$E418,'個別表（B表）'!$F$14:$F$113,"&gt;=1")</f>
        <v>0</v>
      </c>
      <c r="O418" s="386">
        <f>SUMIFS('個別表（B表）'!$BR$14:$BR$113,'個別表（B表）'!$C$14:$C$113,'総括表 (A表)'!$E418)</f>
        <v>0</v>
      </c>
      <c r="P418" s="721" t="str">
        <f t="shared" si="92"/>
        <v/>
      </c>
      <c r="Q418" s="716"/>
      <c r="R418" s="327"/>
      <c r="S418" s="705">
        <f>SUMIFS('個別表（B表）'!$I$14:$I$113,'個別表（B表）'!$C$14:$C$113,'総括表 (A表)'!E418)</f>
        <v>0</v>
      </c>
      <c r="T418" s="698">
        <f>SUMIFS('個別表（B表）'!$AW$14:$AW$113,'個別表（B表）'!$C$14:$C$113,'総括表 (A表)'!$E418)</f>
        <v>0</v>
      </c>
      <c r="U418" s="387">
        <f>SUMIFS('個別表（B表）'!$AY$14:$AY$113,'個別表（B表）'!$C$14:$C$113,'総括表 (A表)'!$E418)</f>
        <v>0</v>
      </c>
      <c r="V418" s="496">
        <f>SUMIFS('個別表（B表）'!$I$14:$I$113,'個別表（B表）'!$C$14:$C$113,'総括表 (A表)'!$E418,'個別表（B表）'!$F$14:$F$113,"&gt;=1")</f>
        <v>0</v>
      </c>
      <c r="W418" s="387">
        <f>SUMIFS('個別表（B表）'!$BR$14:$BR$113,'個別表（B表）'!$C$14:$C$113,'総括表 (A表)'!$E418)</f>
        <v>0</v>
      </c>
      <c r="X418" s="674" t="str">
        <f t="shared" si="93"/>
        <v/>
      </c>
      <c r="Y418" s="331"/>
      <c r="Z418" s="332"/>
      <c r="AA418" s="328">
        <f t="shared" si="95"/>
        <v>0</v>
      </c>
      <c r="AB418" s="329">
        <f t="shared" si="96"/>
        <v>0</v>
      </c>
      <c r="AC418" s="332"/>
      <c r="AD418" s="332"/>
      <c r="AE418" s="328">
        <f t="shared" si="97"/>
        <v>0</v>
      </c>
      <c r="AF418" s="746">
        <f t="shared" si="94"/>
        <v>0</v>
      </c>
      <c r="AG418" s="332"/>
      <c r="AH418" s="328">
        <f t="shared" si="98"/>
        <v>0</v>
      </c>
      <c r="AI418" s="329">
        <f t="shared" si="101"/>
        <v>0</v>
      </c>
      <c r="AJ418" s="332"/>
      <c r="AK418" s="330">
        <f t="shared" si="99"/>
        <v>0</v>
      </c>
      <c r="AL418" s="335"/>
      <c r="AM418" s="329">
        <f t="shared" si="100"/>
        <v>0</v>
      </c>
      <c r="AN418" s="436"/>
      <c r="AO418" s="337">
        <f t="shared" si="88"/>
        <v>0</v>
      </c>
      <c r="AP418" s="261"/>
    </row>
    <row r="419" spans="1:42">
      <c r="A419" s="342">
        <f>VLOOKUP($E419,'個別表（B表）'!$C$14:$CM$113,2,FALSE)</f>
        <v>0</v>
      </c>
      <c r="B419" s="342">
        <f>IF(D419&gt;0,SUM($D$12:D419),0)</f>
        <v>0</v>
      </c>
      <c r="C419" s="342">
        <f t="shared" si="89"/>
        <v>0</v>
      </c>
      <c r="D419" s="342">
        <f t="shared" si="91"/>
        <v>0</v>
      </c>
      <c r="E419" s="666">
        <f t="shared" si="90"/>
        <v>0</v>
      </c>
      <c r="F419" s="357">
        <f>VLOOKUP($E419,'個別表（B表）'!$C$14:$CM$113,10,FALSE)</f>
        <v>0</v>
      </c>
      <c r="G419" s="357">
        <f>VLOOKUP($E419,'個別表（B表）'!$C$14:$CM$113,11,FALSE)</f>
        <v>0</v>
      </c>
      <c r="H419" s="530">
        <f>VLOOKUP($E419,'個別表（B表）'!$C$14:$CM$113,12,FALSE)</f>
        <v>0</v>
      </c>
      <c r="I419" s="388"/>
      <c r="J419" s="709" t="str">
        <f>IF($H419&gt;0,LEFT(VLOOKUP($E419,'個別表（B表）'!$C$14:$CM$113,14,FALSE),2),"")</f>
        <v/>
      </c>
      <c r="K419" s="705">
        <f>SUMIFS('個別表（B表）'!$I$14:$I$113,'個別表（B表）'!$C$14:$C$113,'総括表 (A表)'!$E419,'個別表（B表）'!$R$14:$R$113,"&gt;=1")</f>
        <v>0</v>
      </c>
      <c r="L419" s="627">
        <f>SUMIFS('個別表（B表）'!$AW$14:$AW$113,'個別表（B表）'!$C$14:$C$113,'総括表 (A表)'!$E419)</f>
        <v>0</v>
      </c>
      <c r="M419" s="385">
        <f>SUMIFS('個別表（B表）'!$AY$14:$AY$113,'個別表（B表）'!$C$14:$C$113,'総括表 (A表)'!$E419)</f>
        <v>0</v>
      </c>
      <c r="N419" s="386">
        <f>SUMIFS('個別表（B表）'!$I$14:$I$113,'個別表（B表）'!$C$14:$C$113,'総括表 (A表)'!$E419,'個別表（B表）'!$F$14:$F$113,"&gt;=1")</f>
        <v>0</v>
      </c>
      <c r="O419" s="386">
        <f>SUMIFS('個別表（B表）'!$BR$14:$BR$113,'個別表（B表）'!$C$14:$C$113,'総括表 (A表)'!$E419)</f>
        <v>0</v>
      </c>
      <c r="P419" s="721" t="str">
        <f t="shared" si="92"/>
        <v/>
      </c>
      <c r="Q419" s="716"/>
      <c r="R419" s="327"/>
      <c r="S419" s="705">
        <f>SUMIFS('個別表（B表）'!$I$14:$I$113,'個別表（B表）'!$C$14:$C$113,'総括表 (A表)'!E419)</f>
        <v>0</v>
      </c>
      <c r="T419" s="698">
        <f>SUMIFS('個別表（B表）'!$AW$14:$AW$113,'個別表（B表）'!$C$14:$C$113,'総括表 (A表)'!$E419)</f>
        <v>0</v>
      </c>
      <c r="U419" s="387">
        <f>SUMIFS('個別表（B表）'!$AY$14:$AY$113,'個別表（B表）'!$C$14:$C$113,'総括表 (A表)'!$E419)</f>
        <v>0</v>
      </c>
      <c r="V419" s="496">
        <f>SUMIFS('個別表（B表）'!$I$14:$I$113,'個別表（B表）'!$C$14:$C$113,'総括表 (A表)'!$E419,'個別表（B表）'!$F$14:$F$113,"&gt;=1")</f>
        <v>0</v>
      </c>
      <c r="W419" s="387">
        <f>SUMIFS('個別表（B表）'!$BR$14:$BR$113,'個別表（B表）'!$C$14:$C$113,'総括表 (A表)'!$E419)</f>
        <v>0</v>
      </c>
      <c r="X419" s="674" t="str">
        <f t="shared" si="93"/>
        <v/>
      </c>
      <c r="Y419" s="331"/>
      <c r="Z419" s="332"/>
      <c r="AA419" s="328">
        <f t="shared" si="95"/>
        <v>0</v>
      </c>
      <c r="AB419" s="329">
        <f t="shared" si="96"/>
        <v>0</v>
      </c>
      <c r="AC419" s="332"/>
      <c r="AD419" s="332"/>
      <c r="AE419" s="328">
        <f t="shared" si="97"/>
        <v>0</v>
      </c>
      <c r="AF419" s="746">
        <f t="shared" si="94"/>
        <v>0</v>
      </c>
      <c r="AG419" s="332"/>
      <c r="AH419" s="328">
        <f t="shared" si="98"/>
        <v>0</v>
      </c>
      <c r="AI419" s="329">
        <f t="shared" si="101"/>
        <v>0</v>
      </c>
      <c r="AJ419" s="332"/>
      <c r="AK419" s="330">
        <f t="shared" si="99"/>
        <v>0</v>
      </c>
      <c r="AL419" s="335"/>
      <c r="AM419" s="329">
        <f t="shared" si="100"/>
        <v>0</v>
      </c>
      <c r="AN419" s="436"/>
      <c r="AO419" s="337">
        <f t="shared" ref="AO419:AO482" si="102">SUM(AB419,AI419,AM419:AN419)</f>
        <v>0</v>
      </c>
      <c r="AP419" s="261"/>
    </row>
    <row r="420" spans="1:42">
      <c r="A420" s="342">
        <f>VLOOKUP($E420,'個別表（B表）'!$C$14:$CM$113,2,FALSE)</f>
        <v>0</v>
      </c>
      <c r="B420" s="342">
        <f>IF(D420&gt;0,SUM($D$12:D420),0)</f>
        <v>0</v>
      </c>
      <c r="C420" s="342">
        <f t="shared" si="89"/>
        <v>0</v>
      </c>
      <c r="D420" s="342">
        <f t="shared" si="91"/>
        <v>0</v>
      </c>
      <c r="E420" s="666">
        <f t="shared" si="90"/>
        <v>0</v>
      </c>
      <c r="F420" s="357">
        <f>VLOOKUP($E420,'個別表（B表）'!$C$14:$CM$113,10,FALSE)</f>
        <v>0</v>
      </c>
      <c r="G420" s="357">
        <f>VLOOKUP($E420,'個別表（B表）'!$C$14:$CM$113,11,FALSE)</f>
        <v>0</v>
      </c>
      <c r="H420" s="530">
        <f>VLOOKUP($E420,'個別表（B表）'!$C$14:$CM$113,12,FALSE)</f>
        <v>0</v>
      </c>
      <c r="I420" s="388"/>
      <c r="J420" s="709" t="str">
        <f>IF($H420&gt;0,LEFT(VLOOKUP($E420,'個別表（B表）'!$C$14:$CM$113,14,FALSE),2),"")</f>
        <v/>
      </c>
      <c r="K420" s="705">
        <f>SUMIFS('個別表（B表）'!$I$14:$I$113,'個別表（B表）'!$C$14:$C$113,'総括表 (A表)'!$E420,'個別表（B表）'!$R$14:$R$113,"&gt;=1")</f>
        <v>0</v>
      </c>
      <c r="L420" s="627">
        <f>SUMIFS('個別表（B表）'!$AW$14:$AW$113,'個別表（B表）'!$C$14:$C$113,'総括表 (A表)'!$E420)</f>
        <v>0</v>
      </c>
      <c r="M420" s="385">
        <f>SUMIFS('個別表（B表）'!$AY$14:$AY$113,'個別表（B表）'!$C$14:$C$113,'総括表 (A表)'!$E420)</f>
        <v>0</v>
      </c>
      <c r="N420" s="386">
        <f>SUMIFS('個別表（B表）'!$I$14:$I$113,'個別表（B表）'!$C$14:$C$113,'総括表 (A表)'!$E420,'個別表（B表）'!$F$14:$F$113,"&gt;=1")</f>
        <v>0</v>
      </c>
      <c r="O420" s="386">
        <f>SUMIFS('個別表（B表）'!$BR$14:$BR$113,'個別表（B表）'!$C$14:$C$113,'総括表 (A表)'!$E420)</f>
        <v>0</v>
      </c>
      <c r="P420" s="721" t="str">
        <f t="shared" si="92"/>
        <v/>
      </c>
      <c r="Q420" s="716"/>
      <c r="R420" s="327"/>
      <c r="S420" s="705">
        <f>SUMIFS('個別表（B表）'!$I$14:$I$113,'個別表（B表）'!$C$14:$C$113,'総括表 (A表)'!E420)</f>
        <v>0</v>
      </c>
      <c r="T420" s="698">
        <f>SUMIFS('個別表（B表）'!$AW$14:$AW$113,'個別表（B表）'!$C$14:$C$113,'総括表 (A表)'!$E420)</f>
        <v>0</v>
      </c>
      <c r="U420" s="387">
        <f>SUMIFS('個別表（B表）'!$AY$14:$AY$113,'個別表（B表）'!$C$14:$C$113,'総括表 (A表)'!$E420)</f>
        <v>0</v>
      </c>
      <c r="V420" s="496">
        <f>SUMIFS('個別表（B表）'!$I$14:$I$113,'個別表（B表）'!$C$14:$C$113,'総括表 (A表)'!$E420,'個別表（B表）'!$F$14:$F$113,"&gt;=1")</f>
        <v>0</v>
      </c>
      <c r="W420" s="387">
        <f>SUMIFS('個別表（B表）'!$BR$14:$BR$113,'個別表（B表）'!$C$14:$C$113,'総括表 (A表)'!$E420)</f>
        <v>0</v>
      </c>
      <c r="X420" s="674" t="str">
        <f t="shared" si="93"/>
        <v/>
      </c>
      <c r="Y420" s="331"/>
      <c r="Z420" s="332"/>
      <c r="AA420" s="328">
        <f t="shared" si="95"/>
        <v>0</v>
      </c>
      <c r="AB420" s="329">
        <f t="shared" si="96"/>
        <v>0</v>
      </c>
      <c r="AC420" s="332"/>
      <c r="AD420" s="332"/>
      <c r="AE420" s="328">
        <f t="shared" si="97"/>
        <v>0</v>
      </c>
      <c r="AF420" s="746">
        <f t="shared" si="94"/>
        <v>0</v>
      </c>
      <c r="AG420" s="332"/>
      <c r="AH420" s="328">
        <f t="shared" si="98"/>
        <v>0</v>
      </c>
      <c r="AI420" s="329">
        <f t="shared" si="101"/>
        <v>0</v>
      </c>
      <c r="AJ420" s="332"/>
      <c r="AK420" s="330">
        <f t="shared" si="99"/>
        <v>0</v>
      </c>
      <c r="AL420" s="335"/>
      <c r="AM420" s="329">
        <f t="shared" si="100"/>
        <v>0</v>
      </c>
      <c r="AN420" s="436"/>
      <c r="AO420" s="337">
        <f t="shared" si="102"/>
        <v>0</v>
      </c>
      <c r="AP420" s="261"/>
    </row>
    <row r="421" spans="1:42">
      <c r="A421" s="342">
        <f>VLOOKUP($E421,'個別表（B表）'!$C$14:$CM$113,2,FALSE)</f>
        <v>0</v>
      </c>
      <c r="B421" s="342">
        <f>IF(D421&gt;0,SUM($D$12:D421),0)</f>
        <v>0</v>
      </c>
      <c r="C421" s="342">
        <f t="shared" si="89"/>
        <v>0</v>
      </c>
      <c r="D421" s="342">
        <f t="shared" si="91"/>
        <v>0</v>
      </c>
      <c r="E421" s="666">
        <f t="shared" si="90"/>
        <v>0</v>
      </c>
      <c r="F421" s="357">
        <f>VLOOKUP($E421,'個別表（B表）'!$C$14:$CM$113,10,FALSE)</f>
        <v>0</v>
      </c>
      <c r="G421" s="357">
        <f>VLOOKUP($E421,'個別表（B表）'!$C$14:$CM$113,11,FALSE)</f>
        <v>0</v>
      </c>
      <c r="H421" s="530">
        <f>VLOOKUP($E421,'個別表（B表）'!$C$14:$CM$113,12,FALSE)</f>
        <v>0</v>
      </c>
      <c r="I421" s="388"/>
      <c r="J421" s="709" t="str">
        <f>IF($H421&gt;0,LEFT(VLOOKUP($E421,'個別表（B表）'!$C$14:$CM$113,14,FALSE),2),"")</f>
        <v/>
      </c>
      <c r="K421" s="705">
        <f>SUMIFS('個別表（B表）'!$I$14:$I$113,'個別表（B表）'!$C$14:$C$113,'総括表 (A表)'!$E421,'個別表（B表）'!$R$14:$R$113,"&gt;=1")</f>
        <v>0</v>
      </c>
      <c r="L421" s="627">
        <f>SUMIFS('個別表（B表）'!$AW$14:$AW$113,'個別表（B表）'!$C$14:$C$113,'総括表 (A表)'!$E421)</f>
        <v>0</v>
      </c>
      <c r="M421" s="385">
        <f>SUMIFS('個別表（B表）'!$AY$14:$AY$113,'個別表（B表）'!$C$14:$C$113,'総括表 (A表)'!$E421)</f>
        <v>0</v>
      </c>
      <c r="N421" s="386">
        <f>SUMIFS('個別表（B表）'!$I$14:$I$113,'個別表（B表）'!$C$14:$C$113,'総括表 (A表)'!$E421,'個別表（B表）'!$F$14:$F$113,"&gt;=1")</f>
        <v>0</v>
      </c>
      <c r="O421" s="386">
        <f>SUMIFS('個別表（B表）'!$BR$14:$BR$113,'個別表（B表）'!$C$14:$C$113,'総括表 (A表)'!$E421)</f>
        <v>0</v>
      </c>
      <c r="P421" s="721" t="str">
        <f t="shared" si="92"/>
        <v/>
      </c>
      <c r="Q421" s="716"/>
      <c r="R421" s="327"/>
      <c r="S421" s="705">
        <f>SUMIFS('個別表（B表）'!$I$14:$I$113,'個別表（B表）'!$C$14:$C$113,'総括表 (A表)'!E421)</f>
        <v>0</v>
      </c>
      <c r="T421" s="698">
        <f>SUMIFS('個別表（B表）'!$AW$14:$AW$113,'個別表（B表）'!$C$14:$C$113,'総括表 (A表)'!$E421)</f>
        <v>0</v>
      </c>
      <c r="U421" s="387">
        <f>SUMIFS('個別表（B表）'!$AY$14:$AY$113,'個別表（B表）'!$C$14:$C$113,'総括表 (A表)'!$E421)</f>
        <v>0</v>
      </c>
      <c r="V421" s="496">
        <f>SUMIFS('個別表（B表）'!$I$14:$I$113,'個別表（B表）'!$C$14:$C$113,'総括表 (A表)'!$E421,'個別表（B表）'!$F$14:$F$113,"&gt;=1")</f>
        <v>0</v>
      </c>
      <c r="W421" s="387">
        <f>SUMIFS('個別表（B表）'!$BR$14:$BR$113,'個別表（B表）'!$C$14:$C$113,'総括表 (A表)'!$E421)</f>
        <v>0</v>
      </c>
      <c r="X421" s="674" t="str">
        <f t="shared" si="93"/>
        <v/>
      </c>
      <c r="Y421" s="331"/>
      <c r="Z421" s="332"/>
      <c r="AA421" s="328">
        <f t="shared" si="95"/>
        <v>0</v>
      </c>
      <c r="AB421" s="329">
        <f t="shared" si="96"/>
        <v>0</v>
      </c>
      <c r="AC421" s="332"/>
      <c r="AD421" s="332"/>
      <c r="AE421" s="328">
        <f t="shared" si="97"/>
        <v>0</v>
      </c>
      <c r="AF421" s="746">
        <f t="shared" si="94"/>
        <v>0</v>
      </c>
      <c r="AG421" s="332"/>
      <c r="AH421" s="328">
        <f t="shared" si="98"/>
        <v>0</v>
      </c>
      <c r="AI421" s="329">
        <f t="shared" si="101"/>
        <v>0</v>
      </c>
      <c r="AJ421" s="332"/>
      <c r="AK421" s="330">
        <f t="shared" si="99"/>
        <v>0</v>
      </c>
      <c r="AL421" s="335"/>
      <c r="AM421" s="329">
        <f t="shared" si="100"/>
        <v>0</v>
      </c>
      <c r="AN421" s="436"/>
      <c r="AO421" s="337">
        <f t="shared" si="102"/>
        <v>0</v>
      </c>
      <c r="AP421" s="261"/>
    </row>
    <row r="422" spans="1:42">
      <c r="A422" s="342">
        <f>VLOOKUP($E422,'個別表（B表）'!$C$14:$CM$113,2,FALSE)</f>
        <v>0</v>
      </c>
      <c r="B422" s="342">
        <f>IF(D422&gt;0,SUM($D$12:D422),0)</f>
        <v>0</v>
      </c>
      <c r="C422" s="342">
        <f t="shared" si="89"/>
        <v>0</v>
      </c>
      <c r="D422" s="342">
        <f t="shared" si="91"/>
        <v>0</v>
      </c>
      <c r="E422" s="666">
        <f t="shared" si="90"/>
        <v>0</v>
      </c>
      <c r="F422" s="357">
        <f>VLOOKUP($E422,'個別表（B表）'!$C$14:$CM$113,10,FALSE)</f>
        <v>0</v>
      </c>
      <c r="G422" s="357">
        <f>VLOOKUP($E422,'個別表（B表）'!$C$14:$CM$113,11,FALSE)</f>
        <v>0</v>
      </c>
      <c r="H422" s="530">
        <f>VLOOKUP($E422,'個別表（B表）'!$C$14:$CM$113,12,FALSE)</f>
        <v>0</v>
      </c>
      <c r="I422" s="388"/>
      <c r="J422" s="709" t="str">
        <f>IF($H422&gt;0,LEFT(VLOOKUP($E422,'個別表（B表）'!$C$14:$CM$113,14,FALSE),2),"")</f>
        <v/>
      </c>
      <c r="K422" s="705">
        <f>SUMIFS('個別表（B表）'!$I$14:$I$113,'個別表（B表）'!$C$14:$C$113,'総括表 (A表)'!$E422,'個別表（B表）'!$R$14:$R$113,"&gt;=1")</f>
        <v>0</v>
      </c>
      <c r="L422" s="627">
        <f>SUMIFS('個別表（B表）'!$AW$14:$AW$113,'個別表（B表）'!$C$14:$C$113,'総括表 (A表)'!$E422)</f>
        <v>0</v>
      </c>
      <c r="M422" s="385">
        <f>SUMIFS('個別表（B表）'!$AY$14:$AY$113,'個別表（B表）'!$C$14:$C$113,'総括表 (A表)'!$E422)</f>
        <v>0</v>
      </c>
      <c r="N422" s="386">
        <f>SUMIFS('個別表（B表）'!$I$14:$I$113,'個別表（B表）'!$C$14:$C$113,'総括表 (A表)'!$E422,'個別表（B表）'!$F$14:$F$113,"&gt;=1")</f>
        <v>0</v>
      </c>
      <c r="O422" s="386">
        <f>SUMIFS('個別表（B表）'!$BR$14:$BR$113,'個別表（B表）'!$C$14:$C$113,'総括表 (A表)'!$E422)</f>
        <v>0</v>
      </c>
      <c r="P422" s="721" t="str">
        <f t="shared" si="92"/>
        <v/>
      </c>
      <c r="Q422" s="716"/>
      <c r="R422" s="327"/>
      <c r="S422" s="705">
        <f>SUMIFS('個別表（B表）'!$I$14:$I$113,'個別表（B表）'!$C$14:$C$113,'総括表 (A表)'!E422)</f>
        <v>0</v>
      </c>
      <c r="T422" s="698">
        <f>SUMIFS('個別表（B表）'!$AW$14:$AW$113,'個別表（B表）'!$C$14:$C$113,'総括表 (A表)'!$E422)</f>
        <v>0</v>
      </c>
      <c r="U422" s="387">
        <f>SUMIFS('個別表（B表）'!$AY$14:$AY$113,'個別表（B表）'!$C$14:$C$113,'総括表 (A表)'!$E422)</f>
        <v>0</v>
      </c>
      <c r="V422" s="496">
        <f>SUMIFS('個別表（B表）'!$I$14:$I$113,'個別表（B表）'!$C$14:$C$113,'総括表 (A表)'!$E422,'個別表（B表）'!$F$14:$F$113,"&gt;=1")</f>
        <v>0</v>
      </c>
      <c r="W422" s="387">
        <f>SUMIFS('個別表（B表）'!$BR$14:$BR$113,'個別表（B表）'!$C$14:$C$113,'総括表 (A表)'!$E422)</f>
        <v>0</v>
      </c>
      <c r="X422" s="674" t="str">
        <f t="shared" si="93"/>
        <v/>
      </c>
      <c r="Y422" s="331"/>
      <c r="Z422" s="332"/>
      <c r="AA422" s="328">
        <f t="shared" si="95"/>
        <v>0</v>
      </c>
      <c r="AB422" s="329">
        <f t="shared" si="96"/>
        <v>0</v>
      </c>
      <c r="AC422" s="332"/>
      <c r="AD422" s="332"/>
      <c r="AE422" s="328">
        <f t="shared" si="97"/>
        <v>0</v>
      </c>
      <c r="AF422" s="746">
        <f t="shared" si="94"/>
        <v>0</v>
      </c>
      <c r="AG422" s="332"/>
      <c r="AH422" s="328">
        <f t="shared" si="98"/>
        <v>0</v>
      </c>
      <c r="AI422" s="329">
        <f t="shared" si="101"/>
        <v>0</v>
      </c>
      <c r="AJ422" s="332"/>
      <c r="AK422" s="330">
        <f t="shared" si="99"/>
        <v>0</v>
      </c>
      <c r="AL422" s="335"/>
      <c r="AM422" s="329">
        <f t="shared" si="100"/>
        <v>0</v>
      </c>
      <c r="AN422" s="436"/>
      <c r="AO422" s="337">
        <f t="shared" si="102"/>
        <v>0</v>
      </c>
      <c r="AP422" s="261"/>
    </row>
    <row r="423" spans="1:42">
      <c r="A423" s="342">
        <f>VLOOKUP($E423,'個別表（B表）'!$C$14:$CM$113,2,FALSE)</f>
        <v>0</v>
      </c>
      <c r="B423" s="342">
        <f>IF(D423&gt;0,SUM($D$12:D423),0)</f>
        <v>0</v>
      </c>
      <c r="C423" s="342">
        <f t="shared" ref="C423:C486" si="103">IF(G423&gt;0,IF(G423&lt;&gt;G422,1,0),0)</f>
        <v>0</v>
      </c>
      <c r="D423" s="342">
        <f t="shared" si="91"/>
        <v>0</v>
      </c>
      <c r="E423" s="666">
        <f t="shared" ref="E423:E486" si="104">IF(ROW()-ROW($E$11)&lt;=$A$8,ROW()-ROW($E$11),0)</f>
        <v>0</v>
      </c>
      <c r="F423" s="357">
        <f>VLOOKUP($E423,'個別表（B表）'!$C$14:$CM$113,10,FALSE)</f>
        <v>0</v>
      </c>
      <c r="G423" s="357">
        <f>VLOOKUP($E423,'個別表（B表）'!$C$14:$CM$113,11,FALSE)</f>
        <v>0</v>
      </c>
      <c r="H423" s="530">
        <f>VLOOKUP($E423,'個別表（B表）'!$C$14:$CM$113,12,FALSE)</f>
        <v>0</v>
      </c>
      <c r="I423" s="388"/>
      <c r="J423" s="709" t="str">
        <f>IF($H423&gt;0,LEFT(VLOOKUP($E423,'個別表（B表）'!$C$14:$CM$113,14,FALSE),2),"")</f>
        <v/>
      </c>
      <c r="K423" s="705">
        <f>SUMIFS('個別表（B表）'!$I$14:$I$113,'個別表（B表）'!$C$14:$C$113,'総括表 (A表)'!$E423,'個別表（B表）'!$R$14:$R$113,"&gt;=1")</f>
        <v>0</v>
      </c>
      <c r="L423" s="627">
        <f>SUMIFS('個別表（B表）'!$AW$14:$AW$113,'個別表（B表）'!$C$14:$C$113,'総括表 (A表)'!$E423)</f>
        <v>0</v>
      </c>
      <c r="M423" s="385">
        <f>SUMIFS('個別表（B表）'!$AY$14:$AY$113,'個別表（B表）'!$C$14:$C$113,'総括表 (A表)'!$E423)</f>
        <v>0</v>
      </c>
      <c r="N423" s="386">
        <f>SUMIFS('個別表（B表）'!$I$14:$I$113,'個別表（B表）'!$C$14:$C$113,'総括表 (A表)'!$E423,'個別表（B表）'!$F$14:$F$113,"&gt;=1")</f>
        <v>0</v>
      </c>
      <c r="O423" s="386">
        <f>SUMIFS('個別表（B表）'!$BR$14:$BR$113,'個別表（B表）'!$C$14:$C$113,'総括表 (A表)'!$E423)</f>
        <v>0</v>
      </c>
      <c r="P423" s="721" t="str">
        <f t="shared" si="92"/>
        <v/>
      </c>
      <c r="Q423" s="716"/>
      <c r="R423" s="327"/>
      <c r="S423" s="705">
        <f>SUMIFS('個別表（B表）'!$I$14:$I$113,'個別表（B表）'!$C$14:$C$113,'総括表 (A表)'!E423)</f>
        <v>0</v>
      </c>
      <c r="T423" s="698">
        <f>SUMIFS('個別表（B表）'!$AW$14:$AW$113,'個別表（B表）'!$C$14:$C$113,'総括表 (A表)'!$E423)</f>
        <v>0</v>
      </c>
      <c r="U423" s="387">
        <f>SUMIFS('個別表（B表）'!$AY$14:$AY$113,'個別表（B表）'!$C$14:$C$113,'総括表 (A表)'!$E423)</f>
        <v>0</v>
      </c>
      <c r="V423" s="496">
        <f>SUMIFS('個別表（B表）'!$I$14:$I$113,'個別表（B表）'!$C$14:$C$113,'総括表 (A表)'!$E423,'個別表（B表）'!$F$14:$F$113,"&gt;=1")</f>
        <v>0</v>
      </c>
      <c r="W423" s="387">
        <f>SUMIFS('個別表（B表）'!$BR$14:$BR$113,'個別表（B表）'!$C$14:$C$113,'総括表 (A表)'!$E423)</f>
        <v>0</v>
      </c>
      <c r="X423" s="674" t="str">
        <f t="shared" si="93"/>
        <v/>
      </c>
      <c r="Y423" s="331"/>
      <c r="Z423" s="332"/>
      <c r="AA423" s="328">
        <f t="shared" si="95"/>
        <v>0</v>
      </c>
      <c r="AB423" s="329">
        <f t="shared" si="96"/>
        <v>0</v>
      </c>
      <c r="AC423" s="332"/>
      <c r="AD423" s="332"/>
      <c r="AE423" s="328">
        <f t="shared" si="97"/>
        <v>0</v>
      </c>
      <c r="AF423" s="746">
        <f t="shared" si="94"/>
        <v>0</v>
      </c>
      <c r="AG423" s="332"/>
      <c r="AH423" s="328">
        <f t="shared" si="98"/>
        <v>0</v>
      </c>
      <c r="AI423" s="329">
        <f t="shared" si="101"/>
        <v>0</v>
      </c>
      <c r="AJ423" s="332"/>
      <c r="AK423" s="330">
        <f t="shared" si="99"/>
        <v>0</v>
      </c>
      <c r="AL423" s="335"/>
      <c r="AM423" s="329">
        <f t="shared" si="100"/>
        <v>0</v>
      </c>
      <c r="AN423" s="436"/>
      <c r="AO423" s="337">
        <f t="shared" si="102"/>
        <v>0</v>
      </c>
      <c r="AP423" s="261"/>
    </row>
    <row r="424" spans="1:42">
      <c r="A424" s="342">
        <f>VLOOKUP($E424,'個別表（B表）'!$C$14:$CM$113,2,FALSE)</f>
        <v>0</v>
      </c>
      <c r="B424" s="342">
        <f>IF(D424&gt;0,SUM($D$12:D424),0)</f>
        <v>0</v>
      </c>
      <c r="C424" s="342">
        <f t="shared" si="103"/>
        <v>0</v>
      </c>
      <c r="D424" s="342">
        <f t="shared" si="91"/>
        <v>0</v>
      </c>
      <c r="E424" s="666">
        <f t="shared" si="104"/>
        <v>0</v>
      </c>
      <c r="F424" s="357">
        <f>VLOOKUP($E424,'個別表（B表）'!$C$14:$CM$113,10,FALSE)</f>
        <v>0</v>
      </c>
      <c r="G424" s="357">
        <f>VLOOKUP($E424,'個別表（B表）'!$C$14:$CM$113,11,FALSE)</f>
        <v>0</v>
      </c>
      <c r="H424" s="530">
        <f>VLOOKUP($E424,'個別表（B表）'!$C$14:$CM$113,12,FALSE)</f>
        <v>0</v>
      </c>
      <c r="I424" s="388"/>
      <c r="J424" s="709" t="str">
        <f>IF($H424&gt;0,LEFT(VLOOKUP($E424,'個別表（B表）'!$C$14:$CM$113,14,FALSE),2),"")</f>
        <v/>
      </c>
      <c r="K424" s="705">
        <f>SUMIFS('個別表（B表）'!$I$14:$I$113,'個別表（B表）'!$C$14:$C$113,'総括表 (A表)'!$E424,'個別表（B表）'!$R$14:$R$113,"&gt;=1")</f>
        <v>0</v>
      </c>
      <c r="L424" s="627">
        <f>SUMIFS('個別表（B表）'!$AW$14:$AW$113,'個別表（B表）'!$C$14:$C$113,'総括表 (A表)'!$E424)</f>
        <v>0</v>
      </c>
      <c r="M424" s="385">
        <f>SUMIFS('個別表（B表）'!$AY$14:$AY$113,'個別表（B表）'!$C$14:$C$113,'総括表 (A表)'!$E424)</f>
        <v>0</v>
      </c>
      <c r="N424" s="386">
        <f>SUMIFS('個別表（B表）'!$I$14:$I$113,'個別表（B表）'!$C$14:$C$113,'総括表 (A表)'!$E424,'個別表（B表）'!$F$14:$F$113,"&gt;=1")</f>
        <v>0</v>
      </c>
      <c r="O424" s="386">
        <f>SUMIFS('個別表（B表）'!$BR$14:$BR$113,'個別表（B表）'!$C$14:$C$113,'総括表 (A表)'!$E424)</f>
        <v>0</v>
      </c>
      <c r="P424" s="721" t="str">
        <f t="shared" si="92"/>
        <v/>
      </c>
      <c r="Q424" s="716"/>
      <c r="R424" s="327"/>
      <c r="S424" s="705">
        <f>SUMIFS('個別表（B表）'!$I$14:$I$113,'個別表（B表）'!$C$14:$C$113,'総括表 (A表)'!E424)</f>
        <v>0</v>
      </c>
      <c r="T424" s="698">
        <f>SUMIFS('個別表（B表）'!$AW$14:$AW$113,'個別表（B表）'!$C$14:$C$113,'総括表 (A表)'!$E424)</f>
        <v>0</v>
      </c>
      <c r="U424" s="387">
        <f>SUMIFS('個別表（B表）'!$AY$14:$AY$113,'個別表（B表）'!$C$14:$C$113,'総括表 (A表)'!$E424)</f>
        <v>0</v>
      </c>
      <c r="V424" s="496">
        <f>SUMIFS('個別表（B表）'!$I$14:$I$113,'個別表（B表）'!$C$14:$C$113,'総括表 (A表)'!$E424,'個別表（B表）'!$F$14:$F$113,"&gt;=1")</f>
        <v>0</v>
      </c>
      <c r="W424" s="387">
        <f>SUMIFS('個別表（B表）'!$BR$14:$BR$113,'個別表（B表）'!$C$14:$C$113,'総括表 (A表)'!$E424)</f>
        <v>0</v>
      </c>
      <c r="X424" s="674" t="str">
        <f t="shared" si="93"/>
        <v/>
      </c>
      <c r="Y424" s="331"/>
      <c r="Z424" s="332"/>
      <c r="AA424" s="328">
        <f t="shared" si="95"/>
        <v>0</v>
      </c>
      <c r="AB424" s="329">
        <f t="shared" si="96"/>
        <v>0</v>
      </c>
      <c r="AC424" s="332"/>
      <c r="AD424" s="332"/>
      <c r="AE424" s="328">
        <f t="shared" si="97"/>
        <v>0</v>
      </c>
      <c r="AF424" s="746">
        <f t="shared" si="94"/>
        <v>0</v>
      </c>
      <c r="AG424" s="332"/>
      <c r="AH424" s="328">
        <f t="shared" si="98"/>
        <v>0</v>
      </c>
      <c r="AI424" s="329">
        <f t="shared" si="101"/>
        <v>0</v>
      </c>
      <c r="AJ424" s="332"/>
      <c r="AK424" s="330">
        <f t="shared" si="99"/>
        <v>0</v>
      </c>
      <c r="AL424" s="335"/>
      <c r="AM424" s="329">
        <f t="shared" si="100"/>
        <v>0</v>
      </c>
      <c r="AN424" s="436"/>
      <c r="AO424" s="337">
        <f t="shared" si="102"/>
        <v>0</v>
      </c>
      <c r="AP424" s="261"/>
    </row>
    <row r="425" spans="1:42">
      <c r="A425" s="342">
        <f>VLOOKUP($E425,'個別表（B表）'!$C$14:$CM$113,2,FALSE)</f>
        <v>0</v>
      </c>
      <c r="B425" s="342">
        <f>IF(D425&gt;0,SUM($D$12:D425),0)</f>
        <v>0</v>
      </c>
      <c r="C425" s="342">
        <f t="shared" si="103"/>
        <v>0</v>
      </c>
      <c r="D425" s="342">
        <f t="shared" si="91"/>
        <v>0</v>
      </c>
      <c r="E425" s="666">
        <f t="shared" si="104"/>
        <v>0</v>
      </c>
      <c r="F425" s="357">
        <f>VLOOKUP($E425,'個別表（B表）'!$C$14:$CM$113,10,FALSE)</f>
        <v>0</v>
      </c>
      <c r="G425" s="357">
        <f>VLOOKUP($E425,'個別表（B表）'!$C$14:$CM$113,11,FALSE)</f>
        <v>0</v>
      </c>
      <c r="H425" s="530">
        <f>VLOOKUP($E425,'個別表（B表）'!$C$14:$CM$113,12,FALSE)</f>
        <v>0</v>
      </c>
      <c r="I425" s="388"/>
      <c r="J425" s="709" t="str">
        <f>IF($H425&gt;0,LEFT(VLOOKUP($E425,'個別表（B表）'!$C$14:$CM$113,14,FALSE),2),"")</f>
        <v/>
      </c>
      <c r="K425" s="705">
        <f>SUMIFS('個別表（B表）'!$I$14:$I$113,'個別表（B表）'!$C$14:$C$113,'総括表 (A表)'!$E425,'個別表（B表）'!$R$14:$R$113,"&gt;=1")</f>
        <v>0</v>
      </c>
      <c r="L425" s="627">
        <f>SUMIFS('個別表（B表）'!$AW$14:$AW$113,'個別表（B表）'!$C$14:$C$113,'総括表 (A表)'!$E425)</f>
        <v>0</v>
      </c>
      <c r="M425" s="385">
        <f>SUMIFS('個別表（B表）'!$AY$14:$AY$113,'個別表（B表）'!$C$14:$C$113,'総括表 (A表)'!$E425)</f>
        <v>0</v>
      </c>
      <c r="N425" s="386">
        <f>SUMIFS('個別表（B表）'!$I$14:$I$113,'個別表（B表）'!$C$14:$C$113,'総括表 (A表)'!$E425,'個別表（B表）'!$F$14:$F$113,"&gt;=1")</f>
        <v>0</v>
      </c>
      <c r="O425" s="386">
        <f>SUMIFS('個別表（B表）'!$BR$14:$BR$113,'個別表（B表）'!$C$14:$C$113,'総括表 (A表)'!$E425)</f>
        <v>0</v>
      </c>
      <c r="P425" s="721" t="str">
        <f t="shared" si="92"/>
        <v/>
      </c>
      <c r="Q425" s="716"/>
      <c r="R425" s="327"/>
      <c r="S425" s="705">
        <f>SUMIFS('個別表（B表）'!$I$14:$I$113,'個別表（B表）'!$C$14:$C$113,'総括表 (A表)'!E425)</f>
        <v>0</v>
      </c>
      <c r="T425" s="698">
        <f>SUMIFS('個別表（B表）'!$AW$14:$AW$113,'個別表（B表）'!$C$14:$C$113,'総括表 (A表)'!$E425)</f>
        <v>0</v>
      </c>
      <c r="U425" s="387">
        <f>SUMIFS('個別表（B表）'!$AY$14:$AY$113,'個別表（B表）'!$C$14:$C$113,'総括表 (A表)'!$E425)</f>
        <v>0</v>
      </c>
      <c r="V425" s="496">
        <f>SUMIFS('個別表（B表）'!$I$14:$I$113,'個別表（B表）'!$C$14:$C$113,'総括表 (A表)'!$E425,'個別表（B表）'!$F$14:$F$113,"&gt;=1")</f>
        <v>0</v>
      </c>
      <c r="W425" s="387">
        <f>SUMIFS('個別表（B表）'!$BR$14:$BR$113,'個別表（B表）'!$C$14:$C$113,'総括表 (A表)'!$E425)</f>
        <v>0</v>
      </c>
      <c r="X425" s="674" t="str">
        <f t="shared" si="93"/>
        <v/>
      </c>
      <c r="Y425" s="331"/>
      <c r="Z425" s="332"/>
      <c r="AA425" s="328">
        <f t="shared" si="95"/>
        <v>0</v>
      </c>
      <c r="AB425" s="329">
        <f t="shared" si="96"/>
        <v>0</v>
      </c>
      <c r="AC425" s="332"/>
      <c r="AD425" s="332"/>
      <c r="AE425" s="328">
        <f t="shared" si="97"/>
        <v>0</v>
      </c>
      <c r="AF425" s="746">
        <f t="shared" si="94"/>
        <v>0</v>
      </c>
      <c r="AG425" s="332"/>
      <c r="AH425" s="328">
        <f t="shared" si="98"/>
        <v>0</v>
      </c>
      <c r="AI425" s="329">
        <f t="shared" si="101"/>
        <v>0</v>
      </c>
      <c r="AJ425" s="332"/>
      <c r="AK425" s="330">
        <f t="shared" si="99"/>
        <v>0</v>
      </c>
      <c r="AL425" s="335"/>
      <c r="AM425" s="329">
        <f t="shared" si="100"/>
        <v>0</v>
      </c>
      <c r="AN425" s="436"/>
      <c r="AO425" s="337">
        <f t="shared" si="102"/>
        <v>0</v>
      </c>
      <c r="AP425" s="261"/>
    </row>
    <row r="426" spans="1:42">
      <c r="A426" s="342">
        <f>VLOOKUP($E426,'個別表（B表）'!$C$14:$CM$113,2,FALSE)</f>
        <v>0</v>
      </c>
      <c r="B426" s="342">
        <f>IF(D426&gt;0,SUM($D$12:D426),0)</f>
        <v>0</v>
      </c>
      <c r="C426" s="342">
        <f t="shared" si="103"/>
        <v>0</v>
      </c>
      <c r="D426" s="342">
        <f t="shared" si="91"/>
        <v>0</v>
      </c>
      <c r="E426" s="666">
        <f t="shared" si="104"/>
        <v>0</v>
      </c>
      <c r="F426" s="357">
        <f>VLOOKUP($E426,'個別表（B表）'!$C$14:$CM$113,10,FALSE)</f>
        <v>0</v>
      </c>
      <c r="G426" s="357">
        <f>VLOOKUP($E426,'個別表（B表）'!$C$14:$CM$113,11,FALSE)</f>
        <v>0</v>
      </c>
      <c r="H426" s="530">
        <f>VLOOKUP($E426,'個別表（B表）'!$C$14:$CM$113,12,FALSE)</f>
        <v>0</v>
      </c>
      <c r="I426" s="388"/>
      <c r="J426" s="709" t="str">
        <f>IF($H426&gt;0,LEFT(VLOOKUP($E426,'個別表（B表）'!$C$14:$CM$113,14,FALSE),2),"")</f>
        <v/>
      </c>
      <c r="K426" s="705">
        <f>SUMIFS('個別表（B表）'!$I$14:$I$113,'個別表（B表）'!$C$14:$C$113,'総括表 (A表)'!$E426,'個別表（B表）'!$R$14:$R$113,"&gt;=1")</f>
        <v>0</v>
      </c>
      <c r="L426" s="627">
        <f>SUMIFS('個別表（B表）'!$AW$14:$AW$113,'個別表（B表）'!$C$14:$C$113,'総括表 (A表)'!$E426)</f>
        <v>0</v>
      </c>
      <c r="M426" s="385">
        <f>SUMIFS('個別表（B表）'!$AY$14:$AY$113,'個別表（B表）'!$C$14:$C$113,'総括表 (A表)'!$E426)</f>
        <v>0</v>
      </c>
      <c r="N426" s="386">
        <f>SUMIFS('個別表（B表）'!$I$14:$I$113,'個別表（B表）'!$C$14:$C$113,'総括表 (A表)'!$E426,'個別表（B表）'!$F$14:$F$113,"&gt;=1")</f>
        <v>0</v>
      </c>
      <c r="O426" s="386">
        <f>SUMIFS('個別表（B表）'!$BR$14:$BR$113,'個別表（B表）'!$C$14:$C$113,'総括表 (A表)'!$E426)</f>
        <v>0</v>
      </c>
      <c r="P426" s="721" t="str">
        <f t="shared" si="92"/>
        <v/>
      </c>
      <c r="Q426" s="716"/>
      <c r="R426" s="327"/>
      <c r="S426" s="705">
        <f>SUMIFS('個別表（B表）'!$I$14:$I$113,'個別表（B表）'!$C$14:$C$113,'総括表 (A表)'!E426)</f>
        <v>0</v>
      </c>
      <c r="T426" s="698">
        <f>SUMIFS('個別表（B表）'!$AW$14:$AW$113,'個別表（B表）'!$C$14:$C$113,'総括表 (A表)'!$E426)</f>
        <v>0</v>
      </c>
      <c r="U426" s="387">
        <f>SUMIFS('個別表（B表）'!$AY$14:$AY$113,'個別表（B表）'!$C$14:$C$113,'総括表 (A表)'!$E426)</f>
        <v>0</v>
      </c>
      <c r="V426" s="496">
        <f>SUMIFS('個別表（B表）'!$I$14:$I$113,'個別表（B表）'!$C$14:$C$113,'総括表 (A表)'!$E426,'個別表（B表）'!$F$14:$F$113,"&gt;=1")</f>
        <v>0</v>
      </c>
      <c r="W426" s="387">
        <f>SUMIFS('個別表（B表）'!$BR$14:$BR$113,'個別表（B表）'!$C$14:$C$113,'総括表 (A表)'!$E426)</f>
        <v>0</v>
      </c>
      <c r="X426" s="674" t="str">
        <f t="shared" si="93"/>
        <v/>
      </c>
      <c r="Y426" s="331"/>
      <c r="Z426" s="332"/>
      <c r="AA426" s="328">
        <f t="shared" si="95"/>
        <v>0</v>
      </c>
      <c r="AB426" s="329">
        <f t="shared" si="96"/>
        <v>0</v>
      </c>
      <c r="AC426" s="332"/>
      <c r="AD426" s="332"/>
      <c r="AE426" s="328">
        <f t="shared" si="97"/>
        <v>0</v>
      </c>
      <c r="AF426" s="746">
        <f t="shared" si="94"/>
        <v>0</v>
      </c>
      <c r="AG426" s="332"/>
      <c r="AH426" s="328">
        <f t="shared" si="98"/>
        <v>0</v>
      </c>
      <c r="AI426" s="329">
        <f t="shared" si="101"/>
        <v>0</v>
      </c>
      <c r="AJ426" s="332"/>
      <c r="AK426" s="330">
        <f t="shared" si="99"/>
        <v>0</v>
      </c>
      <c r="AL426" s="335"/>
      <c r="AM426" s="329">
        <f t="shared" si="100"/>
        <v>0</v>
      </c>
      <c r="AN426" s="436"/>
      <c r="AO426" s="337">
        <f t="shared" si="102"/>
        <v>0</v>
      </c>
      <c r="AP426" s="261"/>
    </row>
    <row r="427" spans="1:42">
      <c r="A427" s="342">
        <f>VLOOKUP($E427,'個別表（B表）'!$C$14:$CM$113,2,FALSE)</f>
        <v>0</v>
      </c>
      <c r="B427" s="342">
        <f>IF(D427&gt;0,SUM($D$12:D427),0)</f>
        <v>0</v>
      </c>
      <c r="C427" s="342">
        <f t="shared" si="103"/>
        <v>0</v>
      </c>
      <c r="D427" s="342">
        <f t="shared" si="91"/>
        <v>0</v>
      </c>
      <c r="E427" s="666">
        <f t="shared" si="104"/>
        <v>0</v>
      </c>
      <c r="F427" s="357">
        <f>VLOOKUP($E427,'個別表（B表）'!$C$14:$CM$113,10,FALSE)</f>
        <v>0</v>
      </c>
      <c r="G427" s="357">
        <f>VLOOKUP($E427,'個別表（B表）'!$C$14:$CM$113,11,FALSE)</f>
        <v>0</v>
      </c>
      <c r="H427" s="530">
        <f>VLOOKUP($E427,'個別表（B表）'!$C$14:$CM$113,12,FALSE)</f>
        <v>0</v>
      </c>
      <c r="I427" s="388"/>
      <c r="J427" s="709" t="str">
        <f>IF($H427&gt;0,LEFT(VLOOKUP($E427,'個別表（B表）'!$C$14:$CM$113,14,FALSE),2),"")</f>
        <v/>
      </c>
      <c r="K427" s="705">
        <f>SUMIFS('個別表（B表）'!$I$14:$I$113,'個別表（B表）'!$C$14:$C$113,'総括表 (A表)'!$E427,'個別表（B表）'!$R$14:$R$113,"&gt;=1")</f>
        <v>0</v>
      </c>
      <c r="L427" s="627">
        <f>SUMIFS('個別表（B表）'!$AW$14:$AW$113,'個別表（B表）'!$C$14:$C$113,'総括表 (A表)'!$E427)</f>
        <v>0</v>
      </c>
      <c r="M427" s="385">
        <f>SUMIFS('個別表（B表）'!$AY$14:$AY$113,'個別表（B表）'!$C$14:$C$113,'総括表 (A表)'!$E427)</f>
        <v>0</v>
      </c>
      <c r="N427" s="386">
        <f>SUMIFS('個別表（B表）'!$I$14:$I$113,'個別表（B表）'!$C$14:$C$113,'総括表 (A表)'!$E427,'個別表（B表）'!$F$14:$F$113,"&gt;=1")</f>
        <v>0</v>
      </c>
      <c r="O427" s="386">
        <f>SUMIFS('個別表（B表）'!$BR$14:$BR$113,'個別表（B表）'!$C$14:$C$113,'総括表 (A表)'!$E427)</f>
        <v>0</v>
      </c>
      <c r="P427" s="721" t="str">
        <f t="shared" si="92"/>
        <v/>
      </c>
      <c r="Q427" s="716"/>
      <c r="R427" s="327"/>
      <c r="S427" s="705">
        <f>SUMIFS('個別表（B表）'!$I$14:$I$113,'個別表（B表）'!$C$14:$C$113,'総括表 (A表)'!E427)</f>
        <v>0</v>
      </c>
      <c r="T427" s="698">
        <f>SUMIFS('個別表（B表）'!$AW$14:$AW$113,'個別表（B表）'!$C$14:$C$113,'総括表 (A表)'!$E427)</f>
        <v>0</v>
      </c>
      <c r="U427" s="387">
        <f>SUMIFS('個別表（B表）'!$AY$14:$AY$113,'個別表（B表）'!$C$14:$C$113,'総括表 (A表)'!$E427)</f>
        <v>0</v>
      </c>
      <c r="V427" s="496">
        <f>SUMIFS('個別表（B表）'!$I$14:$I$113,'個別表（B表）'!$C$14:$C$113,'総括表 (A表)'!$E427,'個別表（B表）'!$F$14:$F$113,"&gt;=1")</f>
        <v>0</v>
      </c>
      <c r="W427" s="387">
        <f>SUMIFS('個別表（B表）'!$BR$14:$BR$113,'個別表（B表）'!$C$14:$C$113,'総括表 (A表)'!$E427)</f>
        <v>0</v>
      </c>
      <c r="X427" s="674" t="str">
        <f t="shared" si="93"/>
        <v/>
      </c>
      <c r="Y427" s="331"/>
      <c r="Z427" s="332"/>
      <c r="AA427" s="328">
        <f t="shared" si="95"/>
        <v>0</v>
      </c>
      <c r="AB427" s="329">
        <f t="shared" si="96"/>
        <v>0</v>
      </c>
      <c r="AC427" s="332"/>
      <c r="AD427" s="332"/>
      <c r="AE427" s="328">
        <f t="shared" si="97"/>
        <v>0</v>
      </c>
      <c r="AF427" s="746">
        <f t="shared" si="94"/>
        <v>0</v>
      </c>
      <c r="AG427" s="332"/>
      <c r="AH427" s="328">
        <f t="shared" si="98"/>
        <v>0</v>
      </c>
      <c r="AI427" s="329">
        <f t="shared" si="101"/>
        <v>0</v>
      </c>
      <c r="AJ427" s="332"/>
      <c r="AK427" s="330">
        <f t="shared" si="99"/>
        <v>0</v>
      </c>
      <c r="AL427" s="335"/>
      <c r="AM427" s="329">
        <f t="shared" si="100"/>
        <v>0</v>
      </c>
      <c r="AN427" s="436"/>
      <c r="AO427" s="337">
        <f t="shared" si="102"/>
        <v>0</v>
      </c>
      <c r="AP427" s="261"/>
    </row>
    <row r="428" spans="1:42">
      <c r="A428" s="342">
        <f>VLOOKUP($E428,'個別表（B表）'!$C$14:$CM$113,2,FALSE)</f>
        <v>0</v>
      </c>
      <c r="B428" s="342">
        <f>IF(D428&gt;0,SUM($D$12:D428),0)</f>
        <v>0</v>
      </c>
      <c r="C428" s="342">
        <f t="shared" si="103"/>
        <v>0</v>
      </c>
      <c r="D428" s="342">
        <f t="shared" si="91"/>
        <v>0</v>
      </c>
      <c r="E428" s="666">
        <f t="shared" si="104"/>
        <v>0</v>
      </c>
      <c r="F428" s="357">
        <f>VLOOKUP($E428,'個別表（B表）'!$C$14:$CM$113,10,FALSE)</f>
        <v>0</v>
      </c>
      <c r="G428" s="357">
        <f>VLOOKUP($E428,'個別表（B表）'!$C$14:$CM$113,11,FALSE)</f>
        <v>0</v>
      </c>
      <c r="H428" s="530">
        <f>VLOOKUP($E428,'個別表（B表）'!$C$14:$CM$113,12,FALSE)</f>
        <v>0</v>
      </c>
      <c r="I428" s="388"/>
      <c r="J428" s="709" t="str">
        <f>IF($H428&gt;0,LEFT(VLOOKUP($E428,'個別表（B表）'!$C$14:$CM$113,14,FALSE),2),"")</f>
        <v/>
      </c>
      <c r="K428" s="705">
        <f>SUMIFS('個別表（B表）'!$I$14:$I$113,'個別表（B表）'!$C$14:$C$113,'総括表 (A表)'!$E428,'個別表（B表）'!$R$14:$R$113,"&gt;=1")</f>
        <v>0</v>
      </c>
      <c r="L428" s="627">
        <f>SUMIFS('個別表（B表）'!$AW$14:$AW$113,'個別表（B表）'!$C$14:$C$113,'総括表 (A表)'!$E428)</f>
        <v>0</v>
      </c>
      <c r="M428" s="385">
        <f>SUMIFS('個別表（B表）'!$AY$14:$AY$113,'個別表（B表）'!$C$14:$C$113,'総括表 (A表)'!$E428)</f>
        <v>0</v>
      </c>
      <c r="N428" s="386">
        <f>SUMIFS('個別表（B表）'!$I$14:$I$113,'個別表（B表）'!$C$14:$C$113,'総括表 (A表)'!$E428,'個別表（B表）'!$F$14:$F$113,"&gt;=1")</f>
        <v>0</v>
      </c>
      <c r="O428" s="386">
        <f>SUMIFS('個別表（B表）'!$BR$14:$BR$113,'個別表（B表）'!$C$14:$C$113,'総括表 (A表)'!$E428)</f>
        <v>0</v>
      </c>
      <c r="P428" s="721" t="str">
        <f t="shared" si="92"/>
        <v/>
      </c>
      <c r="Q428" s="716"/>
      <c r="R428" s="327"/>
      <c r="S428" s="705">
        <f>SUMIFS('個別表（B表）'!$I$14:$I$113,'個別表（B表）'!$C$14:$C$113,'総括表 (A表)'!E428)</f>
        <v>0</v>
      </c>
      <c r="T428" s="698">
        <f>SUMIFS('個別表（B表）'!$AW$14:$AW$113,'個別表（B表）'!$C$14:$C$113,'総括表 (A表)'!$E428)</f>
        <v>0</v>
      </c>
      <c r="U428" s="387">
        <f>SUMIFS('個別表（B表）'!$AY$14:$AY$113,'個別表（B表）'!$C$14:$C$113,'総括表 (A表)'!$E428)</f>
        <v>0</v>
      </c>
      <c r="V428" s="496">
        <f>SUMIFS('個別表（B表）'!$I$14:$I$113,'個別表（B表）'!$C$14:$C$113,'総括表 (A表)'!$E428,'個別表（B表）'!$F$14:$F$113,"&gt;=1")</f>
        <v>0</v>
      </c>
      <c r="W428" s="387">
        <f>SUMIFS('個別表（B表）'!$BR$14:$BR$113,'個別表（B表）'!$C$14:$C$113,'総括表 (A表)'!$E428)</f>
        <v>0</v>
      </c>
      <c r="X428" s="674" t="str">
        <f t="shared" si="93"/>
        <v/>
      </c>
      <c r="Y428" s="331"/>
      <c r="Z428" s="332"/>
      <c r="AA428" s="328">
        <f t="shared" si="95"/>
        <v>0</v>
      </c>
      <c r="AB428" s="329">
        <f t="shared" si="96"/>
        <v>0</v>
      </c>
      <c r="AC428" s="332"/>
      <c r="AD428" s="332"/>
      <c r="AE428" s="328">
        <f t="shared" si="97"/>
        <v>0</v>
      </c>
      <c r="AF428" s="746">
        <f t="shared" si="94"/>
        <v>0</v>
      </c>
      <c r="AG428" s="332"/>
      <c r="AH428" s="328">
        <f t="shared" si="98"/>
        <v>0</v>
      </c>
      <c r="AI428" s="329">
        <f t="shared" si="101"/>
        <v>0</v>
      </c>
      <c r="AJ428" s="332"/>
      <c r="AK428" s="330">
        <f t="shared" si="99"/>
        <v>0</v>
      </c>
      <c r="AL428" s="335"/>
      <c r="AM428" s="329">
        <f t="shared" si="100"/>
        <v>0</v>
      </c>
      <c r="AN428" s="436"/>
      <c r="AO428" s="337">
        <f t="shared" si="102"/>
        <v>0</v>
      </c>
      <c r="AP428" s="261"/>
    </row>
    <row r="429" spans="1:42">
      <c r="A429" s="342">
        <f>VLOOKUP($E429,'個別表（B表）'!$C$14:$CM$113,2,FALSE)</f>
        <v>0</v>
      </c>
      <c r="B429" s="342">
        <f>IF(D429&gt;0,SUM($D$12:D429),0)</f>
        <v>0</v>
      </c>
      <c r="C429" s="342">
        <f t="shared" si="103"/>
        <v>0</v>
      </c>
      <c r="D429" s="342">
        <f t="shared" si="91"/>
        <v>0</v>
      </c>
      <c r="E429" s="666">
        <f t="shared" si="104"/>
        <v>0</v>
      </c>
      <c r="F429" s="357">
        <f>VLOOKUP($E429,'個別表（B表）'!$C$14:$CM$113,10,FALSE)</f>
        <v>0</v>
      </c>
      <c r="G429" s="357">
        <f>VLOOKUP($E429,'個別表（B表）'!$C$14:$CM$113,11,FALSE)</f>
        <v>0</v>
      </c>
      <c r="H429" s="530">
        <f>VLOOKUP($E429,'個別表（B表）'!$C$14:$CM$113,12,FALSE)</f>
        <v>0</v>
      </c>
      <c r="I429" s="388"/>
      <c r="J429" s="709" t="str">
        <f>IF($H429&gt;0,LEFT(VLOOKUP($E429,'個別表（B表）'!$C$14:$CM$113,14,FALSE),2),"")</f>
        <v/>
      </c>
      <c r="K429" s="705">
        <f>SUMIFS('個別表（B表）'!$I$14:$I$113,'個別表（B表）'!$C$14:$C$113,'総括表 (A表)'!$E429,'個別表（B表）'!$R$14:$R$113,"&gt;=1")</f>
        <v>0</v>
      </c>
      <c r="L429" s="627">
        <f>SUMIFS('個別表（B表）'!$AW$14:$AW$113,'個別表（B表）'!$C$14:$C$113,'総括表 (A表)'!$E429)</f>
        <v>0</v>
      </c>
      <c r="M429" s="385">
        <f>SUMIFS('個別表（B表）'!$AY$14:$AY$113,'個別表（B表）'!$C$14:$C$113,'総括表 (A表)'!$E429)</f>
        <v>0</v>
      </c>
      <c r="N429" s="386">
        <f>SUMIFS('個別表（B表）'!$I$14:$I$113,'個別表（B表）'!$C$14:$C$113,'総括表 (A表)'!$E429,'個別表（B表）'!$F$14:$F$113,"&gt;=1")</f>
        <v>0</v>
      </c>
      <c r="O429" s="386">
        <f>SUMIFS('個別表（B表）'!$BR$14:$BR$113,'個別表（B表）'!$C$14:$C$113,'総括表 (A表)'!$E429)</f>
        <v>0</v>
      </c>
      <c r="P429" s="721" t="str">
        <f t="shared" si="92"/>
        <v/>
      </c>
      <c r="Q429" s="716"/>
      <c r="R429" s="327"/>
      <c r="S429" s="705">
        <f>SUMIFS('個別表（B表）'!$I$14:$I$113,'個別表（B表）'!$C$14:$C$113,'総括表 (A表)'!E429)</f>
        <v>0</v>
      </c>
      <c r="T429" s="698">
        <f>SUMIFS('個別表（B表）'!$AW$14:$AW$113,'個別表（B表）'!$C$14:$C$113,'総括表 (A表)'!$E429)</f>
        <v>0</v>
      </c>
      <c r="U429" s="387">
        <f>SUMIFS('個別表（B表）'!$AY$14:$AY$113,'個別表（B表）'!$C$14:$C$113,'総括表 (A表)'!$E429)</f>
        <v>0</v>
      </c>
      <c r="V429" s="496">
        <f>SUMIFS('個別表（B表）'!$I$14:$I$113,'個別表（B表）'!$C$14:$C$113,'総括表 (A表)'!$E429,'個別表（B表）'!$F$14:$F$113,"&gt;=1")</f>
        <v>0</v>
      </c>
      <c r="W429" s="387">
        <f>SUMIFS('個別表（B表）'!$BR$14:$BR$113,'個別表（B表）'!$C$14:$C$113,'総括表 (A表)'!$E429)</f>
        <v>0</v>
      </c>
      <c r="X429" s="674" t="str">
        <f t="shared" si="93"/>
        <v/>
      </c>
      <c r="Y429" s="331"/>
      <c r="Z429" s="332"/>
      <c r="AA429" s="328">
        <f t="shared" si="95"/>
        <v>0</v>
      </c>
      <c r="AB429" s="329">
        <f t="shared" si="96"/>
        <v>0</v>
      </c>
      <c r="AC429" s="332"/>
      <c r="AD429" s="332"/>
      <c r="AE429" s="328">
        <f t="shared" si="97"/>
        <v>0</v>
      </c>
      <c r="AF429" s="746">
        <f t="shared" si="94"/>
        <v>0</v>
      </c>
      <c r="AG429" s="332"/>
      <c r="AH429" s="328">
        <f t="shared" si="98"/>
        <v>0</v>
      </c>
      <c r="AI429" s="329">
        <f t="shared" si="101"/>
        <v>0</v>
      </c>
      <c r="AJ429" s="332"/>
      <c r="AK429" s="330">
        <f t="shared" si="99"/>
        <v>0</v>
      </c>
      <c r="AL429" s="335"/>
      <c r="AM429" s="329">
        <f t="shared" si="100"/>
        <v>0</v>
      </c>
      <c r="AN429" s="436"/>
      <c r="AO429" s="337">
        <f t="shared" si="102"/>
        <v>0</v>
      </c>
      <c r="AP429" s="261"/>
    </row>
    <row r="430" spans="1:42">
      <c r="A430" s="342">
        <f>VLOOKUP($E430,'個別表（B表）'!$C$14:$CM$113,2,FALSE)</f>
        <v>0</v>
      </c>
      <c r="B430" s="342">
        <f>IF(D430&gt;0,SUM($D$12:D430),0)</f>
        <v>0</v>
      </c>
      <c r="C430" s="342">
        <f t="shared" si="103"/>
        <v>0</v>
      </c>
      <c r="D430" s="342">
        <f t="shared" si="91"/>
        <v>0</v>
      </c>
      <c r="E430" s="666">
        <f t="shared" si="104"/>
        <v>0</v>
      </c>
      <c r="F430" s="357">
        <f>VLOOKUP($E430,'個別表（B表）'!$C$14:$CM$113,10,FALSE)</f>
        <v>0</v>
      </c>
      <c r="G430" s="357">
        <f>VLOOKUP($E430,'個別表（B表）'!$C$14:$CM$113,11,FALSE)</f>
        <v>0</v>
      </c>
      <c r="H430" s="530">
        <f>VLOOKUP($E430,'個別表（B表）'!$C$14:$CM$113,12,FALSE)</f>
        <v>0</v>
      </c>
      <c r="I430" s="388"/>
      <c r="J430" s="709" t="str">
        <f>IF($H430&gt;0,LEFT(VLOOKUP($E430,'個別表（B表）'!$C$14:$CM$113,14,FALSE),2),"")</f>
        <v/>
      </c>
      <c r="K430" s="705">
        <f>SUMIFS('個別表（B表）'!$I$14:$I$113,'個別表（B表）'!$C$14:$C$113,'総括表 (A表)'!$E430,'個別表（B表）'!$R$14:$R$113,"&gt;=1")</f>
        <v>0</v>
      </c>
      <c r="L430" s="627">
        <f>SUMIFS('個別表（B表）'!$AW$14:$AW$113,'個別表（B表）'!$C$14:$C$113,'総括表 (A表)'!$E430)</f>
        <v>0</v>
      </c>
      <c r="M430" s="385">
        <f>SUMIFS('個別表（B表）'!$AY$14:$AY$113,'個別表（B表）'!$C$14:$C$113,'総括表 (A表)'!$E430)</f>
        <v>0</v>
      </c>
      <c r="N430" s="386">
        <f>SUMIFS('個別表（B表）'!$I$14:$I$113,'個別表（B表）'!$C$14:$C$113,'総括表 (A表)'!$E430,'個別表（B表）'!$F$14:$F$113,"&gt;=1")</f>
        <v>0</v>
      </c>
      <c r="O430" s="386">
        <f>SUMIFS('個別表（B表）'!$BR$14:$BR$113,'個別表（B表）'!$C$14:$C$113,'総括表 (A表)'!$E430)</f>
        <v>0</v>
      </c>
      <c r="P430" s="721" t="str">
        <f t="shared" si="92"/>
        <v/>
      </c>
      <c r="Q430" s="716"/>
      <c r="R430" s="327"/>
      <c r="S430" s="705">
        <f>SUMIFS('個別表（B表）'!$I$14:$I$113,'個別表（B表）'!$C$14:$C$113,'総括表 (A表)'!E430)</f>
        <v>0</v>
      </c>
      <c r="T430" s="698">
        <f>SUMIFS('個別表（B表）'!$AW$14:$AW$113,'個別表（B表）'!$C$14:$C$113,'総括表 (A表)'!$E430)</f>
        <v>0</v>
      </c>
      <c r="U430" s="387">
        <f>SUMIFS('個別表（B表）'!$AY$14:$AY$113,'個別表（B表）'!$C$14:$C$113,'総括表 (A表)'!$E430)</f>
        <v>0</v>
      </c>
      <c r="V430" s="496">
        <f>SUMIFS('個別表（B表）'!$I$14:$I$113,'個別表（B表）'!$C$14:$C$113,'総括表 (A表)'!$E430,'個別表（B表）'!$F$14:$F$113,"&gt;=1")</f>
        <v>0</v>
      </c>
      <c r="W430" s="387">
        <f>SUMIFS('個別表（B表）'!$BR$14:$BR$113,'個別表（B表）'!$C$14:$C$113,'総括表 (A表)'!$E430)</f>
        <v>0</v>
      </c>
      <c r="X430" s="674" t="str">
        <f t="shared" si="93"/>
        <v/>
      </c>
      <c r="Y430" s="331"/>
      <c r="Z430" s="332"/>
      <c r="AA430" s="328">
        <f t="shared" si="95"/>
        <v>0</v>
      </c>
      <c r="AB430" s="329">
        <f t="shared" si="96"/>
        <v>0</v>
      </c>
      <c r="AC430" s="332"/>
      <c r="AD430" s="332"/>
      <c r="AE430" s="328">
        <f t="shared" si="97"/>
        <v>0</v>
      </c>
      <c r="AF430" s="746">
        <f t="shared" si="94"/>
        <v>0</v>
      </c>
      <c r="AG430" s="332"/>
      <c r="AH430" s="328">
        <f t="shared" si="98"/>
        <v>0</v>
      </c>
      <c r="AI430" s="329">
        <f t="shared" si="101"/>
        <v>0</v>
      </c>
      <c r="AJ430" s="332"/>
      <c r="AK430" s="330">
        <f t="shared" si="99"/>
        <v>0</v>
      </c>
      <c r="AL430" s="335"/>
      <c r="AM430" s="329">
        <f t="shared" si="100"/>
        <v>0</v>
      </c>
      <c r="AN430" s="436"/>
      <c r="AO430" s="337">
        <f t="shared" si="102"/>
        <v>0</v>
      </c>
      <c r="AP430" s="261"/>
    </row>
    <row r="431" spans="1:42">
      <c r="A431" s="342">
        <f>VLOOKUP($E431,'個別表（B表）'!$C$14:$CM$113,2,FALSE)</f>
        <v>0</v>
      </c>
      <c r="B431" s="342">
        <f>IF(D431&gt;0,SUM($D$12:D431),0)</f>
        <v>0</v>
      </c>
      <c r="C431" s="342">
        <f t="shared" si="103"/>
        <v>0</v>
      </c>
      <c r="D431" s="342">
        <f t="shared" si="91"/>
        <v>0</v>
      </c>
      <c r="E431" s="666">
        <f t="shared" si="104"/>
        <v>0</v>
      </c>
      <c r="F431" s="357">
        <f>VLOOKUP($E431,'個別表（B表）'!$C$14:$CM$113,10,FALSE)</f>
        <v>0</v>
      </c>
      <c r="G431" s="357">
        <f>VLOOKUP($E431,'個別表（B表）'!$C$14:$CM$113,11,FALSE)</f>
        <v>0</v>
      </c>
      <c r="H431" s="530">
        <f>VLOOKUP($E431,'個別表（B表）'!$C$14:$CM$113,12,FALSE)</f>
        <v>0</v>
      </c>
      <c r="I431" s="388"/>
      <c r="J431" s="709" t="str">
        <f>IF($H431&gt;0,LEFT(VLOOKUP($E431,'個別表（B表）'!$C$14:$CM$113,14,FALSE),2),"")</f>
        <v/>
      </c>
      <c r="K431" s="705">
        <f>SUMIFS('個別表（B表）'!$I$14:$I$113,'個別表（B表）'!$C$14:$C$113,'総括表 (A表)'!$E431,'個別表（B表）'!$R$14:$R$113,"&gt;=1")</f>
        <v>0</v>
      </c>
      <c r="L431" s="627">
        <f>SUMIFS('個別表（B表）'!$AW$14:$AW$113,'個別表（B表）'!$C$14:$C$113,'総括表 (A表)'!$E431)</f>
        <v>0</v>
      </c>
      <c r="M431" s="385">
        <f>SUMIFS('個別表（B表）'!$AY$14:$AY$113,'個別表（B表）'!$C$14:$C$113,'総括表 (A表)'!$E431)</f>
        <v>0</v>
      </c>
      <c r="N431" s="386">
        <f>SUMIFS('個別表（B表）'!$I$14:$I$113,'個別表（B表）'!$C$14:$C$113,'総括表 (A表)'!$E431,'個別表（B表）'!$F$14:$F$113,"&gt;=1")</f>
        <v>0</v>
      </c>
      <c r="O431" s="386">
        <f>SUMIFS('個別表（B表）'!$BR$14:$BR$113,'個別表（B表）'!$C$14:$C$113,'総括表 (A表)'!$E431)</f>
        <v>0</v>
      </c>
      <c r="P431" s="721" t="str">
        <f t="shared" si="92"/>
        <v/>
      </c>
      <c r="Q431" s="716"/>
      <c r="R431" s="327"/>
      <c r="S431" s="705">
        <f>SUMIFS('個別表（B表）'!$I$14:$I$113,'個別表（B表）'!$C$14:$C$113,'総括表 (A表)'!E431)</f>
        <v>0</v>
      </c>
      <c r="T431" s="698">
        <f>SUMIFS('個別表（B表）'!$AW$14:$AW$113,'個別表（B表）'!$C$14:$C$113,'総括表 (A表)'!$E431)</f>
        <v>0</v>
      </c>
      <c r="U431" s="387">
        <f>SUMIFS('個別表（B表）'!$AY$14:$AY$113,'個別表（B表）'!$C$14:$C$113,'総括表 (A表)'!$E431)</f>
        <v>0</v>
      </c>
      <c r="V431" s="496">
        <f>SUMIFS('個別表（B表）'!$I$14:$I$113,'個別表（B表）'!$C$14:$C$113,'総括表 (A表)'!$E431,'個別表（B表）'!$F$14:$F$113,"&gt;=1")</f>
        <v>0</v>
      </c>
      <c r="W431" s="387">
        <f>SUMIFS('個別表（B表）'!$BR$14:$BR$113,'個別表（B表）'!$C$14:$C$113,'総括表 (A表)'!$E431)</f>
        <v>0</v>
      </c>
      <c r="X431" s="674" t="str">
        <f t="shared" si="93"/>
        <v/>
      </c>
      <c r="Y431" s="331"/>
      <c r="Z431" s="332"/>
      <c r="AA431" s="328">
        <f t="shared" si="95"/>
        <v>0</v>
      </c>
      <c r="AB431" s="329">
        <f t="shared" si="96"/>
        <v>0</v>
      </c>
      <c r="AC431" s="332"/>
      <c r="AD431" s="332"/>
      <c r="AE431" s="328">
        <f t="shared" si="97"/>
        <v>0</v>
      </c>
      <c r="AF431" s="746">
        <f t="shared" si="94"/>
        <v>0</v>
      </c>
      <c r="AG431" s="332"/>
      <c r="AH431" s="328">
        <f t="shared" si="98"/>
        <v>0</v>
      </c>
      <c r="AI431" s="329">
        <f t="shared" si="101"/>
        <v>0</v>
      </c>
      <c r="AJ431" s="332"/>
      <c r="AK431" s="330">
        <f t="shared" si="99"/>
        <v>0</v>
      </c>
      <c r="AL431" s="335"/>
      <c r="AM431" s="329">
        <f t="shared" si="100"/>
        <v>0</v>
      </c>
      <c r="AN431" s="436"/>
      <c r="AO431" s="337">
        <f t="shared" si="102"/>
        <v>0</v>
      </c>
      <c r="AP431" s="261"/>
    </row>
    <row r="432" spans="1:42">
      <c r="A432" s="342">
        <f>VLOOKUP($E432,'個別表（B表）'!$C$14:$CM$113,2,FALSE)</f>
        <v>0</v>
      </c>
      <c r="B432" s="342">
        <f>IF(D432&gt;0,SUM($D$12:D432),0)</f>
        <v>0</v>
      </c>
      <c r="C432" s="342">
        <f t="shared" si="103"/>
        <v>0</v>
      </c>
      <c r="D432" s="342">
        <f t="shared" si="91"/>
        <v>0</v>
      </c>
      <c r="E432" s="666">
        <f t="shared" si="104"/>
        <v>0</v>
      </c>
      <c r="F432" s="357">
        <f>VLOOKUP($E432,'個別表（B表）'!$C$14:$CM$113,10,FALSE)</f>
        <v>0</v>
      </c>
      <c r="G432" s="357">
        <f>VLOOKUP($E432,'個別表（B表）'!$C$14:$CM$113,11,FALSE)</f>
        <v>0</v>
      </c>
      <c r="H432" s="530">
        <f>VLOOKUP($E432,'個別表（B表）'!$C$14:$CM$113,12,FALSE)</f>
        <v>0</v>
      </c>
      <c r="I432" s="388"/>
      <c r="J432" s="709" t="str">
        <f>IF($H432&gt;0,LEFT(VLOOKUP($E432,'個別表（B表）'!$C$14:$CM$113,14,FALSE),2),"")</f>
        <v/>
      </c>
      <c r="K432" s="705">
        <f>SUMIFS('個別表（B表）'!$I$14:$I$113,'個別表（B表）'!$C$14:$C$113,'総括表 (A表)'!$E432,'個別表（B表）'!$R$14:$R$113,"&gt;=1")</f>
        <v>0</v>
      </c>
      <c r="L432" s="627">
        <f>SUMIFS('個別表（B表）'!$AW$14:$AW$113,'個別表（B表）'!$C$14:$C$113,'総括表 (A表)'!$E432)</f>
        <v>0</v>
      </c>
      <c r="M432" s="385">
        <f>SUMIFS('個別表（B表）'!$AY$14:$AY$113,'個別表（B表）'!$C$14:$C$113,'総括表 (A表)'!$E432)</f>
        <v>0</v>
      </c>
      <c r="N432" s="386">
        <f>SUMIFS('個別表（B表）'!$I$14:$I$113,'個別表（B表）'!$C$14:$C$113,'総括表 (A表)'!$E432,'個別表（B表）'!$F$14:$F$113,"&gt;=1")</f>
        <v>0</v>
      </c>
      <c r="O432" s="386">
        <f>SUMIFS('個別表（B表）'!$BR$14:$BR$113,'個別表（B表）'!$C$14:$C$113,'総括表 (A表)'!$E432)</f>
        <v>0</v>
      </c>
      <c r="P432" s="721" t="str">
        <f t="shared" si="92"/>
        <v/>
      </c>
      <c r="Q432" s="716"/>
      <c r="R432" s="327"/>
      <c r="S432" s="705">
        <f>SUMIFS('個別表（B表）'!$I$14:$I$113,'個別表（B表）'!$C$14:$C$113,'総括表 (A表)'!E432)</f>
        <v>0</v>
      </c>
      <c r="T432" s="698">
        <f>SUMIFS('個別表（B表）'!$AW$14:$AW$113,'個別表（B表）'!$C$14:$C$113,'総括表 (A表)'!$E432)</f>
        <v>0</v>
      </c>
      <c r="U432" s="387">
        <f>SUMIFS('個別表（B表）'!$AY$14:$AY$113,'個別表（B表）'!$C$14:$C$113,'総括表 (A表)'!$E432)</f>
        <v>0</v>
      </c>
      <c r="V432" s="496">
        <f>SUMIFS('個別表（B表）'!$I$14:$I$113,'個別表（B表）'!$C$14:$C$113,'総括表 (A表)'!$E432,'個別表（B表）'!$F$14:$F$113,"&gt;=1")</f>
        <v>0</v>
      </c>
      <c r="W432" s="387">
        <f>SUMIFS('個別表（B表）'!$BR$14:$BR$113,'個別表（B表）'!$C$14:$C$113,'総括表 (A表)'!$E432)</f>
        <v>0</v>
      </c>
      <c r="X432" s="674" t="str">
        <f t="shared" si="93"/>
        <v/>
      </c>
      <c r="Y432" s="331"/>
      <c r="Z432" s="332"/>
      <c r="AA432" s="328">
        <f t="shared" si="95"/>
        <v>0</v>
      </c>
      <c r="AB432" s="329">
        <f t="shared" si="96"/>
        <v>0</v>
      </c>
      <c r="AC432" s="332"/>
      <c r="AD432" s="332"/>
      <c r="AE432" s="328">
        <f t="shared" si="97"/>
        <v>0</v>
      </c>
      <c r="AF432" s="746">
        <f t="shared" si="94"/>
        <v>0</v>
      </c>
      <c r="AG432" s="332"/>
      <c r="AH432" s="328">
        <f t="shared" si="98"/>
        <v>0</v>
      </c>
      <c r="AI432" s="329">
        <f t="shared" si="101"/>
        <v>0</v>
      </c>
      <c r="AJ432" s="332"/>
      <c r="AK432" s="330">
        <f t="shared" si="99"/>
        <v>0</v>
      </c>
      <c r="AL432" s="335"/>
      <c r="AM432" s="329">
        <f t="shared" si="100"/>
        <v>0</v>
      </c>
      <c r="AN432" s="436"/>
      <c r="AO432" s="337">
        <f t="shared" si="102"/>
        <v>0</v>
      </c>
      <c r="AP432" s="261"/>
    </row>
    <row r="433" spans="1:42">
      <c r="A433" s="342">
        <f>VLOOKUP($E433,'個別表（B表）'!$C$14:$CM$113,2,FALSE)</f>
        <v>0</v>
      </c>
      <c r="B433" s="342">
        <f>IF(D433&gt;0,SUM($D$12:D433),0)</f>
        <v>0</v>
      </c>
      <c r="C433" s="342">
        <f t="shared" si="103"/>
        <v>0</v>
      </c>
      <c r="D433" s="342">
        <f t="shared" si="91"/>
        <v>0</v>
      </c>
      <c r="E433" s="666">
        <f t="shared" si="104"/>
        <v>0</v>
      </c>
      <c r="F433" s="357">
        <f>VLOOKUP($E433,'個別表（B表）'!$C$14:$CM$113,10,FALSE)</f>
        <v>0</v>
      </c>
      <c r="G433" s="357">
        <f>VLOOKUP($E433,'個別表（B表）'!$C$14:$CM$113,11,FALSE)</f>
        <v>0</v>
      </c>
      <c r="H433" s="530">
        <f>VLOOKUP($E433,'個別表（B表）'!$C$14:$CM$113,12,FALSE)</f>
        <v>0</v>
      </c>
      <c r="I433" s="388"/>
      <c r="J433" s="709" t="str">
        <f>IF($H433&gt;0,LEFT(VLOOKUP($E433,'個別表（B表）'!$C$14:$CM$113,14,FALSE),2),"")</f>
        <v/>
      </c>
      <c r="K433" s="705">
        <f>SUMIFS('個別表（B表）'!$I$14:$I$113,'個別表（B表）'!$C$14:$C$113,'総括表 (A表)'!$E433,'個別表（B表）'!$R$14:$R$113,"&gt;=1")</f>
        <v>0</v>
      </c>
      <c r="L433" s="627">
        <f>SUMIFS('個別表（B表）'!$AW$14:$AW$113,'個別表（B表）'!$C$14:$C$113,'総括表 (A表)'!$E433)</f>
        <v>0</v>
      </c>
      <c r="M433" s="385">
        <f>SUMIFS('個別表（B表）'!$AY$14:$AY$113,'個別表（B表）'!$C$14:$C$113,'総括表 (A表)'!$E433)</f>
        <v>0</v>
      </c>
      <c r="N433" s="386">
        <f>SUMIFS('個別表（B表）'!$I$14:$I$113,'個別表（B表）'!$C$14:$C$113,'総括表 (A表)'!$E433,'個別表（B表）'!$F$14:$F$113,"&gt;=1")</f>
        <v>0</v>
      </c>
      <c r="O433" s="386">
        <f>SUMIFS('個別表（B表）'!$BR$14:$BR$113,'個別表（B表）'!$C$14:$C$113,'総括表 (A表)'!$E433)</f>
        <v>0</v>
      </c>
      <c r="P433" s="721" t="str">
        <f t="shared" si="92"/>
        <v/>
      </c>
      <c r="Q433" s="716"/>
      <c r="R433" s="327"/>
      <c r="S433" s="705">
        <f>SUMIFS('個別表（B表）'!$I$14:$I$113,'個別表（B表）'!$C$14:$C$113,'総括表 (A表)'!E433)</f>
        <v>0</v>
      </c>
      <c r="T433" s="698">
        <f>SUMIFS('個別表（B表）'!$AW$14:$AW$113,'個別表（B表）'!$C$14:$C$113,'総括表 (A表)'!$E433)</f>
        <v>0</v>
      </c>
      <c r="U433" s="387">
        <f>SUMIFS('個別表（B表）'!$AY$14:$AY$113,'個別表（B表）'!$C$14:$C$113,'総括表 (A表)'!$E433)</f>
        <v>0</v>
      </c>
      <c r="V433" s="496">
        <f>SUMIFS('個別表（B表）'!$I$14:$I$113,'個別表（B表）'!$C$14:$C$113,'総括表 (A表)'!$E433,'個別表（B表）'!$F$14:$F$113,"&gt;=1")</f>
        <v>0</v>
      </c>
      <c r="W433" s="387">
        <f>SUMIFS('個別表（B表）'!$BR$14:$BR$113,'個別表（B表）'!$C$14:$C$113,'総括表 (A表)'!$E433)</f>
        <v>0</v>
      </c>
      <c r="X433" s="674" t="str">
        <f t="shared" si="93"/>
        <v/>
      </c>
      <c r="Y433" s="331"/>
      <c r="Z433" s="332"/>
      <c r="AA433" s="328">
        <f t="shared" si="95"/>
        <v>0</v>
      </c>
      <c r="AB433" s="329">
        <f t="shared" si="96"/>
        <v>0</v>
      </c>
      <c r="AC433" s="332"/>
      <c r="AD433" s="332"/>
      <c r="AE433" s="328">
        <f t="shared" si="97"/>
        <v>0</v>
      </c>
      <c r="AF433" s="746">
        <f t="shared" si="94"/>
        <v>0</v>
      </c>
      <c r="AG433" s="332"/>
      <c r="AH433" s="328">
        <f t="shared" si="98"/>
        <v>0</v>
      </c>
      <c r="AI433" s="329">
        <f t="shared" si="101"/>
        <v>0</v>
      </c>
      <c r="AJ433" s="332"/>
      <c r="AK433" s="330">
        <f t="shared" si="99"/>
        <v>0</v>
      </c>
      <c r="AL433" s="335"/>
      <c r="AM433" s="329">
        <f t="shared" si="100"/>
        <v>0</v>
      </c>
      <c r="AN433" s="436"/>
      <c r="AO433" s="337">
        <f t="shared" si="102"/>
        <v>0</v>
      </c>
      <c r="AP433" s="261"/>
    </row>
    <row r="434" spans="1:42">
      <c r="A434" s="342">
        <f>VLOOKUP($E434,'個別表（B表）'!$C$14:$CM$113,2,FALSE)</f>
        <v>0</v>
      </c>
      <c r="B434" s="342">
        <f>IF(D434&gt;0,SUM($D$12:D434),0)</f>
        <v>0</v>
      </c>
      <c r="C434" s="342">
        <f t="shared" si="103"/>
        <v>0</v>
      </c>
      <c r="D434" s="342">
        <f t="shared" si="91"/>
        <v>0</v>
      </c>
      <c r="E434" s="666">
        <f t="shared" si="104"/>
        <v>0</v>
      </c>
      <c r="F434" s="357">
        <f>VLOOKUP($E434,'個別表（B表）'!$C$14:$CM$113,10,FALSE)</f>
        <v>0</v>
      </c>
      <c r="G434" s="357">
        <f>VLOOKUP($E434,'個別表（B表）'!$C$14:$CM$113,11,FALSE)</f>
        <v>0</v>
      </c>
      <c r="H434" s="530">
        <f>VLOOKUP($E434,'個別表（B表）'!$C$14:$CM$113,12,FALSE)</f>
        <v>0</v>
      </c>
      <c r="I434" s="388"/>
      <c r="J434" s="709" t="str">
        <f>IF($H434&gt;0,LEFT(VLOOKUP($E434,'個別表（B表）'!$C$14:$CM$113,14,FALSE),2),"")</f>
        <v/>
      </c>
      <c r="K434" s="705">
        <f>SUMIFS('個別表（B表）'!$I$14:$I$113,'個別表（B表）'!$C$14:$C$113,'総括表 (A表)'!$E434,'個別表（B表）'!$R$14:$R$113,"&gt;=1")</f>
        <v>0</v>
      </c>
      <c r="L434" s="627">
        <f>SUMIFS('個別表（B表）'!$AW$14:$AW$113,'個別表（B表）'!$C$14:$C$113,'総括表 (A表)'!$E434)</f>
        <v>0</v>
      </c>
      <c r="M434" s="385">
        <f>SUMIFS('個別表（B表）'!$AY$14:$AY$113,'個別表（B表）'!$C$14:$C$113,'総括表 (A表)'!$E434)</f>
        <v>0</v>
      </c>
      <c r="N434" s="386">
        <f>SUMIFS('個別表（B表）'!$I$14:$I$113,'個別表（B表）'!$C$14:$C$113,'総括表 (A表)'!$E434,'個別表（B表）'!$F$14:$F$113,"&gt;=1")</f>
        <v>0</v>
      </c>
      <c r="O434" s="386">
        <f>SUMIFS('個別表（B表）'!$BR$14:$BR$113,'個別表（B表）'!$C$14:$C$113,'総括表 (A表)'!$E434)</f>
        <v>0</v>
      </c>
      <c r="P434" s="721" t="str">
        <f t="shared" si="92"/>
        <v/>
      </c>
      <c r="Q434" s="716"/>
      <c r="R434" s="327"/>
      <c r="S434" s="705">
        <f>SUMIFS('個別表（B表）'!$I$14:$I$113,'個別表（B表）'!$C$14:$C$113,'総括表 (A表)'!E434)</f>
        <v>0</v>
      </c>
      <c r="T434" s="698">
        <f>SUMIFS('個別表（B表）'!$AW$14:$AW$113,'個別表（B表）'!$C$14:$C$113,'総括表 (A表)'!$E434)</f>
        <v>0</v>
      </c>
      <c r="U434" s="387">
        <f>SUMIFS('個別表（B表）'!$AY$14:$AY$113,'個別表（B表）'!$C$14:$C$113,'総括表 (A表)'!$E434)</f>
        <v>0</v>
      </c>
      <c r="V434" s="496">
        <f>SUMIFS('個別表（B表）'!$I$14:$I$113,'個別表（B表）'!$C$14:$C$113,'総括表 (A表)'!$E434,'個別表（B表）'!$F$14:$F$113,"&gt;=1")</f>
        <v>0</v>
      </c>
      <c r="W434" s="387">
        <f>SUMIFS('個別表（B表）'!$BR$14:$BR$113,'個別表（B表）'!$C$14:$C$113,'総括表 (A表)'!$E434)</f>
        <v>0</v>
      </c>
      <c r="X434" s="674" t="str">
        <f t="shared" si="93"/>
        <v/>
      </c>
      <c r="Y434" s="331"/>
      <c r="Z434" s="332"/>
      <c r="AA434" s="328">
        <f t="shared" si="95"/>
        <v>0</v>
      </c>
      <c r="AB434" s="329">
        <f t="shared" si="96"/>
        <v>0</v>
      </c>
      <c r="AC434" s="332"/>
      <c r="AD434" s="332"/>
      <c r="AE434" s="328">
        <f t="shared" si="97"/>
        <v>0</v>
      </c>
      <c r="AF434" s="746">
        <f t="shared" si="94"/>
        <v>0</v>
      </c>
      <c r="AG434" s="332"/>
      <c r="AH434" s="328">
        <f t="shared" si="98"/>
        <v>0</v>
      </c>
      <c r="AI434" s="329">
        <f t="shared" si="101"/>
        <v>0</v>
      </c>
      <c r="AJ434" s="332"/>
      <c r="AK434" s="330">
        <f t="shared" si="99"/>
        <v>0</v>
      </c>
      <c r="AL434" s="335"/>
      <c r="AM434" s="329">
        <f t="shared" si="100"/>
        <v>0</v>
      </c>
      <c r="AN434" s="436"/>
      <c r="AO434" s="337">
        <f t="shared" si="102"/>
        <v>0</v>
      </c>
      <c r="AP434" s="261"/>
    </row>
    <row r="435" spans="1:42">
      <c r="A435" s="342">
        <f>VLOOKUP($E435,'個別表（B表）'!$C$14:$CM$113,2,FALSE)</f>
        <v>0</v>
      </c>
      <c r="B435" s="342">
        <f>IF(D435&gt;0,SUM($D$12:D435),0)</f>
        <v>0</v>
      </c>
      <c r="C435" s="342">
        <f t="shared" si="103"/>
        <v>0</v>
      </c>
      <c r="D435" s="342">
        <f t="shared" si="91"/>
        <v>0</v>
      </c>
      <c r="E435" s="666">
        <f t="shared" si="104"/>
        <v>0</v>
      </c>
      <c r="F435" s="357">
        <f>VLOOKUP($E435,'個別表（B表）'!$C$14:$CM$113,10,FALSE)</f>
        <v>0</v>
      </c>
      <c r="G435" s="357">
        <f>VLOOKUP($E435,'個別表（B表）'!$C$14:$CM$113,11,FALSE)</f>
        <v>0</v>
      </c>
      <c r="H435" s="530">
        <f>VLOOKUP($E435,'個別表（B表）'!$C$14:$CM$113,12,FALSE)</f>
        <v>0</v>
      </c>
      <c r="I435" s="388"/>
      <c r="J435" s="709" t="str">
        <f>IF($H435&gt;0,LEFT(VLOOKUP($E435,'個別表（B表）'!$C$14:$CM$113,14,FALSE),2),"")</f>
        <v/>
      </c>
      <c r="K435" s="705">
        <f>SUMIFS('個別表（B表）'!$I$14:$I$113,'個別表（B表）'!$C$14:$C$113,'総括表 (A表)'!$E435,'個別表（B表）'!$R$14:$R$113,"&gt;=1")</f>
        <v>0</v>
      </c>
      <c r="L435" s="627">
        <f>SUMIFS('個別表（B表）'!$AW$14:$AW$113,'個別表（B表）'!$C$14:$C$113,'総括表 (A表)'!$E435)</f>
        <v>0</v>
      </c>
      <c r="M435" s="385">
        <f>SUMIFS('個別表（B表）'!$AY$14:$AY$113,'個別表（B表）'!$C$14:$C$113,'総括表 (A表)'!$E435)</f>
        <v>0</v>
      </c>
      <c r="N435" s="386">
        <f>SUMIFS('個別表（B表）'!$I$14:$I$113,'個別表（B表）'!$C$14:$C$113,'総括表 (A表)'!$E435,'個別表（B表）'!$F$14:$F$113,"&gt;=1")</f>
        <v>0</v>
      </c>
      <c r="O435" s="386">
        <f>SUMIFS('個別表（B表）'!$BR$14:$BR$113,'個別表（B表）'!$C$14:$C$113,'総括表 (A表)'!$E435)</f>
        <v>0</v>
      </c>
      <c r="P435" s="721" t="str">
        <f t="shared" si="92"/>
        <v/>
      </c>
      <c r="Q435" s="716"/>
      <c r="R435" s="327"/>
      <c r="S435" s="705">
        <f>SUMIFS('個別表（B表）'!$I$14:$I$113,'個別表（B表）'!$C$14:$C$113,'総括表 (A表)'!E435)</f>
        <v>0</v>
      </c>
      <c r="T435" s="698">
        <f>SUMIFS('個別表（B表）'!$AW$14:$AW$113,'個別表（B表）'!$C$14:$C$113,'総括表 (A表)'!$E435)</f>
        <v>0</v>
      </c>
      <c r="U435" s="387">
        <f>SUMIFS('個別表（B表）'!$AY$14:$AY$113,'個別表（B表）'!$C$14:$C$113,'総括表 (A表)'!$E435)</f>
        <v>0</v>
      </c>
      <c r="V435" s="496">
        <f>SUMIFS('個別表（B表）'!$I$14:$I$113,'個別表（B表）'!$C$14:$C$113,'総括表 (A表)'!$E435,'個別表（B表）'!$F$14:$F$113,"&gt;=1")</f>
        <v>0</v>
      </c>
      <c r="W435" s="387">
        <f>SUMIFS('個別表（B表）'!$BR$14:$BR$113,'個別表（B表）'!$C$14:$C$113,'総括表 (A表)'!$E435)</f>
        <v>0</v>
      </c>
      <c r="X435" s="674" t="str">
        <f t="shared" si="93"/>
        <v/>
      </c>
      <c r="Y435" s="331"/>
      <c r="Z435" s="332"/>
      <c r="AA435" s="328">
        <f t="shared" si="95"/>
        <v>0</v>
      </c>
      <c r="AB435" s="329">
        <f t="shared" si="96"/>
        <v>0</v>
      </c>
      <c r="AC435" s="332"/>
      <c r="AD435" s="332"/>
      <c r="AE435" s="328">
        <f t="shared" si="97"/>
        <v>0</v>
      </c>
      <c r="AF435" s="746">
        <f t="shared" si="94"/>
        <v>0</v>
      </c>
      <c r="AG435" s="332"/>
      <c r="AH435" s="328">
        <f t="shared" si="98"/>
        <v>0</v>
      </c>
      <c r="AI435" s="329">
        <f t="shared" si="101"/>
        <v>0</v>
      </c>
      <c r="AJ435" s="332"/>
      <c r="AK435" s="330">
        <f t="shared" si="99"/>
        <v>0</v>
      </c>
      <c r="AL435" s="335"/>
      <c r="AM435" s="329">
        <f t="shared" si="100"/>
        <v>0</v>
      </c>
      <c r="AN435" s="436"/>
      <c r="AO435" s="337">
        <f t="shared" si="102"/>
        <v>0</v>
      </c>
      <c r="AP435" s="261"/>
    </row>
    <row r="436" spans="1:42">
      <c r="A436" s="342">
        <f>VLOOKUP($E436,'個別表（B表）'!$C$14:$CM$113,2,FALSE)</f>
        <v>0</v>
      </c>
      <c r="B436" s="342">
        <f>IF(D436&gt;0,SUM($D$12:D436),0)</f>
        <v>0</v>
      </c>
      <c r="C436" s="342">
        <f t="shared" si="103"/>
        <v>0</v>
      </c>
      <c r="D436" s="342">
        <f t="shared" si="91"/>
        <v>0</v>
      </c>
      <c r="E436" s="666">
        <f t="shared" si="104"/>
        <v>0</v>
      </c>
      <c r="F436" s="357">
        <f>VLOOKUP($E436,'個別表（B表）'!$C$14:$CM$113,10,FALSE)</f>
        <v>0</v>
      </c>
      <c r="G436" s="357">
        <f>VLOOKUP($E436,'個別表（B表）'!$C$14:$CM$113,11,FALSE)</f>
        <v>0</v>
      </c>
      <c r="H436" s="530">
        <f>VLOOKUP($E436,'個別表（B表）'!$C$14:$CM$113,12,FALSE)</f>
        <v>0</v>
      </c>
      <c r="I436" s="388"/>
      <c r="J436" s="709" t="str">
        <f>IF($H436&gt;0,LEFT(VLOOKUP($E436,'個別表（B表）'!$C$14:$CM$113,14,FALSE),2),"")</f>
        <v/>
      </c>
      <c r="K436" s="705">
        <f>SUMIFS('個別表（B表）'!$I$14:$I$113,'個別表（B表）'!$C$14:$C$113,'総括表 (A表)'!$E436,'個別表（B表）'!$R$14:$R$113,"&gt;=1")</f>
        <v>0</v>
      </c>
      <c r="L436" s="627">
        <f>SUMIFS('個別表（B表）'!$AW$14:$AW$113,'個別表（B表）'!$C$14:$C$113,'総括表 (A表)'!$E436)</f>
        <v>0</v>
      </c>
      <c r="M436" s="385">
        <f>SUMIFS('個別表（B表）'!$AY$14:$AY$113,'個別表（B表）'!$C$14:$C$113,'総括表 (A表)'!$E436)</f>
        <v>0</v>
      </c>
      <c r="N436" s="386">
        <f>SUMIFS('個別表（B表）'!$I$14:$I$113,'個別表（B表）'!$C$14:$C$113,'総括表 (A表)'!$E436,'個別表（B表）'!$F$14:$F$113,"&gt;=1")</f>
        <v>0</v>
      </c>
      <c r="O436" s="386">
        <f>SUMIFS('個別表（B表）'!$BR$14:$BR$113,'個別表（B表）'!$C$14:$C$113,'総括表 (A表)'!$E436)</f>
        <v>0</v>
      </c>
      <c r="P436" s="721" t="str">
        <f t="shared" si="92"/>
        <v/>
      </c>
      <c r="Q436" s="716"/>
      <c r="R436" s="327"/>
      <c r="S436" s="705">
        <f>SUMIFS('個別表（B表）'!$I$14:$I$113,'個別表（B表）'!$C$14:$C$113,'総括表 (A表)'!E436)</f>
        <v>0</v>
      </c>
      <c r="T436" s="698">
        <f>SUMIFS('個別表（B表）'!$AW$14:$AW$113,'個別表（B表）'!$C$14:$C$113,'総括表 (A表)'!$E436)</f>
        <v>0</v>
      </c>
      <c r="U436" s="387">
        <f>SUMIFS('個別表（B表）'!$AY$14:$AY$113,'個別表（B表）'!$C$14:$C$113,'総括表 (A表)'!$E436)</f>
        <v>0</v>
      </c>
      <c r="V436" s="496">
        <f>SUMIFS('個別表（B表）'!$I$14:$I$113,'個別表（B表）'!$C$14:$C$113,'総括表 (A表)'!$E436,'個別表（B表）'!$F$14:$F$113,"&gt;=1")</f>
        <v>0</v>
      </c>
      <c r="W436" s="387">
        <f>SUMIFS('個別表（B表）'!$BR$14:$BR$113,'個別表（B表）'!$C$14:$C$113,'総括表 (A表)'!$E436)</f>
        <v>0</v>
      </c>
      <c r="X436" s="674" t="str">
        <f t="shared" si="93"/>
        <v/>
      </c>
      <c r="Y436" s="331"/>
      <c r="Z436" s="332"/>
      <c r="AA436" s="328">
        <f t="shared" si="95"/>
        <v>0</v>
      </c>
      <c r="AB436" s="329">
        <f t="shared" si="96"/>
        <v>0</v>
      </c>
      <c r="AC436" s="332"/>
      <c r="AD436" s="332"/>
      <c r="AE436" s="328">
        <f t="shared" si="97"/>
        <v>0</v>
      </c>
      <c r="AF436" s="746">
        <f t="shared" si="94"/>
        <v>0</v>
      </c>
      <c r="AG436" s="332"/>
      <c r="AH436" s="328">
        <f t="shared" si="98"/>
        <v>0</v>
      </c>
      <c r="AI436" s="329">
        <f t="shared" si="101"/>
        <v>0</v>
      </c>
      <c r="AJ436" s="332"/>
      <c r="AK436" s="330">
        <f t="shared" si="99"/>
        <v>0</v>
      </c>
      <c r="AL436" s="335"/>
      <c r="AM436" s="329">
        <f t="shared" si="100"/>
        <v>0</v>
      </c>
      <c r="AN436" s="436"/>
      <c r="AO436" s="337">
        <f t="shared" si="102"/>
        <v>0</v>
      </c>
      <c r="AP436" s="261"/>
    </row>
    <row r="437" spans="1:42">
      <c r="A437" s="342">
        <f>VLOOKUP($E437,'個別表（B表）'!$C$14:$CM$113,2,FALSE)</f>
        <v>0</v>
      </c>
      <c r="B437" s="342">
        <f>IF(D437&gt;0,SUM($D$12:D437),0)</f>
        <v>0</v>
      </c>
      <c r="C437" s="342">
        <f t="shared" si="103"/>
        <v>0</v>
      </c>
      <c r="D437" s="342">
        <f t="shared" si="91"/>
        <v>0</v>
      </c>
      <c r="E437" s="666">
        <f t="shared" si="104"/>
        <v>0</v>
      </c>
      <c r="F437" s="357">
        <f>VLOOKUP($E437,'個別表（B表）'!$C$14:$CM$113,10,FALSE)</f>
        <v>0</v>
      </c>
      <c r="G437" s="357">
        <f>VLOOKUP($E437,'個別表（B表）'!$C$14:$CM$113,11,FALSE)</f>
        <v>0</v>
      </c>
      <c r="H437" s="530">
        <f>VLOOKUP($E437,'個別表（B表）'!$C$14:$CM$113,12,FALSE)</f>
        <v>0</v>
      </c>
      <c r="I437" s="388"/>
      <c r="J437" s="709" t="str">
        <f>IF($H437&gt;0,LEFT(VLOOKUP($E437,'個別表（B表）'!$C$14:$CM$113,14,FALSE),2),"")</f>
        <v/>
      </c>
      <c r="K437" s="705">
        <f>SUMIFS('個別表（B表）'!$I$14:$I$113,'個別表（B表）'!$C$14:$C$113,'総括表 (A表)'!$E437,'個別表（B表）'!$R$14:$R$113,"&gt;=1")</f>
        <v>0</v>
      </c>
      <c r="L437" s="627">
        <f>SUMIFS('個別表（B表）'!$AW$14:$AW$113,'個別表（B表）'!$C$14:$C$113,'総括表 (A表)'!$E437)</f>
        <v>0</v>
      </c>
      <c r="M437" s="385">
        <f>SUMIFS('個別表（B表）'!$AY$14:$AY$113,'個別表（B表）'!$C$14:$C$113,'総括表 (A表)'!$E437)</f>
        <v>0</v>
      </c>
      <c r="N437" s="386">
        <f>SUMIFS('個別表（B表）'!$I$14:$I$113,'個別表（B表）'!$C$14:$C$113,'総括表 (A表)'!$E437,'個別表（B表）'!$F$14:$F$113,"&gt;=1")</f>
        <v>0</v>
      </c>
      <c r="O437" s="386">
        <f>SUMIFS('個別表（B表）'!$BR$14:$BR$113,'個別表（B表）'!$C$14:$C$113,'総括表 (A表)'!$E437)</f>
        <v>0</v>
      </c>
      <c r="P437" s="721" t="str">
        <f t="shared" si="92"/>
        <v/>
      </c>
      <c r="Q437" s="716"/>
      <c r="R437" s="327"/>
      <c r="S437" s="705">
        <f>SUMIFS('個別表（B表）'!$I$14:$I$113,'個別表（B表）'!$C$14:$C$113,'総括表 (A表)'!E437)</f>
        <v>0</v>
      </c>
      <c r="T437" s="698">
        <f>SUMIFS('個別表（B表）'!$AW$14:$AW$113,'個別表（B表）'!$C$14:$C$113,'総括表 (A表)'!$E437)</f>
        <v>0</v>
      </c>
      <c r="U437" s="387">
        <f>SUMIFS('個別表（B表）'!$AY$14:$AY$113,'個別表（B表）'!$C$14:$C$113,'総括表 (A表)'!$E437)</f>
        <v>0</v>
      </c>
      <c r="V437" s="496">
        <f>SUMIFS('個別表（B表）'!$I$14:$I$113,'個別表（B表）'!$C$14:$C$113,'総括表 (A表)'!$E437,'個別表（B表）'!$F$14:$F$113,"&gt;=1")</f>
        <v>0</v>
      </c>
      <c r="W437" s="387">
        <f>SUMIFS('個別表（B表）'!$BR$14:$BR$113,'個別表（B表）'!$C$14:$C$113,'総括表 (A表)'!$E437)</f>
        <v>0</v>
      </c>
      <c r="X437" s="674" t="str">
        <f t="shared" si="93"/>
        <v/>
      </c>
      <c r="Y437" s="331"/>
      <c r="Z437" s="332"/>
      <c r="AA437" s="328">
        <f t="shared" si="95"/>
        <v>0</v>
      </c>
      <c r="AB437" s="329">
        <f t="shared" si="96"/>
        <v>0</v>
      </c>
      <c r="AC437" s="332"/>
      <c r="AD437" s="332"/>
      <c r="AE437" s="328">
        <f t="shared" si="97"/>
        <v>0</v>
      </c>
      <c r="AF437" s="746">
        <f t="shared" si="94"/>
        <v>0</v>
      </c>
      <c r="AG437" s="332"/>
      <c r="AH437" s="328">
        <f t="shared" si="98"/>
        <v>0</v>
      </c>
      <c r="AI437" s="329">
        <f t="shared" si="101"/>
        <v>0</v>
      </c>
      <c r="AJ437" s="332"/>
      <c r="AK437" s="330">
        <f t="shared" si="99"/>
        <v>0</v>
      </c>
      <c r="AL437" s="335"/>
      <c r="AM437" s="329">
        <f t="shared" si="100"/>
        <v>0</v>
      </c>
      <c r="AN437" s="436"/>
      <c r="AO437" s="337">
        <f t="shared" si="102"/>
        <v>0</v>
      </c>
      <c r="AP437" s="261"/>
    </row>
    <row r="438" spans="1:42">
      <c r="A438" s="342">
        <f>VLOOKUP($E438,'個別表（B表）'!$C$14:$CM$113,2,FALSE)</f>
        <v>0</v>
      </c>
      <c r="B438" s="342">
        <f>IF(D438&gt;0,SUM($D$12:D438),0)</f>
        <v>0</v>
      </c>
      <c r="C438" s="342">
        <f t="shared" si="103"/>
        <v>0</v>
      </c>
      <c r="D438" s="342">
        <f t="shared" si="91"/>
        <v>0</v>
      </c>
      <c r="E438" s="666">
        <f t="shared" si="104"/>
        <v>0</v>
      </c>
      <c r="F438" s="357">
        <f>VLOOKUP($E438,'個別表（B表）'!$C$14:$CM$113,10,FALSE)</f>
        <v>0</v>
      </c>
      <c r="G438" s="357">
        <f>VLOOKUP($E438,'個別表（B表）'!$C$14:$CM$113,11,FALSE)</f>
        <v>0</v>
      </c>
      <c r="H438" s="530">
        <f>VLOOKUP($E438,'個別表（B表）'!$C$14:$CM$113,12,FALSE)</f>
        <v>0</v>
      </c>
      <c r="I438" s="388"/>
      <c r="J438" s="709" t="str">
        <f>IF($H438&gt;0,LEFT(VLOOKUP($E438,'個別表（B表）'!$C$14:$CM$113,14,FALSE),2),"")</f>
        <v/>
      </c>
      <c r="K438" s="705">
        <f>SUMIFS('個別表（B表）'!$I$14:$I$113,'個別表（B表）'!$C$14:$C$113,'総括表 (A表)'!$E438,'個別表（B表）'!$R$14:$R$113,"&gt;=1")</f>
        <v>0</v>
      </c>
      <c r="L438" s="627">
        <f>SUMIFS('個別表（B表）'!$AW$14:$AW$113,'個別表（B表）'!$C$14:$C$113,'総括表 (A表)'!$E438)</f>
        <v>0</v>
      </c>
      <c r="M438" s="385">
        <f>SUMIFS('個別表（B表）'!$AY$14:$AY$113,'個別表（B表）'!$C$14:$C$113,'総括表 (A表)'!$E438)</f>
        <v>0</v>
      </c>
      <c r="N438" s="386">
        <f>SUMIFS('個別表（B表）'!$I$14:$I$113,'個別表（B表）'!$C$14:$C$113,'総括表 (A表)'!$E438,'個別表（B表）'!$F$14:$F$113,"&gt;=1")</f>
        <v>0</v>
      </c>
      <c r="O438" s="386">
        <f>SUMIFS('個別表（B表）'!$BR$14:$BR$113,'個別表（B表）'!$C$14:$C$113,'総括表 (A表)'!$E438)</f>
        <v>0</v>
      </c>
      <c r="P438" s="721" t="str">
        <f t="shared" si="92"/>
        <v/>
      </c>
      <c r="Q438" s="716"/>
      <c r="R438" s="327"/>
      <c r="S438" s="705">
        <f>SUMIFS('個別表（B表）'!$I$14:$I$113,'個別表（B表）'!$C$14:$C$113,'総括表 (A表)'!E438)</f>
        <v>0</v>
      </c>
      <c r="T438" s="698">
        <f>SUMIFS('個別表（B表）'!$AW$14:$AW$113,'個別表（B表）'!$C$14:$C$113,'総括表 (A表)'!$E438)</f>
        <v>0</v>
      </c>
      <c r="U438" s="387">
        <f>SUMIFS('個別表（B表）'!$AY$14:$AY$113,'個別表（B表）'!$C$14:$C$113,'総括表 (A表)'!$E438)</f>
        <v>0</v>
      </c>
      <c r="V438" s="496">
        <f>SUMIFS('個別表（B表）'!$I$14:$I$113,'個別表（B表）'!$C$14:$C$113,'総括表 (A表)'!$E438,'個別表（B表）'!$F$14:$F$113,"&gt;=1")</f>
        <v>0</v>
      </c>
      <c r="W438" s="387">
        <f>SUMIFS('個別表（B表）'!$BR$14:$BR$113,'個別表（B表）'!$C$14:$C$113,'総括表 (A表)'!$E438)</f>
        <v>0</v>
      </c>
      <c r="X438" s="674" t="str">
        <f t="shared" si="93"/>
        <v/>
      </c>
      <c r="Y438" s="331"/>
      <c r="Z438" s="332"/>
      <c r="AA438" s="328">
        <f t="shared" si="95"/>
        <v>0</v>
      </c>
      <c r="AB438" s="329">
        <f t="shared" si="96"/>
        <v>0</v>
      </c>
      <c r="AC438" s="332"/>
      <c r="AD438" s="332"/>
      <c r="AE438" s="328">
        <f t="shared" si="97"/>
        <v>0</v>
      </c>
      <c r="AF438" s="746">
        <f t="shared" si="94"/>
        <v>0</v>
      </c>
      <c r="AG438" s="332"/>
      <c r="AH438" s="328">
        <f t="shared" si="98"/>
        <v>0</v>
      </c>
      <c r="AI438" s="329">
        <f t="shared" si="101"/>
        <v>0</v>
      </c>
      <c r="AJ438" s="332"/>
      <c r="AK438" s="330">
        <f t="shared" si="99"/>
        <v>0</v>
      </c>
      <c r="AL438" s="335"/>
      <c r="AM438" s="329">
        <f t="shared" si="100"/>
        <v>0</v>
      </c>
      <c r="AN438" s="436"/>
      <c r="AO438" s="337">
        <f t="shared" si="102"/>
        <v>0</v>
      </c>
      <c r="AP438" s="261"/>
    </row>
    <row r="439" spans="1:42">
      <c r="A439" s="342">
        <f>VLOOKUP($E439,'個別表（B表）'!$C$14:$CM$113,2,FALSE)</f>
        <v>0</v>
      </c>
      <c r="B439" s="342">
        <f>IF(D439&gt;0,SUM($D$12:D439),0)</f>
        <v>0</v>
      </c>
      <c r="C439" s="342">
        <f t="shared" si="103"/>
        <v>0</v>
      </c>
      <c r="D439" s="342">
        <f t="shared" si="91"/>
        <v>0</v>
      </c>
      <c r="E439" s="666">
        <f t="shared" si="104"/>
        <v>0</v>
      </c>
      <c r="F439" s="357">
        <f>VLOOKUP($E439,'個別表（B表）'!$C$14:$CM$113,10,FALSE)</f>
        <v>0</v>
      </c>
      <c r="G439" s="357">
        <f>VLOOKUP($E439,'個別表（B表）'!$C$14:$CM$113,11,FALSE)</f>
        <v>0</v>
      </c>
      <c r="H439" s="530">
        <f>VLOOKUP($E439,'個別表（B表）'!$C$14:$CM$113,12,FALSE)</f>
        <v>0</v>
      </c>
      <c r="I439" s="388"/>
      <c r="J439" s="709" t="str">
        <f>IF($H439&gt;0,LEFT(VLOOKUP($E439,'個別表（B表）'!$C$14:$CM$113,14,FALSE),2),"")</f>
        <v/>
      </c>
      <c r="K439" s="705">
        <f>SUMIFS('個別表（B表）'!$I$14:$I$113,'個別表（B表）'!$C$14:$C$113,'総括表 (A表)'!$E439,'個別表（B表）'!$R$14:$R$113,"&gt;=1")</f>
        <v>0</v>
      </c>
      <c r="L439" s="627">
        <f>SUMIFS('個別表（B表）'!$AW$14:$AW$113,'個別表（B表）'!$C$14:$C$113,'総括表 (A表)'!$E439)</f>
        <v>0</v>
      </c>
      <c r="M439" s="385">
        <f>SUMIFS('個別表（B表）'!$AY$14:$AY$113,'個別表（B表）'!$C$14:$C$113,'総括表 (A表)'!$E439)</f>
        <v>0</v>
      </c>
      <c r="N439" s="386">
        <f>SUMIFS('個別表（B表）'!$I$14:$I$113,'個別表（B表）'!$C$14:$C$113,'総括表 (A表)'!$E439,'個別表（B表）'!$F$14:$F$113,"&gt;=1")</f>
        <v>0</v>
      </c>
      <c r="O439" s="386">
        <f>SUMIFS('個別表（B表）'!$BR$14:$BR$113,'個別表（B表）'!$C$14:$C$113,'総括表 (A表)'!$E439)</f>
        <v>0</v>
      </c>
      <c r="P439" s="721" t="str">
        <f t="shared" si="92"/>
        <v/>
      </c>
      <c r="Q439" s="716"/>
      <c r="R439" s="327"/>
      <c r="S439" s="705">
        <f>SUMIFS('個別表（B表）'!$I$14:$I$113,'個別表（B表）'!$C$14:$C$113,'総括表 (A表)'!E439)</f>
        <v>0</v>
      </c>
      <c r="T439" s="698">
        <f>SUMIFS('個別表（B表）'!$AW$14:$AW$113,'個別表（B表）'!$C$14:$C$113,'総括表 (A表)'!$E439)</f>
        <v>0</v>
      </c>
      <c r="U439" s="387">
        <f>SUMIFS('個別表（B表）'!$AY$14:$AY$113,'個別表（B表）'!$C$14:$C$113,'総括表 (A表)'!$E439)</f>
        <v>0</v>
      </c>
      <c r="V439" s="496">
        <f>SUMIFS('個別表（B表）'!$I$14:$I$113,'個別表（B表）'!$C$14:$C$113,'総括表 (A表)'!$E439,'個別表（B表）'!$F$14:$F$113,"&gt;=1")</f>
        <v>0</v>
      </c>
      <c r="W439" s="387">
        <f>SUMIFS('個別表（B表）'!$BR$14:$BR$113,'個別表（B表）'!$C$14:$C$113,'総括表 (A表)'!$E439)</f>
        <v>0</v>
      </c>
      <c r="X439" s="674" t="str">
        <f t="shared" si="93"/>
        <v/>
      </c>
      <c r="Y439" s="331"/>
      <c r="Z439" s="332"/>
      <c r="AA439" s="328">
        <f t="shared" si="95"/>
        <v>0</v>
      </c>
      <c r="AB439" s="329">
        <f t="shared" si="96"/>
        <v>0</v>
      </c>
      <c r="AC439" s="332"/>
      <c r="AD439" s="332"/>
      <c r="AE439" s="328">
        <f t="shared" si="97"/>
        <v>0</v>
      </c>
      <c r="AF439" s="746">
        <f t="shared" si="94"/>
        <v>0</v>
      </c>
      <c r="AG439" s="332"/>
      <c r="AH439" s="328">
        <f t="shared" si="98"/>
        <v>0</v>
      </c>
      <c r="AI439" s="329">
        <f t="shared" si="101"/>
        <v>0</v>
      </c>
      <c r="AJ439" s="332"/>
      <c r="AK439" s="330">
        <f t="shared" si="99"/>
        <v>0</v>
      </c>
      <c r="AL439" s="335"/>
      <c r="AM439" s="329">
        <f t="shared" si="100"/>
        <v>0</v>
      </c>
      <c r="AN439" s="436"/>
      <c r="AO439" s="337">
        <f t="shared" si="102"/>
        <v>0</v>
      </c>
      <c r="AP439" s="261"/>
    </row>
    <row r="440" spans="1:42">
      <c r="A440" s="342">
        <f>VLOOKUP($E440,'個別表（B表）'!$C$14:$CM$113,2,FALSE)</f>
        <v>0</v>
      </c>
      <c r="B440" s="342">
        <f>IF(D440&gt;0,SUM($D$12:D440),0)</f>
        <v>0</v>
      </c>
      <c r="C440" s="342">
        <f t="shared" si="103"/>
        <v>0</v>
      </c>
      <c r="D440" s="342">
        <f t="shared" si="91"/>
        <v>0</v>
      </c>
      <c r="E440" s="666">
        <f t="shared" si="104"/>
        <v>0</v>
      </c>
      <c r="F440" s="357">
        <f>VLOOKUP($E440,'個別表（B表）'!$C$14:$CM$113,10,FALSE)</f>
        <v>0</v>
      </c>
      <c r="G440" s="357">
        <f>VLOOKUP($E440,'個別表（B表）'!$C$14:$CM$113,11,FALSE)</f>
        <v>0</v>
      </c>
      <c r="H440" s="530">
        <f>VLOOKUP($E440,'個別表（B表）'!$C$14:$CM$113,12,FALSE)</f>
        <v>0</v>
      </c>
      <c r="I440" s="388"/>
      <c r="J440" s="709" t="str">
        <f>IF($H440&gt;0,LEFT(VLOOKUP($E440,'個別表（B表）'!$C$14:$CM$113,14,FALSE),2),"")</f>
        <v/>
      </c>
      <c r="K440" s="705">
        <f>SUMIFS('個別表（B表）'!$I$14:$I$113,'個別表（B表）'!$C$14:$C$113,'総括表 (A表)'!$E440,'個別表（B表）'!$R$14:$R$113,"&gt;=1")</f>
        <v>0</v>
      </c>
      <c r="L440" s="627">
        <f>SUMIFS('個別表（B表）'!$AW$14:$AW$113,'個別表（B表）'!$C$14:$C$113,'総括表 (A表)'!$E440)</f>
        <v>0</v>
      </c>
      <c r="M440" s="385">
        <f>SUMIFS('個別表（B表）'!$AY$14:$AY$113,'個別表（B表）'!$C$14:$C$113,'総括表 (A表)'!$E440)</f>
        <v>0</v>
      </c>
      <c r="N440" s="386">
        <f>SUMIFS('個別表（B表）'!$I$14:$I$113,'個別表（B表）'!$C$14:$C$113,'総括表 (A表)'!$E440,'個別表（B表）'!$F$14:$F$113,"&gt;=1")</f>
        <v>0</v>
      </c>
      <c r="O440" s="386">
        <f>SUMIFS('個別表（B表）'!$BR$14:$BR$113,'個別表（B表）'!$C$14:$C$113,'総括表 (A表)'!$E440)</f>
        <v>0</v>
      </c>
      <c r="P440" s="721" t="str">
        <f t="shared" si="92"/>
        <v/>
      </c>
      <c r="Q440" s="716"/>
      <c r="R440" s="327"/>
      <c r="S440" s="705">
        <f>SUMIFS('個別表（B表）'!$I$14:$I$113,'個別表（B表）'!$C$14:$C$113,'総括表 (A表)'!E440)</f>
        <v>0</v>
      </c>
      <c r="T440" s="698">
        <f>SUMIFS('個別表（B表）'!$AW$14:$AW$113,'個別表（B表）'!$C$14:$C$113,'総括表 (A表)'!$E440)</f>
        <v>0</v>
      </c>
      <c r="U440" s="387">
        <f>SUMIFS('個別表（B表）'!$AY$14:$AY$113,'個別表（B表）'!$C$14:$C$113,'総括表 (A表)'!$E440)</f>
        <v>0</v>
      </c>
      <c r="V440" s="496">
        <f>SUMIFS('個別表（B表）'!$I$14:$I$113,'個別表（B表）'!$C$14:$C$113,'総括表 (A表)'!$E440,'個別表（B表）'!$F$14:$F$113,"&gt;=1")</f>
        <v>0</v>
      </c>
      <c r="W440" s="387">
        <f>SUMIFS('個別表（B表）'!$BR$14:$BR$113,'個別表（B表）'!$C$14:$C$113,'総括表 (A表)'!$E440)</f>
        <v>0</v>
      </c>
      <c r="X440" s="674" t="str">
        <f t="shared" si="93"/>
        <v/>
      </c>
      <c r="Y440" s="331"/>
      <c r="Z440" s="332"/>
      <c r="AA440" s="328">
        <f t="shared" si="95"/>
        <v>0</v>
      </c>
      <c r="AB440" s="329">
        <f t="shared" si="96"/>
        <v>0</v>
      </c>
      <c r="AC440" s="332"/>
      <c r="AD440" s="332"/>
      <c r="AE440" s="328">
        <f t="shared" si="97"/>
        <v>0</v>
      </c>
      <c r="AF440" s="746">
        <f t="shared" si="94"/>
        <v>0</v>
      </c>
      <c r="AG440" s="332"/>
      <c r="AH440" s="328">
        <f t="shared" si="98"/>
        <v>0</v>
      </c>
      <c r="AI440" s="329">
        <f t="shared" si="101"/>
        <v>0</v>
      </c>
      <c r="AJ440" s="332"/>
      <c r="AK440" s="330">
        <f t="shared" si="99"/>
        <v>0</v>
      </c>
      <c r="AL440" s="335"/>
      <c r="AM440" s="329">
        <f t="shared" si="100"/>
        <v>0</v>
      </c>
      <c r="AN440" s="436"/>
      <c r="AO440" s="337">
        <f t="shared" si="102"/>
        <v>0</v>
      </c>
      <c r="AP440" s="261"/>
    </row>
    <row r="441" spans="1:42">
      <c r="A441" s="342">
        <f>VLOOKUP($E441,'個別表（B表）'!$C$14:$CM$113,2,FALSE)</f>
        <v>0</v>
      </c>
      <c r="B441" s="342">
        <f>IF(D441&gt;0,SUM($D$12:D441),0)</f>
        <v>0</v>
      </c>
      <c r="C441" s="342">
        <f t="shared" si="103"/>
        <v>0</v>
      </c>
      <c r="D441" s="342">
        <f t="shared" si="91"/>
        <v>0</v>
      </c>
      <c r="E441" s="666">
        <f t="shared" si="104"/>
        <v>0</v>
      </c>
      <c r="F441" s="357">
        <f>VLOOKUP($E441,'個別表（B表）'!$C$14:$CM$113,10,FALSE)</f>
        <v>0</v>
      </c>
      <c r="G441" s="357">
        <f>VLOOKUP($E441,'個別表（B表）'!$C$14:$CM$113,11,FALSE)</f>
        <v>0</v>
      </c>
      <c r="H441" s="530">
        <f>VLOOKUP($E441,'個別表（B表）'!$C$14:$CM$113,12,FALSE)</f>
        <v>0</v>
      </c>
      <c r="I441" s="388"/>
      <c r="J441" s="709" t="str">
        <f>IF($H441&gt;0,LEFT(VLOOKUP($E441,'個別表（B表）'!$C$14:$CM$113,14,FALSE),2),"")</f>
        <v/>
      </c>
      <c r="K441" s="705">
        <f>SUMIFS('個別表（B表）'!$I$14:$I$113,'個別表（B表）'!$C$14:$C$113,'総括表 (A表)'!$E441,'個別表（B表）'!$R$14:$R$113,"&gt;=1")</f>
        <v>0</v>
      </c>
      <c r="L441" s="627">
        <f>SUMIFS('個別表（B表）'!$AW$14:$AW$113,'個別表（B表）'!$C$14:$C$113,'総括表 (A表)'!$E441)</f>
        <v>0</v>
      </c>
      <c r="M441" s="385">
        <f>SUMIFS('個別表（B表）'!$AY$14:$AY$113,'個別表（B表）'!$C$14:$C$113,'総括表 (A表)'!$E441)</f>
        <v>0</v>
      </c>
      <c r="N441" s="386">
        <f>SUMIFS('個別表（B表）'!$I$14:$I$113,'個別表（B表）'!$C$14:$C$113,'総括表 (A表)'!$E441,'個別表（B表）'!$F$14:$F$113,"&gt;=1")</f>
        <v>0</v>
      </c>
      <c r="O441" s="386">
        <f>SUMIFS('個別表（B表）'!$BR$14:$BR$113,'個別表（B表）'!$C$14:$C$113,'総括表 (A表)'!$E441)</f>
        <v>0</v>
      </c>
      <c r="P441" s="721" t="str">
        <f t="shared" si="92"/>
        <v/>
      </c>
      <c r="Q441" s="716"/>
      <c r="R441" s="327"/>
      <c r="S441" s="705">
        <f>SUMIFS('個別表（B表）'!$I$14:$I$113,'個別表（B表）'!$C$14:$C$113,'総括表 (A表)'!E441)</f>
        <v>0</v>
      </c>
      <c r="T441" s="698">
        <f>SUMIFS('個別表（B表）'!$AW$14:$AW$113,'個別表（B表）'!$C$14:$C$113,'総括表 (A表)'!$E441)</f>
        <v>0</v>
      </c>
      <c r="U441" s="387">
        <f>SUMIFS('個別表（B表）'!$AY$14:$AY$113,'個別表（B表）'!$C$14:$C$113,'総括表 (A表)'!$E441)</f>
        <v>0</v>
      </c>
      <c r="V441" s="496">
        <f>SUMIFS('個別表（B表）'!$I$14:$I$113,'個別表（B表）'!$C$14:$C$113,'総括表 (A表)'!$E441,'個別表（B表）'!$F$14:$F$113,"&gt;=1")</f>
        <v>0</v>
      </c>
      <c r="W441" s="387">
        <f>SUMIFS('個別表（B表）'!$BR$14:$BR$113,'個別表（B表）'!$C$14:$C$113,'総括表 (A表)'!$E441)</f>
        <v>0</v>
      </c>
      <c r="X441" s="674" t="str">
        <f t="shared" si="93"/>
        <v/>
      </c>
      <c r="Y441" s="331"/>
      <c r="Z441" s="332"/>
      <c r="AA441" s="328">
        <f t="shared" si="95"/>
        <v>0</v>
      </c>
      <c r="AB441" s="329">
        <f t="shared" si="96"/>
        <v>0</v>
      </c>
      <c r="AC441" s="332"/>
      <c r="AD441" s="332"/>
      <c r="AE441" s="328">
        <f t="shared" si="97"/>
        <v>0</v>
      </c>
      <c r="AF441" s="746">
        <f t="shared" si="94"/>
        <v>0</v>
      </c>
      <c r="AG441" s="332"/>
      <c r="AH441" s="328">
        <f t="shared" si="98"/>
        <v>0</v>
      </c>
      <c r="AI441" s="329">
        <f t="shared" si="101"/>
        <v>0</v>
      </c>
      <c r="AJ441" s="332"/>
      <c r="AK441" s="330">
        <f t="shared" si="99"/>
        <v>0</v>
      </c>
      <c r="AL441" s="335"/>
      <c r="AM441" s="329">
        <f t="shared" si="100"/>
        <v>0</v>
      </c>
      <c r="AN441" s="436"/>
      <c r="AO441" s="337">
        <f t="shared" si="102"/>
        <v>0</v>
      </c>
      <c r="AP441" s="261"/>
    </row>
    <row r="442" spans="1:42">
      <c r="A442" s="342">
        <f>VLOOKUP($E442,'個別表（B表）'!$C$14:$CM$113,2,FALSE)</f>
        <v>0</v>
      </c>
      <c r="B442" s="342">
        <f>IF(D442&gt;0,SUM($D$12:D442),0)</f>
        <v>0</v>
      </c>
      <c r="C442" s="342">
        <f t="shared" si="103"/>
        <v>0</v>
      </c>
      <c r="D442" s="342">
        <f t="shared" si="91"/>
        <v>0</v>
      </c>
      <c r="E442" s="666">
        <f t="shared" si="104"/>
        <v>0</v>
      </c>
      <c r="F442" s="357">
        <f>VLOOKUP($E442,'個別表（B表）'!$C$14:$CM$113,10,FALSE)</f>
        <v>0</v>
      </c>
      <c r="G442" s="357">
        <f>VLOOKUP($E442,'個別表（B表）'!$C$14:$CM$113,11,FALSE)</f>
        <v>0</v>
      </c>
      <c r="H442" s="530">
        <f>VLOOKUP($E442,'個別表（B表）'!$C$14:$CM$113,12,FALSE)</f>
        <v>0</v>
      </c>
      <c r="I442" s="388"/>
      <c r="J442" s="709" t="str">
        <f>IF($H442&gt;0,LEFT(VLOOKUP($E442,'個別表（B表）'!$C$14:$CM$113,14,FALSE),2),"")</f>
        <v/>
      </c>
      <c r="K442" s="705">
        <f>SUMIFS('個別表（B表）'!$I$14:$I$113,'個別表（B表）'!$C$14:$C$113,'総括表 (A表)'!$E442,'個別表（B表）'!$R$14:$R$113,"&gt;=1")</f>
        <v>0</v>
      </c>
      <c r="L442" s="627">
        <f>SUMIFS('個別表（B表）'!$AW$14:$AW$113,'個別表（B表）'!$C$14:$C$113,'総括表 (A表)'!$E442)</f>
        <v>0</v>
      </c>
      <c r="M442" s="385">
        <f>SUMIFS('個別表（B表）'!$AY$14:$AY$113,'個別表（B表）'!$C$14:$C$113,'総括表 (A表)'!$E442)</f>
        <v>0</v>
      </c>
      <c r="N442" s="386">
        <f>SUMIFS('個別表（B表）'!$I$14:$I$113,'個別表（B表）'!$C$14:$C$113,'総括表 (A表)'!$E442,'個別表（B表）'!$F$14:$F$113,"&gt;=1")</f>
        <v>0</v>
      </c>
      <c r="O442" s="386">
        <f>SUMIFS('個別表（B表）'!$BR$14:$BR$113,'個別表（B表）'!$C$14:$C$113,'総括表 (A表)'!$E442)</f>
        <v>0</v>
      </c>
      <c r="P442" s="721" t="str">
        <f t="shared" si="92"/>
        <v/>
      </c>
      <c r="Q442" s="716"/>
      <c r="R442" s="327"/>
      <c r="S442" s="705">
        <f>SUMIFS('個別表（B表）'!$I$14:$I$113,'個別表（B表）'!$C$14:$C$113,'総括表 (A表)'!E442)</f>
        <v>0</v>
      </c>
      <c r="T442" s="698">
        <f>SUMIFS('個別表（B表）'!$AW$14:$AW$113,'個別表（B表）'!$C$14:$C$113,'総括表 (A表)'!$E442)</f>
        <v>0</v>
      </c>
      <c r="U442" s="387">
        <f>SUMIFS('個別表（B表）'!$AY$14:$AY$113,'個別表（B表）'!$C$14:$C$113,'総括表 (A表)'!$E442)</f>
        <v>0</v>
      </c>
      <c r="V442" s="496">
        <f>SUMIFS('個別表（B表）'!$I$14:$I$113,'個別表（B表）'!$C$14:$C$113,'総括表 (A表)'!$E442,'個別表（B表）'!$F$14:$F$113,"&gt;=1")</f>
        <v>0</v>
      </c>
      <c r="W442" s="387">
        <f>SUMIFS('個別表（B表）'!$BR$14:$BR$113,'個別表（B表）'!$C$14:$C$113,'総括表 (A表)'!$E442)</f>
        <v>0</v>
      </c>
      <c r="X442" s="674" t="str">
        <f t="shared" si="93"/>
        <v/>
      </c>
      <c r="Y442" s="331"/>
      <c r="Z442" s="332"/>
      <c r="AA442" s="328">
        <f t="shared" si="95"/>
        <v>0</v>
      </c>
      <c r="AB442" s="329">
        <f t="shared" si="96"/>
        <v>0</v>
      </c>
      <c r="AC442" s="332"/>
      <c r="AD442" s="332"/>
      <c r="AE442" s="328">
        <f t="shared" si="97"/>
        <v>0</v>
      </c>
      <c r="AF442" s="746">
        <f t="shared" si="94"/>
        <v>0</v>
      </c>
      <c r="AG442" s="332"/>
      <c r="AH442" s="328">
        <f t="shared" si="98"/>
        <v>0</v>
      </c>
      <c r="AI442" s="329">
        <f t="shared" si="101"/>
        <v>0</v>
      </c>
      <c r="AJ442" s="332"/>
      <c r="AK442" s="330">
        <f t="shared" si="99"/>
        <v>0</v>
      </c>
      <c r="AL442" s="335"/>
      <c r="AM442" s="329">
        <f t="shared" si="100"/>
        <v>0</v>
      </c>
      <c r="AN442" s="436"/>
      <c r="AO442" s="337">
        <f t="shared" si="102"/>
        <v>0</v>
      </c>
      <c r="AP442" s="261"/>
    </row>
    <row r="443" spans="1:42">
      <c r="A443" s="342">
        <f>VLOOKUP($E443,'個別表（B表）'!$C$14:$CM$113,2,FALSE)</f>
        <v>0</v>
      </c>
      <c r="B443" s="342">
        <f>IF(D443&gt;0,SUM($D$12:D443),0)</f>
        <v>0</v>
      </c>
      <c r="C443" s="342">
        <f t="shared" si="103"/>
        <v>0</v>
      </c>
      <c r="D443" s="342">
        <f t="shared" si="91"/>
        <v>0</v>
      </c>
      <c r="E443" s="666">
        <f t="shared" si="104"/>
        <v>0</v>
      </c>
      <c r="F443" s="357">
        <f>VLOOKUP($E443,'個別表（B表）'!$C$14:$CM$113,10,FALSE)</f>
        <v>0</v>
      </c>
      <c r="G443" s="357">
        <f>VLOOKUP($E443,'個別表（B表）'!$C$14:$CM$113,11,FALSE)</f>
        <v>0</v>
      </c>
      <c r="H443" s="530">
        <f>VLOOKUP($E443,'個別表（B表）'!$C$14:$CM$113,12,FALSE)</f>
        <v>0</v>
      </c>
      <c r="I443" s="388"/>
      <c r="J443" s="709" t="str">
        <f>IF($H443&gt;0,LEFT(VLOOKUP($E443,'個別表（B表）'!$C$14:$CM$113,14,FALSE),2),"")</f>
        <v/>
      </c>
      <c r="K443" s="705">
        <f>SUMIFS('個別表（B表）'!$I$14:$I$113,'個別表（B表）'!$C$14:$C$113,'総括表 (A表)'!$E443,'個別表（B表）'!$R$14:$R$113,"&gt;=1")</f>
        <v>0</v>
      </c>
      <c r="L443" s="627">
        <f>SUMIFS('個別表（B表）'!$AW$14:$AW$113,'個別表（B表）'!$C$14:$C$113,'総括表 (A表)'!$E443)</f>
        <v>0</v>
      </c>
      <c r="M443" s="385">
        <f>SUMIFS('個別表（B表）'!$AY$14:$AY$113,'個別表（B表）'!$C$14:$C$113,'総括表 (A表)'!$E443)</f>
        <v>0</v>
      </c>
      <c r="N443" s="386">
        <f>SUMIFS('個別表（B表）'!$I$14:$I$113,'個別表（B表）'!$C$14:$C$113,'総括表 (A表)'!$E443,'個別表（B表）'!$F$14:$F$113,"&gt;=1")</f>
        <v>0</v>
      </c>
      <c r="O443" s="386">
        <f>SUMIFS('個別表（B表）'!$BR$14:$BR$113,'個別表（B表）'!$C$14:$C$113,'総括表 (A表)'!$E443)</f>
        <v>0</v>
      </c>
      <c r="P443" s="721" t="str">
        <f t="shared" si="92"/>
        <v/>
      </c>
      <c r="Q443" s="716"/>
      <c r="R443" s="327"/>
      <c r="S443" s="705">
        <f>SUMIFS('個別表（B表）'!$I$14:$I$113,'個別表（B表）'!$C$14:$C$113,'総括表 (A表)'!E443)</f>
        <v>0</v>
      </c>
      <c r="T443" s="698">
        <f>SUMIFS('個別表（B表）'!$AW$14:$AW$113,'個別表（B表）'!$C$14:$C$113,'総括表 (A表)'!$E443)</f>
        <v>0</v>
      </c>
      <c r="U443" s="387">
        <f>SUMIFS('個別表（B表）'!$AY$14:$AY$113,'個別表（B表）'!$C$14:$C$113,'総括表 (A表)'!$E443)</f>
        <v>0</v>
      </c>
      <c r="V443" s="496">
        <f>SUMIFS('個別表（B表）'!$I$14:$I$113,'個別表（B表）'!$C$14:$C$113,'総括表 (A表)'!$E443,'個別表（B表）'!$F$14:$F$113,"&gt;=1")</f>
        <v>0</v>
      </c>
      <c r="W443" s="387">
        <f>SUMIFS('個別表（B表）'!$BR$14:$BR$113,'個別表（B表）'!$C$14:$C$113,'総括表 (A表)'!$E443)</f>
        <v>0</v>
      </c>
      <c r="X443" s="674" t="str">
        <f t="shared" si="93"/>
        <v/>
      </c>
      <c r="Y443" s="331"/>
      <c r="Z443" s="332"/>
      <c r="AA443" s="328">
        <f t="shared" si="95"/>
        <v>0</v>
      </c>
      <c r="AB443" s="329">
        <f t="shared" si="96"/>
        <v>0</v>
      </c>
      <c r="AC443" s="332"/>
      <c r="AD443" s="332"/>
      <c r="AE443" s="328">
        <f t="shared" si="97"/>
        <v>0</v>
      </c>
      <c r="AF443" s="746">
        <f t="shared" si="94"/>
        <v>0</v>
      </c>
      <c r="AG443" s="332"/>
      <c r="AH443" s="328">
        <f t="shared" si="98"/>
        <v>0</v>
      </c>
      <c r="AI443" s="329">
        <f t="shared" si="101"/>
        <v>0</v>
      </c>
      <c r="AJ443" s="332"/>
      <c r="AK443" s="330">
        <f t="shared" si="99"/>
        <v>0</v>
      </c>
      <c r="AL443" s="335"/>
      <c r="AM443" s="329">
        <f t="shared" si="100"/>
        <v>0</v>
      </c>
      <c r="AN443" s="436"/>
      <c r="AO443" s="337">
        <f t="shared" si="102"/>
        <v>0</v>
      </c>
      <c r="AP443" s="261"/>
    </row>
    <row r="444" spans="1:42">
      <c r="A444" s="342">
        <f>VLOOKUP($E444,'個別表（B表）'!$C$14:$CM$113,2,FALSE)</f>
        <v>0</v>
      </c>
      <c r="B444" s="342">
        <f>IF(D444&gt;0,SUM($D$12:D444),0)</f>
        <v>0</v>
      </c>
      <c r="C444" s="342">
        <f t="shared" si="103"/>
        <v>0</v>
      </c>
      <c r="D444" s="342">
        <f t="shared" si="91"/>
        <v>0</v>
      </c>
      <c r="E444" s="666">
        <f t="shared" si="104"/>
        <v>0</v>
      </c>
      <c r="F444" s="357">
        <f>VLOOKUP($E444,'個別表（B表）'!$C$14:$CM$113,10,FALSE)</f>
        <v>0</v>
      </c>
      <c r="G444" s="357">
        <f>VLOOKUP($E444,'個別表（B表）'!$C$14:$CM$113,11,FALSE)</f>
        <v>0</v>
      </c>
      <c r="H444" s="530">
        <f>VLOOKUP($E444,'個別表（B表）'!$C$14:$CM$113,12,FALSE)</f>
        <v>0</v>
      </c>
      <c r="I444" s="388"/>
      <c r="J444" s="709" t="str">
        <f>IF($H444&gt;0,LEFT(VLOOKUP($E444,'個別表（B表）'!$C$14:$CM$113,14,FALSE),2),"")</f>
        <v/>
      </c>
      <c r="K444" s="705">
        <f>SUMIFS('個別表（B表）'!$I$14:$I$113,'個別表（B表）'!$C$14:$C$113,'総括表 (A表)'!$E444,'個別表（B表）'!$R$14:$R$113,"&gt;=1")</f>
        <v>0</v>
      </c>
      <c r="L444" s="627">
        <f>SUMIFS('個別表（B表）'!$AW$14:$AW$113,'個別表（B表）'!$C$14:$C$113,'総括表 (A表)'!$E444)</f>
        <v>0</v>
      </c>
      <c r="M444" s="385">
        <f>SUMIFS('個別表（B表）'!$AY$14:$AY$113,'個別表（B表）'!$C$14:$C$113,'総括表 (A表)'!$E444)</f>
        <v>0</v>
      </c>
      <c r="N444" s="386">
        <f>SUMIFS('個別表（B表）'!$I$14:$I$113,'個別表（B表）'!$C$14:$C$113,'総括表 (A表)'!$E444,'個別表（B表）'!$F$14:$F$113,"&gt;=1")</f>
        <v>0</v>
      </c>
      <c r="O444" s="386">
        <f>SUMIFS('個別表（B表）'!$BR$14:$BR$113,'個別表（B表）'!$C$14:$C$113,'総括表 (A表)'!$E444)</f>
        <v>0</v>
      </c>
      <c r="P444" s="721" t="str">
        <f t="shared" si="92"/>
        <v/>
      </c>
      <c r="Q444" s="716"/>
      <c r="R444" s="327"/>
      <c r="S444" s="705">
        <f>SUMIFS('個別表（B表）'!$I$14:$I$113,'個別表（B表）'!$C$14:$C$113,'総括表 (A表)'!E444)</f>
        <v>0</v>
      </c>
      <c r="T444" s="698">
        <f>SUMIFS('個別表（B表）'!$AW$14:$AW$113,'個別表（B表）'!$C$14:$C$113,'総括表 (A表)'!$E444)</f>
        <v>0</v>
      </c>
      <c r="U444" s="387">
        <f>SUMIFS('個別表（B表）'!$AY$14:$AY$113,'個別表（B表）'!$C$14:$C$113,'総括表 (A表)'!$E444)</f>
        <v>0</v>
      </c>
      <c r="V444" s="496">
        <f>SUMIFS('個別表（B表）'!$I$14:$I$113,'個別表（B表）'!$C$14:$C$113,'総括表 (A表)'!$E444,'個別表（B表）'!$F$14:$F$113,"&gt;=1")</f>
        <v>0</v>
      </c>
      <c r="W444" s="387">
        <f>SUMIFS('個別表（B表）'!$BR$14:$BR$113,'個別表（B表）'!$C$14:$C$113,'総括表 (A表)'!$E444)</f>
        <v>0</v>
      </c>
      <c r="X444" s="674" t="str">
        <f t="shared" si="93"/>
        <v/>
      </c>
      <c r="Y444" s="331"/>
      <c r="Z444" s="332"/>
      <c r="AA444" s="328">
        <f t="shared" si="95"/>
        <v>0</v>
      </c>
      <c r="AB444" s="329">
        <f t="shared" si="96"/>
        <v>0</v>
      </c>
      <c r="AC444" s="332"/>
      <c r="AD444" s="332"/>
      <c r="AE444" s="328">
        <f t="shared" si="97"/>
        <v>0</v>
      </c>
      <c r="AF444" s="746">
        <f t="shared" si="94"/>
        <v>0</v>
      </c>
      <c r="AG444" s="332"/>
      <c r="AH444" s="328">
        <f t="shared" si="98"/>
        <v>0</v>
      </c>
      <c r="AI444" s="329">
        <f t="shared" si="101"/>
        <v>0</v>
      </c>
      <c r="AJ444" s="332"/>
      <c r="AK444" s="330">
        <f t="shared" si="99"/>
        <v>0</v>
      </c>
      <c r="AL444" s="335"/>
      <c r="AM444" s="329">
        <f t="shared" si="100"/>
        <v>0</v>
      </c>
      <c r="AN444" s="436"/>
      <c r="AO444" s="337">
        <f t="shared" si="102"/>
        <v>0</v>
      </c>
      <c r="AP444" s="261"/>
    </row>
    <row r="445" spans="1:42">
      <c r="A445" s="342">
        <f>VLOOKUP($E445,'個別表（B表）'!$C$14:$CM$113,2,FALSE)</f>
        <v>0</v>
      </c>
      <c r="B445" s="342">
        <f>IF(D445&gt;0,SUM($D$12:D445),0)</f>
        <v>0</v>
      </c>
      <c r="C445" s="342">
        <f t="shared" si="103"/>
        <v>0</v>
      </c>
      <c r="D445" s="342">
        <f t="shared" si="91"/>
        <v>0</v>
      </c>
      <c r="E445" s="666">
        <f t="shared" si="104"/>
        <v>0</v>
      </c>
      <c r="F445" s="357">
        <f>VLOOKUP($E445,'個別表（B表）'!$C$14:$CM$113,10,FALSE)</f>
        <v>0</v>
      </c>
      <c r="G445" s="357">
        <f>VLOOKUP($E445,'個別表（B表）'!$C$14:$CM$113,11,FALSE)</f>
        <v>0</v>
      </c>
      <c r="H445" s="530">
        <f>VLOOKUP($E445,'個別表（B表）'!$C$14:$CM$113,12,FALSE)</f>
        <v>0</v>
      </c>
      <c r="I445" s="388"/>
      <c r="J445" s="709" t="str">
        <f>IF($H445&gt;0,LEFT(VLOOKUP($E445,'個別表（B表）'!$C$14:$CM$113,14,FALSE),2),"")</f>
        <v/>
      </c>
      <c r="K445" s="705">
        <f>SUMIFS('個別表（B表）'!$I$14:$I$113,'個別表（B表）'!$C$14:$C$113,'総括表 (A表)'!$E445,'個別表（B表）'!$R$14:$R$113,"&gt;=1")</f>
        <v>0</v>
      </c>
      <c r="L445" s="627">
        <f>SUMIFS('個別表（B表）'!$AW$14:$AW$113,'個別表（B表）'!$C$14:$C$113,'総括表 (A表)'!$E445)</f>
        <v>0</v>
      </c>
      <c r="M445" s="385">
        <f>SUMIFS('個別表（B表）'!$AY$14:$AY$113,'個別表（B表）'!$C$14:$C$113,'総括表 (A表)'!$E445)</f>
        <v>0</v>
      </c>
      <c r="N445" s="386">
        <f>SUMIFS('個別表（B表）'!$I$14:$I$113,'個別表（B表）'!$C$14:$C$113,'総括表 (A表)'!$E445,'個別表（B表）'!$F$14:$F$113,"&gt;=1")</f>
        <v>0</v>
      </c>
      <c r="O445" s="386">
        <f>SUMIFS('個別表（B表）'!$BR$14:$BR$113,'個別表（B表）'!$C$14:$C$113,'総括表 (A表)'!$E445)</f>
        <v>0</v>
      </c>
      <c r="P445" s="721" t="str">
        <f t="shared" si="92"/>
        <v/>
      </c>
      <c r="Q445" s="716"/>
      <c r="R445" s="327"/>
      <c r="S445" s="705">
        <f>SUMIFS('個別表（B表）'!$I$14:$I$113,'個別表（B表）'!$C$14:$C$113,'総括表 (A表)'!E445)</f>
        <v>0</v>
      </c>
      <c r="T445" s="698">
        <f>SUMIFS('個別表（B表）'!$AW$14:$AW$113,'個別表（B表）'!$C$14:$C$113,'総括表 (A表)'!$E445)</f>
        <v>0</v>
      </c>
      <c r="U445" s="387">
        <f>SUMIFS('個別表（B表）'!$AY$14:$AY$113,'個別表（B表）'!$C$14:$C$113,'総括表 (A表)'!$E445)</f>
        <v>0</v>
      </c>
      <c r="V445" s="496">
        <f>SUMIFS('個別表（B表）'!$I$14:$I$113,'個別表（B表）'!$C$14:$C$113,'総括表 (A表)'!$E445,'個別表（B表）'!$F$14:$F$113,"&gt;=1")</f>
        <v>0</v>
      </c>
      <c r="W445" s="387">
        <f>SUMIFS('個別表（B表）'!$BR$14:$BR$113,'個別表（B表）'!$C$14:$C$113,'総括表 (A表)'!$E445)</f>
        <v>0</v>
      </c>
      <c r="X445" s="674" t="str">
        <f t="shared" si="93"/>
        <v/>
      </c>
      <c r="Y445" s="331"/>
      <c r="Z445" s="332"/>
      <c r="AA445" s="328">
        <f t="shared" si="95"/>
        <v>0</v>
      </c>
      <c r="AB445" s="329">
        <f t="shared" si="96"/>
        <v>0</v>
      </c>
      <c r="AC445" s="332"/>
      <c r="AD445" s="332"/>
      <c r="AE445" s="328">
        <f t="shared" si="97"/>
        <v>0</v>
      </c>
      <c r="AF445" s="746">
        <f t="shared" si="94"/>
        <v>0</v>
      </c>
      <c r="AG445" s="332"/>
      <c r="AH445" s="328">
        <f t="shared" si="98"/>
        <v>0</v>
      </c>
      <c r="AI445" s="329">
        <f t="shared" si="101"/>
        <v>0</v>
      </c>
      <c r="AJ445" s="332"/>
      <c r="AK445" s="330">
        <f t="shared" si="99"/>
        <v>0</v>
      </c>
      <c r="AL445" s="335"/>
      <c r="AM445" s="329">
        <f t="shared" si="100"/>
        <v>0</v>
      </c>
      <c r="AN445" s="436"/>
      <c r="AO445" s="337">
        <f t="shared" si="102"/>
        <v>0</v>
      </c>
      <c r="AP445" s="261"/>
    </row>
    <row r="446" spans="1:42">
      <c r="A446" s="342">
        <f>VLOOKUP($E446,'個別表（B表）'!$C$14:$CM$113,2,FALSE)</f>
        <v>0</v>
      </c>
      <c r="B446" s="342">
        <f>IF(D446&gt;0,SUM($D$12:D446),0)</f>
        <v>0</v>
      </c>
      <c r="C446" s="342">
        <f t="shared" si="103"/>
        <v>0</v>
      </c>
      <c r="D446" s="342">
        <f t="shared" si="91"/>
        <v>0</v>
      </c>
      <c r="E446" s="666">
        <f t="shared" si="104"/>
        <v>0</v>
      </c>
      <c r="F446" s="357">
        <f>VLOOKUP($E446,'個別表（B表）'!$C$14:$CM$113,10,FALSE)</f>
        <v>0</v>
      </c>
      <c r="G446" s="357">
        <f>VLOOKUP($E446,'個別表（B表）'!$C$14:$CM$113,11,FALSE)</f>
        <v>0</v>
      </c>
      <c r="H446" s="530">
        <f>VLOOKUP($E446,'個別表（B表）'!$C$14:$CM$113,12,FALSE)</f>
        <v>0</v>
      </c>
      <c r="I446" s="388"/>
      <c r="J446" s="709" t="str">
        <f>IF($H446&gt;0,LEFT(VLOOKUP($E446,'個別表（B表）'!$C$14:$CM$113,14,FALSE),2),"")</f>
        <v/>
      </c>
      <c r="K446" s="705">
        <f>SUMIFS('個別表（B表）'!$I$14:$I$113,'個別表（B表）'!$C$14:$C$113,'総括表 (A表)'!$E446,'個別表（B表）'!$R$14:$R$113,"&gt;=1")</f>
        <v>0</v>
      </c>
      <c r="L446" s="627">
        <f>SUMIFS('個別表（B表）'!$AW$14:$AW$113,'個別表（B表）'!$C$14:$C$113,'総括表 (A表)'!$E446)</f>
        <v>0</v>
      </c>
      <c r="M446" s="385">
        <f>SUMIFS('個別表（B表）'!$AY$14:$AY$113,'個別表（B表）'!$C$14:$C$113,'総括表 (A表)'!$E446)</f>
        <v>0</v>
      </c>
      <c r="N446" s="386">
        <f>SUMIFS('個別表（B表）'!$I$14:$I$113,'個別表（B表）'!$C$14:$C$113,'総括表 (A表)'!$E446,'個別表（B表）'!$F$14:$F$113,"&gt;=1")</f>
        <v>0</v>
      </c>
      <c r="O446" s="386">
        <f>SUMIFS('個別表（B表）'!$BR$14:$BR$113,'個別表（B表）'!$C$14:$C$113,'総括表 (A表)'!$E446)</f>
        <v>0</v>
      </c>
      <c r="P446" s="721" t="str">
        <f t="shared" si="92"/>
        <v/>
      </c>
      <c r="Q446" s="716"/>
      <c r="R446" s="327"/>
      <c r="S446" s="705">
        <f>SUMIFS('個別表（B表）'!$I$14:$I$113,'個別表（B表）'!$C$14:$C$113,'総括表 (A表)'!E446)</f>
        <v>0</v>
      </c>
      <c r="T446" s="698">
        <f>SUMIFS('個別表（B表）'!$AW$14:$AW$113,'個別表（B表）'!$C$14:$C$113,'総括表 (A表)'!$E446)</f>
        <v>0</v>
      </c>
      <c r="U446" s="387">
        <f>SUMIFS('個別表（B表）'!$AY$14:$AY$113,'個別表（B表）'!$C$14:$C$113,'総括表 (A表)'!$E446)</f>
        <v>0</v>
      </c>
      <c r="V446" s="496">
        <f>SUMIFS('個別表（B表）'!$I$14:$I$113,'個別表（B表）'!$C$14:$C$113,'総括表 (A表)'!$E446,'個別表（B表）'!$F$14:$F$113,"&gt;=1")</f>
        <v>0</v>
      </c>
      <c r="W446" s="387">
        <f>SUMIFS('個別表（B表）'!$BR$14:$BR$113,'個別表（B表）'!$C$14:$C$113,'総括表 (A表)'!$E446)</f>
        <v>0</v>
      </c>
      <c r="X446" s="674" t="str">
        <f t="shared" si="93"/>
        <v/>
      </c>
      <c r="Y446" s="331"/>
      <c r="Z446" s="332"/>
      <c r="AA446" s="328">
        <f t="shared" si="95"/>
        <v>0</v>
      </c>
      <c r="AB446" s="329">
        <f t="shared" si="96"/>
        <v>0</v>
      </c>
      <c r="AC446" s="332"/>
      <c r="AD446" s="332"/>
      <c r="AE446" s="328">
        <f t="shared" si="97"/>
        <v>0</v>
      </c>
      <c r="AF446" s="746">
        <f t="shared" si="94"/>
        <v>0</v>
      </c>
      <c r="AG446" s="332"/>
      <c r="AH446" s="328">
        <f t="shared" si="98"/>
        <v>0</v>
      </c>
      <c r="AI446" s="329">
        <f t="shared" si="101"/>
        <v>0</v>
      </c>
      <c r="AJ446" s="332"/>
      <c r="AK446" s="330">
        <f t="shared" si="99"/>
        <v>0</v>
      </c>
      <c r="AL446" s="335"/>
      <c r="AM446" s="329">
        <f t="shared" si="100"/>
        <v>0</v>
      </c>
      <c r="AN446" s="436"/>
      <c r="AO446" s="337">
        <f t="shared" si="102"/>
        <v>0</v>
      </c>
      <c r="AP446" s="261"/>
    </row>
    <row r="447" spans="1:42">
      <c r="A447" s="342">
        <f>VLOOKUP($E447,'個別表（B表）'!$C$14:$CM$113,2,FALSE)</f>
        <v>0</v>
      </c>
      <c r="B447" s="342">
        <f>IF(D447&gt;0,SUM($D$12:D447),0)</f>
        <v>0</v>
      </c>
      <c r="C447" s="342">
        <f t="shared" si="103"/>
        <v>0</v>
      </c>
      <c r="D447" s="342">
        <f t="shared" si="91"/>
        <v>0</v>
      </c>
      <c r="E447" s="666">
        <f t="shared" si="104"/>
        <v>0</v>
      </c>
      <c r="F447" s="357">
        <f>VLOOKUP($E447,'個別表（B表）'!$C$14:$CM$113,10,FALSE)</f>
        <v>0</v>
      </c>
      <c r="G447" s="357">
        <f>VLOOKUP($E447,'個別表（B表）'!$C$14:$CM$113,11,FALSE)</f>
        <v>0</v>
      </c>
      <c r="H447" s="530">
        <f>VLOOKUP($E447,'個別表（B表）'!$C$14:$CM$113,12,FALSE)</f>
        <v>0</v>
      </c>
      <c r="I447" s="388"/>
      <c r="J447" s="709" t="str">
        <f>IF($H447&gt;0,LEFT(VLOOKUP($E447,'個別表（B表）'!$C$14:$CM$113,14,FALSE),2),"")</f>
        <v/>
      </c>
      <c r="K447" s="705">
        <f>SUMIFS('個別表（B表）'!$I$14:$I$113,'個別表（B表）'!$C$14:$C$113,'総括表 (A表)'!$E447,'個別表（B表）'!$R$14:$R$113,"&gt;=1")</f>
        <v>0</v>
      </c>
      <c r="L447" s="627">
        <f>SUMIFS('個別表（B表）'!$AW$14:$AW$113,'個別表（B表）'!$C$14:$C$113,'総括表 (A表)'!$E447)</f>
        <v>0</v>
      </c>
      <c r="M447" s="385">
        <f>SUMIFS('個別表（B表）'!$AY$14:$AY$113,'個別表（B表）'!$C$14:$C$113,'総括表 (A表)'!$E447)</f>
        <v>0</v>
      </c>
      <c r="N447" s="386">
        <f>SUMIFS('個別表（B表）'!$I$14:$I$113,'個別表（B表）'!$C$14:$C$113,'総括表 (A表)'!$E447,'個別表（B表）'!$F$14:$F$113,"&gt;=1")</f>
        <v>0</v>
      </c>
      <c r="O447" s="386">
        <f>SUMIFS('個別表（B表）'!$BR$14:$BR$113,'個別表（B表）'!$C$14:$C$113,'総括表 (A表)'!$E447)</f>
        <v>0</v>
      </c>
      <c r="P447" s="721" t="str">
        <f t="shared" si="92"/>
        <v/>
      </c>
      <c r="Q447" s="716"/>
      <c r="R447" s="327"/>
      <c r="S447" s="705">
        <f>SUMIFS('個別表（B表）'!$I$14:$I$113,'個別表（B表）'!$C$14:$C$113,'総括表 (A表)'!E447)</f>
        <v>0</v>
      </c>
      <c r="T447" s="698">
        <f>SUMIFS('個別表（B表）'!$AW$14:$AW$113,'個別表（B表）'!$C$14:$C$113,'総括表 (A表)'!$E447)</f>
        <v>0</v>
      </c>
      <c r="U447" s="387">
        <f>SUMIFS('個別表（B表）'!$AY$14:$AY$113,'個別表（B表）'!$C$14:$C$113,'総括表 (A表)'!$E447)</f>
        <v>0</v>
      </c>
      <c r="V447" s="496">
        <f>SUMIFS('個別表（B表）'!$I$14:$I$113,'個別表（B表）'!$C$14:$C$113,'総括表 (A表)'!$E447,'個別表（B表）'!$F$14:$F$113,"&gt;=1")</f>
        <v>0</v>
      </c>
      <c r="W447" s="387">
        <f>SUMIFS('個別表（B表）'!$BR$14:$BR$113,'個別表（B表）'!$C$14:$C$113,'総括表 (A表)'!$E447)</f>
        <v>0</v>
      </c>
      <c r="X447" s="674" t="str">
        <f t="shared" si="93"/>
        <v/>
      </c>
      <c r="Y447" s="331"/>
      <c r="Z447" s="332"/>
      <c r="AA447" s="328">
        <f t="shared" si="95"/>
        <v>0</v>
      </c>
      <c r="AB447" s="329">
        <f t="shared" si="96"/>
        <v>0</v>
      </c>
      <c r="AC447" s="332"/>
      <c r="AD447" s="332"/>
      <c r="AE447" s="328">
        <f t="shared" si="97"/>
        <v>0</v>
      </c>
      <c r="AF447" s="746">
        <f t="shared" si="94"/>
        <v>0</v>
      </c>
      <c r="AG447" s="332"/>
      <c r="AH447" s="328">
        <f t="shared" si="98"/>
        <v>0</v>
      </c>
      <c r="AI447" s="329">
        <f t="shared" si="101"/>
        <v>0</v>
      </c>
      <c r="AJ447" s="332"/>
      <c r="AK447" s="330">
        <f t="shared" si="99"/>
        <v>0</v>
      </c>
      <c r="AL447" s="335"/>
      <c r="AM447" s="329">
        <f t="shared" si="100"/>
        <v>0</v>
      </c>
      <c r="AN447" s="436"/>
      <c r="AO447" s="337">
        <f t="shared" si="102"/>
        <v>0</v>
      </c>
      <c r="AP447" s="261"/>
    </row>
    <row r="448" spans="1:42">
      <c r="A448" s="342">
        <f>VLOOKUP($E448,'個別表（B表）'!$C$14:$CM$113,2,FALSE)</f>
        <v>0</v>
      </c>
      <c r="B448" s="342">
        <f>IF(D448&gt;0,SUM($D$12:D448),0)</f>
        <v>0</v>
      </c>
      <c r="C448" s="342">
        <f t="shared" si="103"/>
        <v>0</v>
      </c>
      <c r="D448" s="342">
        <f t="shared" si="91"/>
        <v>0</v>
      </c>
      <c r="E448" s="666">
        <f t="shared" si="104"/>
        <v>0</v>
      </c>
      <c r="F448" s="357">
        <f>VLOOKUP($E448,'個別表（B表）'!$C$14:$CM$113,10,FALSE)</f>
        <v>0</v>
      </c>
      <c r="G448" s="357">
        <f>VLOOKUP($E448,'個別表（B表）'!$C$14:$CM$113,11,FALSE)</f>
        <v>0</v>
      </c>
      <c r="H448" s="530">
        <f>VLOOKUP($E448,'個別表（B表）'!$C$14:$CM$113,12,FALSE)</f>
        <v>0</v>
      </c>
      <c r="I448" s="388"/>
      <c r="J448" s="709" t="str">
        <f>IF($H448&gt;0,LEFT(VLOOKUP($E448,'個別表（B表）'!$C$14:$CM$113,14,FALSE),2),"")</f>
        <v/>
      </c>
      <c r="K448" s="705">
        <f>SUMIFS('個別表（B表）'!$I$14:$I$113,'個別表（B表）'!$C$14:$C$113,'総括表 (A表)'!$E448,'個別表（B表）'!$R$14:$R$113,"&gt;=1")</f>
        <v>0</v>
      </c>
      <c r="L448" s="627">
        <f>SUMIFS('個別表（B表）'!$AW$14:$AW$113,'個別表（B表）'!$C$14:$C$113,'総括表 (A表)'!$E448)</f>
        <v>0</v>
      </c>
      <c r="M448" s="385">
        <f>SUMIFS('個別表（B表）'!$AY$14:$AY$113,'個別表（B表）'!$C$14:$C$113,'総括表 (A表)'!$E448)</f>
        <v>0</v>
      </c>
      <c r="N448" s="386">
        <f>SUMIFS('個別表（B表）'!$I$14:$I$113,'個別表（B表）'!$C$14:$C$113,'総括表 (A表)'!$E448,'個別表（B表）'!$F$14:$F$113,"&gt;=1")</f>
        <v>0</v>
      </c>
      <c r="O448" s="386">
        <f>SUMIFS('個別表（B表）'!$BR$14:$BR$113,'個別表（B表）'!$C$14:$C$113,'総括表 (A表)'!$E448)</f>
        <v>0</v>
      </c>
      <c r="P448" s="721" t="str">
        <f t="shared" si="92"/>
        <v/>
      </c>
      <c r="Q448" s="716"/>
      <c r="R448" s="327"/>
      <c r="S448" s="705">
        <f>SUMIFS('個別表（B表）'!$I$14:$I$113,'個別表（B表）'!$C$14:$C$113,'総括表 (A表)'!E448)</f>
        <v>0</v>
      </c>
      <c r="T448" s="698">
        <f>SUMIFS('個別表（B表）'!$AW$14:$AW$113,'個別表（B表）'!$C$14:$C$113,'総括表 (A表)'!$E448)</f>
        <v>0</v>
      </c>
      <c r="U448" s="387">
        <f>SUMIFS('個別表（B表）'!$AY$14:$AY$113,'個別表（B表）'!$C$14:$C$113,'総括表 (A表)'!$E448)</f>
        <v>0</v>
      </c>
      <c r="V448" s="496">
        <f>SUMIFS('個別表（B表）'!$I$14:$I$113,'個別表（B表）'!$C$14:$C$113,'総括表 (A表)'!$E448,'個別表（B表）'!$F$14:$F$113,"&gt;=1")</f>
        <v>0</v>
      </c>
      <c r="W448" s="387">
        <f>SUMIFS('個別表（B表）'!$BR$14:$BR$113,'個別表（B表）'!$C$14:$C$113,'総括表 (A表)'!$E448)</f>
        <v>0</v>
      </c>
      <c r="X448" s="674" t="str">
        <f t="shared" si="93"/>
        <v/>
      </c>
      <c r="Y448" s="331"/>
      <c r="Z448" s="332"/>
      <c r="AA448" s="328">
        <f t="shared" si="95"/>
        <v>0</v>
      </c>
      <c r="AB448" s="329">
        <f t="shared" si="96"/>
        <v>0</v>
      </c>
      <c r="AC448" s="332"/>
      <c r="AD448" s="332"/>
      <c r="AE448" s="328">
        <f t="shared" si="97"/>
        <v>0</v>
      </c>
      <c r="AF448" s="746">
        <f t="shared" si="94"/>
        <v>0</v>
      </c>
      <c r="AG448" s="332"/>
      <c r="AH448" s="328">
        <f t="shared" si="98"/>
        <v>0</v>
      </c>
      <c r="AI448" s="329">
        <f t="shared" si="101"/>
        <v>0</v>
      </c>
      <c r="AJ448" s="332"/>
      <c r="AK448" s="330">
        <f t="shared" si="99"/>
        <v>0</v>
      </c>
      <c r="AL448" s="335"/>
      <c r="AM448" s="329">
        <f t="shared" si="100"/>
        <v>0</v>
      </c>
      <c r="AN448" s="436"/>
      <c r="AO448" s="337">
        <f t="shared" si="102"/>
        <v>0</v>
      </c>
      <c r="AP448" s="261"/>
    </row>
    <row r="449" spans="1:42">
      <c r="A449" s="342">
        <f>VLOOKUP($E449,'個別表（B表）'!$C$14:$CM$113,2,FALSE)</f>
        <v>0</v>
      </c>
      <c r="B449" s="342">
        <f>IF(D449&gt;0,SUM($D$12:D449),0)</f>
        <v>0</v>
      </c>
      <c r="C449" s="342">
        <f t="shared" si="103"/>
        <v>0</v>
      </c>
      <c r="D449" s="342">
        <f t="shared" si="91"/>
        <v>0</v>
      </c>
      <c r="E449" s="666">
        <f t="shared" si="104"/>
        <v>0</v>
      </c>
      <c r="F449" s="357">
        <f>VLOOKUP($E449,'個別表（B表）'!$C$14:$CM$113,10,FALSE)</f>
        <v>0</v>
      </c>
      <c r="G449" s="357">
        <f>VLOOKUP($E449,'個別表（B表）'!$C$14:$CM$113,11,FALSE)</f>
        <v>0</v>
      </c>
      <c r="H449" s="530">
        <f>VLOOKUP($E449,'個別表（B表）'!$C$14:$CM$113,12,FALSE)</f>
        <v>0</v>
      </c>
      <c r="I449" s="388"/>
      <c r="J449" s="709" t="str">
        <f>IF($H449&gt;0,LEFT(VLOOKUP($E449,'個別表（B表）'!$C$14:$CM$113,14,FALSE),2),"")</f>
        <v/>
      </c>
      <c r="K449" s="705">
        <f>SUMIFS('個別表（B表）'!$I$14:$I$113,'個別表（B表）'!$C$14:$C$113,'総括表 (A表)'!$E449,'個別表（B表）'!$R$14:$R$113,"&gt;=1")</f>
        <v>0</v>
      </c>
      <c r="L449" s="627">
        <f>SUMIFS('個別表（B表）'!$AW$14:$AW$113,'個別表（B表）'!$C$14:$C$113,'総括表 (A表)'!$E449)</f>
        <v>0</v>
      </c>
      <c r="M449" s="385">
        <f>SUMIFS('個別表（B表）'!$AY$14:$AY$113,'個別表（B表）'!$C$14:$C$113,'総括表 (A表)'!$E449)</f>
        <v>0</v>
      </c>
      <c r="N449" s="386">
        <f>SUMIFS('個別表（B表）'!$I$14:$I$113,'個別表（B表）'!$C$14:$C$113,'総括表 (A表)'!$E449,'個別表（B表）'!$F$14:$F$113,"&gt;=1")</f>
        <v>0</v>
      </c>
      <c r="O449" s="386">
        <f>SUMIFS('個別表（B表）'!$BR$14:$BR$113,'個別表（B表）'!$C$14:$C$113,'総括表 (A表)'!$E449)</f>
        <v>0</v>
      </c>
      <c r="P449" s="721" t="str">
        <f t="shared" si="92"/>
        <v/>
      </c>
      <c r="Q449" s="716"/>
      <c r="R449" s="327"/>
      <c r="S449" s="705">
        <f>SUMIFS('個別表（B表）'!$I$14:$I$113,'個別表（B表）'!$C$14:$C$113,'総括表 (A表)'!E449)</f>
        <v>0</v>
      </c>
      <c r="T449" s="698">
        <f>SUMIFS('個別表（B表）'!$AW$14:$AW$113,'個別表（B表）'!$C$14:$C$113,'総括表 (A表)'!$E449)</f>
        <v>0</v>
      </c>
      <c r="U449" s="387">
        <f>SUMIFS('個別表（B表）'!$AY$14:$AY$113,'個別表（B表）'!$C$14:$C$113,'総括表 (A表)'!$E449)</f>
        <v>0</v>
      </c>
      <c r="V449" s="496">
        <f>SUMIFS('個別表（B表）'!$I$14:$I$113,'個別表（B表）'!$C$14:$C$113,'総括表 (A表)'!$E449,'個別表（B表）'!$F$14:$F$113,"&gt;=1")</f>
        <v>0</v>
      </c>
      <c r="W449" s="387">
        <f>SUMIFS('個別表（B表）'!$BR$14:$BR$113,'個別表（B表）'!$C$14:$C$113,'総括表 (A表)'!$E449)</f>
        <v>0</v>
      </c>
      <c r="X449" s="674" t="str">
        <f t="shared" si="93"/>
        <v/>
      </c>
      <c r="Y449" s="331"/>
      <c r="Z449" s="332"/>
      <c r="AA449" s="328">
        <f t="shared" si="95"/>
        <v>0</v>
      </c>
      <c r="AB449" s="329">
        <f t="shared" si="96"/>
        <v>0</v>
      </c>
      <c r="AC449" s="332"/>
      <c r="AD449" s="332"/>
      <c r="AE449" s="328">
        <f t="shared" si="97"/>
        <v>0</v>
      </c>
      <c r="AF449" s="746">
        <f t="shared" si="94"/>
        <v>0</v>
      </c>
      <c r="AG449" s="332"/>
      <c r="AH449" s="328">
        <f t="shared" si="98"/>
        <v>0</v>
      </c>
      <c r="AI449" s="329">
        <f t="shared" si="101"/>
        <v>0</v>
      </c>
      <c r="AJ449" s="332"/>
      <c r="AK449" s="330">
        <f t="shared" si="99"/>
        <v>0</v>
      </c>
      <c r="AL449" s="335"/>
      <c r="AM449" s="329">
        <f t="shared" si="100"/>
        <v>0</v>
      </c>
      <c r="AN449" s="436"/>
      <c r="AO449" s="337">
        <f t="shared" si="102"/>
        <v>0</v>
      </c>
      <c r="AP449" s="261"/>
    </row>
    <row r="450" spans="1:42">
      <c r="A450" s="342">
        <f>VLOOKUP($E450,'個別表（B表）'!$C$14:$CM$113,2,FALSE)</f>
        <v>0</v>
      </c>
      <c r="B450" s="342">
        <f>IF(D450&gt;0,SUM($D$12:D450),0)</f>
        <v>0</v>
      </c>
      <c r="C450" s="342">
        <f t="shared" si="103"/>
        <v>0</v>
      </c>
      <c r="D450" s="342">
        <f t="shared" si="91"/>
        <v>0</v>
      </c>
      <c r="E450" s="666">
        <f t="shared" si="104"/>
        <v>0</v>
      </c>
      <c r="F450" s="357">
        <f>VLOOKUP($E450,'個別表（B表）'!$C$14:$CM$113,10,FALSE)</f>
        <v>0</v>
      </c>
      <c r="G450" s="357">
        <f>VLOOKUP($E450,'個別表（B表）'!$C$14:$CM$113,11,FALSE)</f>
        <v>0</v>
      </c>
      <c r="H450" s="530">
        <f>VLOOKUP($E450,'個別表（B表）'!$C$14:$CM$113,12,FALSE)</f>
        <v>0</v>
      </c>
      <c r="I450" s="388"/>
      <c r="J450" s="709" t="str">
        <f>IF($H450&gt;0,LEFT(VLOOKUP($E450,'個別表（B表）'!$C$14:$CM$113,14,FALSE),2),"")</f>
        <v/>
      </c>
      <c r="K450" s="705">
        <f>SUMIFS('個別表（B表）'!$I$14:$I$113,'個別表（B表）'!$C$14:$C$113,'総括表 (A表)'!$E450,'個別表（B表）'!$R$14:$R$113,"&gt;=1")</f>
        <v>0</v>
      </c>
      <c r="L450" s="627">
        <f>SUMIFS('個別表（B表）'!$AW$14:$AW$113,'個別表（B表）'!$C$14:$C$113,'総括表 (A表)'!$E450)</f>
        <v>0</v>
      </c>
      <c r="M450" s="385">
        <f>SUMIFS('個別表（B表）'!$AY$14:$AY$113,'個別表（B表）'!$C$14:$C$113,'総括表 (A表)'!$E450)</f>
        <v>0</v>
      </c>
      <c r="N450" s="386">
        <f>SUMIFS('個別表（B表）'!$I$14:$I$113,'個別表（B表）'!$C$14:$C$113,'総括表 (A表)'!$E450,'個別表（B表）'!$F$14:$F$113,"&gt;=1")</f>
        <v>0</v>
      </c>
      <c r="O450" s="386">
        <f>SUMIFS('個別表（B表）'!$BR$14:$BR$113,'個別表（B表）'!$C$14:$C$113,'総括表 (A表)'!$E450)</f>
        <v>0</v>
      </c>
      <c r="P450" s="721" t="str">
        <f t="shared" si="92"/>
        <v/>
      </c>
      <c r="Q450" s="716"/>
      <c r="R450" s="327"/>
      <c r="S450" s="705">
        <f>SUMIFS('個別表（B表）'!$I$14:$I$113,'個別表（B表）'!$C$14:$C$113,'総括表 (A表)'!E450)</f>
        <v>0</v>
      </c>
      <c r="T450" s="698">
        <f>SUMIFS('個別表（B表）'!$AW$14:$AW$113,'個別表（B表）'!$C$14:$C$113,'総括表 (A表)'!$E450)</f>
        <v>0</v>
      </c>
      <c r="U450" s="387">
        <f>SUMIFS('個別表（B表）'!$AY$14:$AY$113,'個別表（B表）'!$C$14:$C$113,'総括表 (A表)'!$E450)</f>
        <v>0</v>
      </c>
      <c r="V450" s="496">
        <f>SUMIFS('個別表（B表）'!$I$14:$I$113,'個別表（B表）'!$C$14:$C$113,'総括表 (A表)'!$E450,'個別表（B表）'!$F$14:$F$113,"&gt;=1")</f>
        <v>0</v>
      </c>
      <c r="W450" s="387">
        <f>SUMIFS('個別表（B表）'!$BR$14:$BR$113,'個別表（B表）'!$C$14:$C$113,'総括表 (A表)'!$E450)</f>
        <v>0</v>
      </c>
      <c r="X450" s="674" t="str">
        <f t="shared" si="93"/>
        <v/>
      </c>
      <c r="Y450" s="331"/>
      <c r="Z450" s="332"/>
      <c r="AA450" s="328">
        <f t="shared" si="95"/>
        <v>0</v>
      </c>
      <c r="AB450" s="329">
        <f t="shared" si="96"/>
        <v>0</v>
      </c>
      <c r="AC450" s="332"/>
      <c r="AD450" s="332"/>
      <c r="AE450" s="328">
        <f t="shared" si="97"/>
        <v>0</v>
      </c>
      <c r="AF450" s="746">
        <f t="shared" si="94"/>
        <v>0</v>
      </c>
      <c r="AG450" s="332"/>
      <c r="AH450" s="328">
        <f t="shared" si="98"/>
        <v>0</v>
      </c>
      <c r="AI450" s="329">
        <f t="shared" si="101"/>
        <v>0</v>
      </c>
      <c r="AJ450" s="332"/>
      <c r="AK450" s="330">
        <f t="shared" si="99"/>
        <v>0</v>
      </c>
      <c r="AL450" s="335"/>
      <c r="AM450" s="329">
        <f t="shared" si="100"/>
        <v>0</v>
      </c>
      <c r="AN450" s="436"/>
      <c r="AO450" s="337">
        <f t="shared" si="102"/>
        <v>0</v>
      </c>
      <c r="AP450" s="261"/>
    </row>
    <row r="451" spans="1:42">
      <c r="A451" s="342">
        <f>VLOOKUP($E451,'個別表（B表）'!$C$14:$CM$113,2,FALSE)</f>
        <v>0</v>
      </c>
      <c r="B451" s="342">
        <f>IF(D451&gt;0,SUM($D$12:D451),0)</f>
        <v>0</v>
      </c>
      <c r="C451" s="342">
        <f t="shared" si="103"/>
        <v>0</v>
      </c>
      <c r="D451" s="342">
        <f t="shared" si="91"/>
        <v>0</v>
      </c>
      <c r="E451" s="666">
        <f t="shared" si="104"/>
        <v>0</v>
      </c>
      <c r="F451" s="357">
        <f>VLOOKUP($E451,'個別表（B表）'!$C$14:$CM$113,10,FALSE)</f>
        <v>0</v>
      </c>
      <c r="G451" s="357">
        <f>VLOOKUP($E451,'個別表（B表）'!$C$14:$CM$113,11,FALSE)</f>
        <v>0</v>
      </c>
      <c r="H451" s="530">
        <f>VLOOKUP($E451,'個別表（B表）'!$C$14:$CM$113,12,FALSE)</f>
        <v>0</v>
      </c>
      <c r="I451" s="388"/>
      <c r="J451" s="709" t="str">
        <f>IF($H451&gt;0,LEFT(VLOOKUP($E451,'個別表（B表）'!$C$14:$CM$113,14,FALSE),2),"")</f>
        <v/>
      </c>
      <c r="K451" s="705">
        <f>SUMIFS('個別表（B表）'!$I$14:$I$113,'個別表（B表）'!$C$14:$C$113,'総括表 (A表)'!$E451,'個別表（B表）'!$R$14:$R$113,"&gt;=1")</f>
        <v>0</v>
      </c>
      <c r="L451" s="627">
        <f>SUMIFS('個別表（B表）'!$AW$14:$AW$113,'個別表（B表）'!$C$14:$C$113,'総括表 (A表)'!$E451)</f>
        <v>0</v>
      </c>
      <c r="M451" s="385">
        <f>SUMIFS('個別表（B表）'!$AY$14:$AY$113,'個別表（B表）'!$C$14:$C$113,'総括表 (A表)'!$E451)</f>
        <v>0</v>
      </c>
      <c r="N451" s="386">
        <f>SUMIFS('個別表（B表）'!$I$14:$I$113,'個別表（B表）'!$C$14:$C$113,'総括表 (A表)'!$E451,'個別表（B表）'!$F$14:$F$113,"&gt;=1")</f>
        <v>0</v>
      </c>
      <c r="O451" s="386">
        <f>SUMIFS('個別表（B表）'!$BR$14:$BR$113,'個別表（B表）'!$C$14:$C$113,'総括表 (A表)'!$E451)</f>
        <v>0</v>
      </c>
      <c r="P451" s="721" t="str">
        <f t="shared" si="92"/>
        <v/>
      </c>
      <c r="Q451" s="716"/>
      <c r="R451" s="327"/>
      <c r="S451" s="705">
        <f>SUMIFS('個別表（B表）'!$I$14:$I$113,'個別表（B表）'!$C$14:$C$113,'総括表 (A表)'!E451)</f>
        <v>0</v>
      </c>
      <c r="T451" s="698">
        <f>SUMIFS('個別表（B表）'!$AW$14:$AW$113,'個別表（B表）'!$C$14:$C$113,'総括表 (A表)'!$E451)</f>
        <v>0</v>
      </c>
      <c r="U451" s="387">
        <f>SUMIFS('個別表（B表）'!$AY$14:$AY$113,'個別表（B表）'!$C$14:$C$113,'総括表 (A表)'!$E451)</f>
        <v>0</v>
      </c>
      <c r="V451" s="496">
        <f>SUMIFS('個別表（B表）'!$I$14:$I$113,'個別表（B表）'!$C$14:$C$113,'総括表 (A表)'!$E451,'個別表（B表）'!$F$14:$F$113,"&gt;=1")</f>
        <v>0</v>
      </c>
      <c r="W451" s="387">
        <f>SUMIFS('個別表（B表）'!$BR$14:$BR$113,'個別表（B表）'!$C$14:$C$113,'総括表 (A表)'!$E451)</f>
        <v>0</v>
      </c>
      <c r="X451" s="674" t="str">
        <f t="shared" si="93"/>
        <v/>
      </c>
      <c r="Y451" s="331"/>
      <c r="Z451" s="332"/>
      <c r="AA451" s="328">
        <f t="shared" si="95"/>
        <v>0</v>
      </c>
      <c r="AB451" s="329">
        <f t="shared" si="96"/>
        <v>0</v>
      </c>
      <c r="AC451" s="332"/>
      <c r="AD451" s="332"/>
      <c r="AE451" s="328">
        <f t="shared" si="97"/>
        <v>0</v>
      </c>
      <c r="AF451" s="746">
        <f t="shared" si="94"/>
        <v>0</v>
      </c>
      <c r="AG451" s="332"/>
      <c r="AH451" s="328">
        <f t="shared" si="98"/>
        <v>0</v>
      </c>
      <c r="AI451" s="329">
        <f t="shared" si="101"/>
        <v>0</v>
      </c>
      <c r="AJ451" s="332"/>
      <c r="AK451" s="330">
        <f t="shared" si="99"/>
        <v>0</v>
      </c>
      <c r="AL451" s="335"/>
      <c r="AM451" s="329">
        <f t="shared" si="100"/>
        <v>0</v>
      </c>
      <c r="AN451" s="436"/>
      <c r="AO451" s="337">
        <f t="shared" si="102"/>
        <v>0</v>
      </c>
      <c r="AP451" s="261"/>
    </row>
    <row r="452" spans="1:42">
      <c r="A452" s="342">
        <f>VLOOKUP($E452,'個別表（B表）'!$C$14:$CM$113,2,FALSE)</f>
        <v>0</v>
      </c>
      <c r="B452" s="342">
        <f>IF(D452&gt;0,SUM($D$12:D452),0)</f>
        <v>0</v>
      </c>
      <c r="C452" s="342">
        <f t="shared" si="103"/>
        <v>0</v>
      </c>
      <c r="D452" s="342">
        <f t="shared" si="91"/>
        <v>0</v>
      </c>
      <c r="E452" s="666">
        <f t="shared" si="104"/>
        <v>0</v>
      </c>
      <c r="F452" s="357">
        <f>VLOOKUP($E452,'個別表（B表）'!$C$14:$CM$113,10,FALSE)</f>
        <v>0</v>
      </c>
      <c r="G452" s="357">
        <f>VLOOKUP($E452,'個別表（B表）'!$C$14:$CM$113,11,FALSE)</f>
        <v>0</v>
      </c>
      <c r="H452" s="530">
        <f>VLOOKUP($E452,'個別表（B表）'!$C$14:$CM$113,12,FALSE)</f>
        <v>0</v>
      </c>
      <c r="I452" s="388"/>
      <c r="J452" s="709" t="str">
        <f>IF($H452&gt;0,LEFT(VLOOKUP($E452,'個別表（B表）'!$C$14:$CM$113,14,FALSE),2),"")</f>
        <v/>
      </c>
      <c r="K452" s="705">
        <f>SUMIFS('個別表（B表）'!$I$14:$I$113,'個別表（B表）'!$C$14:$C$113,'総括表 (A表)'!$E452,'個別表（B表）'!$R$14:$R$113,"&gt;=1")</f>
        <v>0</v>
      </c>
      <c r="L452" s="627">
        <f>SUMIFS('個別表（B表）'!$AW$14:$AW$113,'個別表（B表）'!$C$14:$C$113,'総括表 (A表)'!$E452)</f>
        <v>0</v>
      </c>
      <c r="M452" s="385">
        <f>SUMIFS('個別表（B表）'!$AY$14:$AY$113,'個別表（B表）'!$C$14:$C$113,'総括表 (A表)'!$E452)</f>
        <v>0</v>
      </c>
      <c r="N452" s="386">
        <f>SUMIFS('個別表（B表）'!$I$14:$I$113,'個別表（B表）'!$C$14:$C$113,'総括表 (A表)'!$E452,'個別表（B表）'!$F$14:$F$113,"&gt;=1")</f>
        <v>0</v>
      </c>
      <c r="O452" s="386">
        <f>SUMIFS('個別表（B表）'!$BR$14:$BR$113,'個別表（B表）'!$C$14:$C$113,'総括表 (A表)'!$E452)</f>
        <v>0</v>
      </c>
      <c r="P452" s="721" t="str">
        <f t="shared" si="92"/>
        <v/>
      </c>
      <c r="Q452" s="716"/>
      <c r="R452" s="327"/>
      <c r="S452" s="705">
        <f>SUMIFS('個別表（B表）'!$I$14:$I$113,'個別表（B表）'!$C$14:$C$113,'総括表 (A表)'!E452)</f>
        <v>0</v>
      </c>
      <c r="T452" s="698">
        <f>SUMIFS('個別表（B表）'!$AW$14:$AW$113,'個別表（B表）'!$C$14:$C$113,'総括表 (A表)'!$E452)</f>
        <v>0</v>
      </c>
      <c r="U452" s="387">
        <f>SUMIFS('個別表（B表）'!$AY$14:$AY$113,'個別表（B表）'!$C$14:$C$113,'総括表 (A表)'!$E452)</f>
        <v>0</v>
      </c>
      <c r="V452" s="496">
        <f>SUMIFS('個別表（B表）'!$I$14:$I$113,'個別表（B表）'!$C$14:$C$113,'総括表 (A表)'!$E452,'個別表（B表）'!$F$14:$F$113,"&gt;=1")</f>
        <v>0</v>
      </c>
      <c r="W452" s="387">
        <f>SUMIFS('個別表（B表）'!$BR$14:$BR$113,'個別表（B表）'!$C$14:$C$113,'総括表 (A表)'!$E452)</f>
        <v>0</v>
      </c>
      <c r="X452" s="674" t="str">
        <f t="shared" si="93"/>
        <v/>
      </c>
      <c r="Y452" s="331"/>
      <c r="Z452" s="332"/>
      <c r="AA452" s="328">
        <f t="shared" si="95"/>
        <v>0</v>
      </c>
      <c r="AB452" s="329">
        <f t="shared" si="96"/>
        <v>0</v>
      </c>
      <c r="AC452" s="332"/>
      <c r="AD452" s="332"/>
      <c r="AE452" s="328">
        <f t="shared" si="97"/>
        <v>0</v>
      </c>
      <c r="AF452" s="746">
        <f t="shared" si="94"/>
        <v>0</v>
      </c>
      <c r="AG452" s="332"/>
      <c r="AH452" s="328">
        <f t="shared" si="98"/>
        <v>0</v>
      </c>
      <c r="AI452" s="329">
        <f t="shared" si="101"/>
        <v>0</v>
      </c>
      <c r="AJ452" s="332"/>
      <c r="AK452" s="330">
        <f t="shared" si="99"/>
        <v>0</v>
      </c>
      <c r="AL452" s="335"/>
      <c r="AM452" s="329">
        <f t="shared" si="100"/>
        <v>0</v>
      </c>
      <c r="AN452" s="436"/>
      <c r="AO452" s="337">
        <f t="shared" si="102"/>
        <v>0</v>
      </c>
      <c r="AP452" s="261"/>
    </row>
    <row r="453" spans="1:42">
      <c r="A453" s="342">
        <f>VLOOKUP($E453,'個別表（B表）'!$C$14:$CM$113,2,FALSE)</f>
        <v>0</v>
      </c>
      <c r="B453" s="342">
        <f>IF(D453&gt;0,SUM($D$12:D453),0)</f>
        <v>0</v>
      </c>
      <c r="C453" s="342">
        <f t="shared" si="103"/>
        <v>0</v>
      </c>
      <c r="D453" s="342">
        <f t="shared" si="91"/>
        <v>0</v>
      </c>
      <c r="E453" s="666">
        <f t="shared" si="104"/>
        <v>0</v>
      </c>
      <c r="F453" s="357">
        <f>VLOOKUP($E453,'個別表（B表）'!$C$14:$CM$113,10,FALSE)</f>
        <v>0</v>
      </c>
      <c r="G453" s="357">
        <f>VLOOKUP($E453,'個別表（B表）'!$C$14:$CM$113,11,FALSE)</f>
        <v>0</v>
      </c>
      <c r="H453" s="530">
        <f>VLOOKUP($E453,'個別表（B表）'!$C$14:$CM$113,12,FALSE)</f>
        <v>0</v>
      </c>
      <c r="I453" s="388"/>
      <c r="J453" s="709" t="str">
        <f>IF($H453&gt;0,LEFT(VLOOKUP($E453,'個別表（B表）'!$C$14:$CM$113,14,FALSE),2),"")</f>
        <v/>
      </c>
      <c r="K453" s="705">
        <f>SUMIFS('個別表（B表）'!$I$14:$I$113,'個別表（B表）'!$C$14:$C$113,'総括表 (A表)'!$E453,'個別表（B表）'!$R$14:$R$113,"&gt;=1")</f>
        <v>0</v>
      </c>
      <c r="L453" s="627">
        <f>SUMIFS('個別表（B表）'!$AW$14:$AW$113,'個別表（B表）'!$C$14:$C$113,'総括表 (A表)'!$E453)</f>
        <v>0</v>
      </c>
      <c r="M453" s="385">
        <f>SUMIFS('個別表（B表）'!$AY$14:$AY$113,'個別表（B表）'!$C$14:$C$113,'総括表 (A表)'!$E453)</f>
        <v>0</v>
      </c>
      <c r="N453" s="386">
        <f>SUMIFS('個別表（B表）'!$I$14:$I$113,'個別表（B表）'!$C$14:$C$113,'総括表 (A表)'!$E453,'個別表（B表）'!$F$14:$F$113,"&gt;=1")</f>
        <v>0</v>
      </c>
      <c r="O453" s="386">
        <f>SUMIFS('個別表（B表）'!$BR$14:$BR$113,'個別表（B表）'!$C$14:$C$113,'総括表 (A表)'!$E453)</f>
        <v>0</v>
      </c>
      <c r="P453" s="721" t="str">
        <f t="shared" si="92"/>
        <v/>
      </c>
      <c r="Q453" s="716"/>
      <c r="R453" s="327"/>
      <c r="S453" s="705">
        <f>SUMIFS('個別表（B表）'!$I$14:$I$113,'個別表（B表）'!$C$14:$C$113,'総括表 (A表)'!E453)</f>
        <v>0</v>
      </c>
      <c r="T453" s="698">
        <f>SUMIFS('個別表（B表）'!$AW$14:$AW$113,'個別表（B表）'!$C$14:$C$113,'総括表 (A表)'!$E453)</f>
        <v>0</v>
      </c>
      <c r="U453" s="387">
        <f>SUMIFS('個別表（B表）'!$AY$14:$AY$113,'個別表（B表）'!$C$14:$C$113,'総括表 (A表)'!$E453)</f>
        <v>0</v>
      </c>
      <c r="V453" s="496">
        <f>SUMIFS('個別表（B表）'!$I$14:$I$113,'個別表（B表）'!$C$14:$C$113,'総括表 (A表)'!$E453,'個別表（B表）'!$F$14:$F$113,"&gt;=1")</f>
        <v>0</v>
      </c>
      <c r="W453" s="387">
        <f>SUMIFS('個別表（B表）'!$BR$14:$BR$113,'個別表（B表）'!$C$14:$C$113,'総括表 (A表)'!$E453)</f>
        <v>0</v>
      </c>
      <c r="X453" s="674" t="str">
        <f t="shared" si="93"/>
        <v/>
      </c>
      <c r="Y453" s="331"/>
      <c r="Z453" s="332"/>
      <c r="AA453" s="328">
        <f t="shared" si="95"/>
        <v>0</v>
      </c>
      <c r="AB453" s="329">
        <f t="shared" si="96"/>
        <v>0</v>
      </c>
      <c r="AC453" s="332"/>
      <c r="AD453" s="332"/>
      <c r="AE453" s="328">
        <f t="shared" si="97"/>
        <v>0</v>
      </c>
      <c r="AF453" s="746">
        <f t="shared" si="94"/>
        <v>0</v>
      </c>
      <c r="AG453" s="332"/>
      <c r="AH453" s="328">
        <f t="shared" si="98"/>
        <v>0</v>
      </c>
      <c r="AI453" s="329">
        <f t="shared" si="101"/>
        <v>0</v>
      </c>
      <c r="AJ453" s="332"/>
      <c r="AK453" s="330">
        <f t="shared" si="99"/>
        <v>0</v>
      </c>
      <c r="AL453" s="335"/>
      <c r="AM453" s="329">
        <f t="shared" si="100"/>
        <v>0</v>
      </c>
      <c r="AN453" s="436"/>
      <c r="AO453" s="337">
        <f t="shared" si="102"/>
        <v>0</v>
      </c>
      <c r="AP453" s="261"/>
    </row>
    <row r="454" spans="1:42">
      <c r="A454" s="342">
        <f>VLOOKUP($E454,'個別表（B表）'!$C$14:$CM$113,2,FALSE)</f>
        <v>0</v>
      </c>
      <c r="B454" s="342">
        <f>IF(D454&gt;0,SUM($D$12:D454),0)</f>
        <v>0</v>
      </c>
      <c r="C454" s="342">
        <f t="shared" si="103"/>
        <v>0</v>
      </c>
      <c r="D454" s="342">
        <f t="shared" si="91"/>
        <v>0</v>
      </c>
      <c r="E454" s="666">
        <f t="shared" si="104"/>
        <v>0</v>
      </c>
      <c r="F454" s="357">
        <f>VLOOKUP($E454,'個別表（B表）'!$C$14:$CM$113,10,FALSE)</f>
        <v>0</v>
      </c>
      <c r="G454" s="357">
        <f>VLOOKUP($E454,'個別表（B表）'!$C$14:$CM$113,11,FALSE)</f>
        <v>0</v>
      </c>
      <c r="H454" s="530">
        <f>VLOOKUP($E454,'個別表（B表）'!$C$14:$CM$113,12,FALSE)</f>
        <v>0</v>
      </c>
      <c r="I454" s="388"/>
      <c r="J454" s="709" t="str">
        <f>IF($H454&gt;0,LEFT(VLOOKUP($E454,'個別表（B表）'!$C$14:$CM$113,14,FALSE),2),"")</f>
        <v/>
      </c>
      <c r="K454" s="705">
        <f>SUMIFS('個別表（B表）'!$I$14:$I$113,'個別表（B表）'!$C$14:$C$113,'総括表 (A表)'!$E454,'個別表（B表）'!$R$14:$R$113,"&gt;=1")</f>
        <v>0</v>
      </c>
      <c r="L454" s="627">
        <f>SUMIFS('個別表（B表）'!$AW$14:$AW$113,'個別表（B表）'!$C$14:$C$113,'総括表 (A表)'!$E454)</f>
        <v>0</v>
      </c>
      <c r="M454" s="385">
        <f>SUMIFS('個別表（B表）'!$AY$14:$AY$113,'個別表（B表）'!$C$14:$C$113,'総括表 (A表)'!$E454)</f>
        <v>0</v>
      </c>
      <c r="N454" s="386">
        <f>SUMIFS('個別表（B表）'!$I$14:$I$113,'個別表（B表）'!$C$14:$C$113,'総括表 (A表)'!$E454,'個別表（B表）'!$F$14:$F$113,"&gt;=1")</f>
        <v>0</v>
      </c>
      <c r="O454" s="386">
        <f>SUMIFS('個別表（B表）'!$BR$14:$BR$113,'個別表（B表）'!$C$14:$C$113,'総括表 (A表)'!$E454)</f>
        <v>0</v>
      </c>
      <c r="P454" s="721" t="str">
        <f t="shared" si="92"/>
        <v/>
      </c>
      <c r="Q454" s="716"/>
      <c r="R454" s="327"/>
      <c r="S454" s="705">
        <f>SUMIFS('個別表（B表）'!$I$14:$I$113,'個別表（B表）'!$C$14:$C$113,'総括表 (A表)'!E454)</f>
        <v>0</v>
      </c>
      <c r="T454" s="698">
        <f>SUMIFS('個別表（B表）'!$AW$14:$AW$113,'個別表（B表）'!$C$14:$C$113,'総括表 (A表)'!$E454)</f>
        <v>0</v>
      </c>
      <c r="U454" s="387">
        <f>SUMIFS('個別表（B表）'!$AY$14:$AY$113,'個別表（B表）'!$C$14:$C$113,'総括表 (A表)'!$E454)</f>
        <v>0</v>
      </c>
      <c r="V454" s="496">
        <f>SUMIFS('個別表（B表）'!$I$14:$I$113,'個別表（B表）'!$C$14:$C$113,'総括表 (A表)'!$E454,'個別表（B表）'!$F$14:$F$113,"&gt;=1")</f>
        <v>0</v>
      </c>
      <c r="W454" s="387">
        <f>SUMIFS('個別表（B表）'!$BR$14:$BR$113,'個別表（B表）'!$C$14:$C$113,'総括表 (A表)'!$E454)</f>
        <v>0</v>
      </c>
      <c r="X454" s="674" t="str">
        <f t="shared" si="93"/>
        <v/>
      </c>
      <c r="Y454" s="331"/>
      <c r="Z454" s="332"/>
      <c r="AA454" s="328">
        <f t="shared" si="95"/>
        <v>0</v>
      </c>
      <c r="AB454" s="329">
        <f t="shared" si="96"/>
        <v>0</v>
      </c>
      <c r="AC454" s="332"/>
      <c r="AD454" s="332"/>
      <c r="AE454" s="328">
        <f t="shared" si="97"/>
        <v>0</v>
      </c>
      <c r="AF454" s="746">
        <f t="shared" si="94"/>
        <v>0</v>
      </c>
      <c r="AG454" s="332"/>
      <c r="AH454" s="328">
        <f t="shared" si="98"/>
        <v>0</v>
      </c>
      <c r="AI454" s="329">
        <f t="shared" si="101"/>
        <v>0</v>
      </c>
      <c r="AJ454" s="332"/>
      <c r="AK454" s="330">
        <f t="shared" si="99"/>
        <v>0</v>
      </c>
      <c r="AL454" s="335"/>
      <c r="AM454" s="329">
        <f t="shared" si="100"/>
        <v>0</v>
      </c>
      <c r="AN454" s="436"/>
      <c r="AO454" s="337">
        <f t="shared" si="102"/>
        <v>0</v>
      </c>
      <c r="AP454" s="261"/>
    </row>
    <row r="455" spans="1:42">
      <c r="A455" s="342">
        <f>VLOOKUP($E455,'個別表（B表）'!$C$14:$CM$113,2,FALSE)</f>
        <v>0</v>
      </c>
      <c r="B455" s="342">
        <f>IF(D455&gt;0,SUM($D$12:D455),0)</f>
        <v>0</v>
      </c>
      <c r="C455" s="342">
        <f t="shared" si="103"/>
        <v>0</v>
      </c>
      <c r="D455" s="342">
        <f t="shared" si="91"/>
        <v>0</v>
      </c>
      <c r="E455" s="666">
        <f t="shared" si="104"/>
        <v>0</v>
      </c>
      <c r="F455" s="357">
        <f>VLOOKUP($E455,'個別表（B表）'!$C$14:$CM$113,10,FALSE)</f>
        <v>0</v>
      </c>
      <c r="G455" s="357">
        <f>VLOOKUP($E455,'個別表（B表）'!$C$14:$CM$113,11,FALSE)</f>
        <v>0</v>
      </c>
      <c r="H455" s="530">
        <f>VLOOKUP($E455,'個別表（B表）'!$C$14:$CM$113,12,FALSE)</f>
        <v>0</v>
      </c>
      <c r="I455" s="388"/>
      <c r="J455" s="709" t="str">
        <f>IF($H455&gt;0,LEFT(VLOOKUP($E455,'個別表（B表）'!$C$14:$CM$113,14,FALSE),2),"")</f>
        <v/>
      </c>
      <c r="K455" s="705">
        <f>SUMIFS('個別表（B表）'!$I$14:$I$113,'個別表（B表）'!$C$14:$C$113,'総括表 (A表)'!$E455,'個別表（B表）'!$R$14:$R$113,"&gt;=1")</f>
        <v>0</v>
      </c>
      <c r="L455" s="627">
        <f>SUMIFS('個別表（B表）'!$AW$14:$AW$113,'個別表（B表）'!$C$14:$C$113,'総括表 (A表)'!$E455)</f>
        <v>0</v>
      </c>
      <c r="M455" s="385">
        <f>SUMIFS('個別表（B表）'!$AY$14:$AY$113,'個別表（B表）'!$C$14:$C$113,'総括表 (A表)'!$E455)</f>
        <v>0</v>
      </c>
      <c r="N455" s="386">
        <f>SUMIFS('個別表（B表）'!$I$14:$I$113,'個別表（B表）'!$C$14:$C$113,'総括表 (A表)'!$E455,'個別表（B表）'!$F$14:$F$113,"&gt;=1")</f>
        <v>0</v>
      </c>
      <c r="O455" s="386">
        <f>SUMIFS('個別表（B表）'!$BR$14:$BR$113,'個別表（B表）'!$C$14:$C$113,'総括表 (A表)'!$E455)</f>
        <v>0</v>
      </c>
      <c r="P455" s="721" t="str">
        <f t="shared" si="92"/>
        <v/>
      </c>
      <c r="Q455" s="716"/>
      <c r="R455" s="327"/>
      <c r="S455" s="705">
        <f>SUMIFS('個別表（B表）'!$I$14:$I$113,'個別表（B表）'!$C$14:$C$113,'総括表 (A表)'!E455)</f>
        <v>0</v>
      </c>
      <c r="T455" s="698">
        <f>SUMIFS('個別表（B表）'!$AW$14:$AW$113,'個別表（B表）'!$C$14:$C$113,'総括表 (A表)'!$E455)</f>
        <v>0</v>
      </c>
      <c r="U455" s="387">
        <f>SUMIFS('個別表（B表）'!$AY$14:$AY$113,'個別表（B表）'!$C$14:$C$113,'総括表 (A表)'!$E455)</f>
        <v>0</v>
      </c>
      <c r="V455" s="496">
        <f>SUMIFS('個別表（B表）'!$I$14:$I$113,'個別表（B表）'!$C$14:$C$113,'総括表 (A表)'!$E455,'個別表（B表）'!$F$14:$F$113,"&gt;=1")</f>
        <v>0</v>
      </c>
      <c r="W455" s="387">
        <f>SUMIFS('個別表（B表）'!$BR$14:$BR$113,'個別表（B表）'!$C$14:$C$113,'総括表 (A表)'!$E455)</f>
        <v>0</v>
      </c>
      <c r="X455" s="674" t="str">
        <f t="shared" si="93"/>
        <v/>
      </c>
      <c r="Y455" s="331"/>
      <c r="Z455" s="332"/>
      <c r="AA455" s="328">
        <f t="shared" si="95"/>
        <v>0</v>
      </c>
      <c r="AB455" s="329">
        <f t="shared" si="96"/>
        <v>0</v>
      </c>
      <c r="AC455" s="332"/>
      <c r="AD455" s="332"/>
      <c r="AE455" s="328">
        <f t="shared" si="97"/>
        <v>0</v>
      </c>
      <c r="AF455" s="746">
        <f t="shared" si="94"/>
        <v>0</v>
      </c>
      <c r="AG455" s="332"/>
      <c r="AH455" s="328">
        <f t="shared" si="98"/>
        <v>0</v>
      </c>
      <c r="AI455" s="329">
        <f t="shared" si="101"/>
        <v>0</v>
      </c>
      <c r="AJ455" s="332"/>
      <c r="AK455" s="330">
        <f t="shared" si="99"/>
        <v>0</v>
      </c>
      <c r="AL455" s="335"/>
      <c r="AM455" s="329">
        <f t="shared" si="100"/>
        <v>0</v>
      </c>
      <c r="AN455" s="436"/>
      <c r="AO455" s="337">
        <f t="shared" si="102"/>
        <v>0</v>
      </c>
      <c r="AP455" s="261"/>
    </row>
    <row r="456" spans="1:42">
      <c r="A456" s="342">
        <f>VLOOKUP($E456,'個別表（B表）'!$C$14:$CM$113,2,FALSE)</f>
        <v>0</v>
      </c>
      <c r="B456" s="342">
        <f>IF(D456&gt;0,SUM($D$12:D456),0)</f>
        <v>0</v>
      </c>
      <c r="C456" s="342">
        <f t="shared" si="103"/>
        <v>0</v>
      </c>
      <c r="D456" s="342">
        <f t="shared" si="91"/>
        <v>0</v>
      </c>
      <c r="E456" s="666">
        <f t="shared" si="104"/>
        <v>0</v>
      </c>
      <c r="F456" s="357">
        <f>VLOOKUP($E456,'個別表（B表）'!$C$14:$CM$113,10,FALSE)</f>
        <v>0</v>
      </c>
      <c r="G456" s="357">
        <f>VLOOKUP($E456,'個別表（B表）'!$C$14:$CM$113,11,FALSE)</f>
        <v>0</v>
      </c>
      <c r="H456" s="530">
        <f>VLOOKUP($E456,'個別表（B表）'!$C$14:$CM$113,12,FALSE)</f>
        <v>0</v>
      </c>
      <c r="I456" s="388"/>
      <c r="J456" s="709" t="str">
        <f>IF($H456&gt;0,LEFT(VLOOKUP($E456,'個別表（B表）'!$C$14:$CM$113,14,FALSE),2),"")</f>
        <v/>
      </c>
      <c r="K456" s="705">
        <f>SUMIFS('個別表（B表）'!$I$14:$I$113,'個別表（B表）'!$C$14:$C$113,'総括表 (A表)'!$E456,'個別表（B表）'!$R$14:$R$113,"&gt;=1")</f>
        <v>0</v>
      </c>
      <c r="L456" s="627">
        <f>SUMIFS('個別表（B表）'!$AW$14:$AW$113,'個別表（B表）'!$C$14:$C$113,'総括表 (A表)'!$E456)</f>
        <v>0</v>
      </c>
      <c r="M456" s="385">
        <f>SUMIFS('個別表（B表）'!$AY$14:$AY$113,'個別表（B表）'!$C$14:$C$113,'総括表 (A表)'!$E456)</f>
        <v>0</v>
      </c>
      <c r="N456" s="386">
        <f>SUMIFS('個別表（B表）'!$I$14:$I$113,'個別表（B表）'!$C$14:$C$113,'総括表 (A表)'!$E456,'個別表（B表）'!$F$14:$F$113,"&gt;=1")</f>
        <v>0</v>
      </c>
      <c r="O456" s="386">
        <f>SUMIFS('個別表（B表）'!$BR$14:$BR$113,'個別表（B表）'!$C$14:$C$113,'総括表 (A表)'!$E456)</f>
        <v>0</v>
      </c>
      <c r="P456" s="721" t="str">
        <f t="shared" si="92"/>
        <v/>
      </c>
      <c r="Q456" s="716"/>
      <c r="R456" s="327"/>
      <c r="S456" s="705">
        <f>SUMIFS('個別表（B表）'!$I$14:$I$113,'個別表（B表）'!$C$14:$C$113,'総括表 (A表)'!E456)</f>
        <v>0</v>
      </c>
      <c r="T456" s="698">
        <f>SUMIFS('個別表（B表）'!$AW$14:$AW$113,'個別表（B表）'!$C$14:$C$113,'総括表 (A表)'!$E456)</f>
        <v>0</v>
      </c>
      <c r="U456" s="387">
        <f>SUMIFS('個別表（B表）'!$AY$14:$AY$113,'個別表（B表）'!$C$14:$C$113,'総括表 (A表)'!$E456)</f>
        <v>0</v>
      </c>
      <c r="V456" s="496">
        <f>SUMIFS('個別表（B表）'!$I$14:$I$113,'個別表（B表）'!$C$14:$C$113,'総括表 (A表)'!$E456,'個別表（B表）'!$F$14:$F$113,"&gt;=1")</f>
        <v>0</v>
      </c>
      <c r="W456" s="387">
        <f>SUMIFS('個別表（B表）'!$BR$14:$BR$113,'個別表（B表）'!$C$14:$C$113,'総括表 (A表)'!$E456)</f>
        <v>0</v>
      </c>
      <c r="X456" s="674" t="str">
        <f t="shared" si="93"/>
        <v/>
      </c>
      <c r="Y456" s="331"/>
      <c r="Z456" s="332"/>
      <c r="AA456" s="328">
        <f t="shared" si="95"/>
        <v>0</v>
      </c>
      <c r="AB456" s="329">
        <f t="shared" si="96"/>
        <v>0</v>
      </c>
      <c r="AC456" s="332"/>
      <c r="AD456" s="332"/>
      <c r="AE456" s="328">
        <f t="shared" si="97"/>
        <v>0</v>
      </c>
      <c r="AF456" s="746">
        <f t="shared" si="94"/>
        <v>0</v>
      </c>
      <c r="AG456" s="332"/>
      <c r="AH456" s="328">
        <f t="shared" si="98"/>
        <v>0</v>
      </c>
      <c r="AI456" s="329">
        <f t="shared" si="101"/>
        <v>0</v>
      </c>
      <c r="AJ456" s="332"/>
      <c r="AK456" s="330">
        <f t="shared" si="99"/>
        <v>0</v>
      </c>
      <c r="AL456" s="335"/>
      <c r="AM456" s="329">
        <f t="shared" si="100"/>
        <v>0</v>
      </c>
      <c r="AN456" s="436"/>
      <c r="AO456" s="337">
        <f t="shared" si="102"/>
        <v>0</v>
      </c>
      <c r="AP456" s="261"/>
    </row>
    <row r="457" spans="1:42">
      <c r="A457" s="342">
        <f>VLOOKUP($E457,'個別表（B表）'!$C$14:$CM$113,2,FALSE)</f>
        <v>0</v>
      </c>
      <c r="B457" s="342">
        <f>IF(D457&gt;0,SUM($D$12:D457),0)</f>
        <v>0</v>
      </c>
      <c r="C457" s="342">
        <f t="shared" si="103"/>
        <v>0</v>
      </c>
      <c r="D457" s="342">
        <f t="shared" si="91"/>
        <v>0</v>
      </c>
      <c r="E457" s="666">
        <f t="shared" si="104"/>
        <v>0</v>
      </c>
      <c r="F457" s="357">
        <f>VLOOKUP($E457,'個別表（B表）'!$C$14:$CM$113,10,FALSE)</f>
        <v>0</v>
      </c>
      <c r="G457" s="357">
        <f>VLOOKUP($E457,'個別表（B表）'!$C$14:$CM$113,11,FALSE)</f>
        <v>0</v>
      </c>
      <c r="H457" s="530">
        <f>VLOOKUP($E457,'個別表（B表）'!$C$14:$CM$113,12,FALSE)</f>
        <v>0</v>
      </c>
      <c r="I457" s="388"/>
      <c r="J457" s="709" t="str">
        <f>IF($H457&gt;0,LEFT(VLOOKUP($E457,'個別表（B表）'!$C$14:$CM$113,14,FALSE),2),"")</f>
        <v/>
      </c>
      <c r="K457" s="705">
        <f>SUMIFS('個別表（B表）'!$I$14:$I$113,'個別表（B表）'!$C$14:$C$113,'総括表 (A表)'!$E457,'個別表（B表）'!$R$14:$R$113,"&gt;=1")</f>
        <v>0</v>
      </c>
      <c r="L457" s="627">
        <f>SUMIFS('個別表（B表）'!$AW$14:$AW$113,'個別表（B表）'!$C$14:$C$113,'総括表 (A表)'!$E457)</f>
        <v>0</v>
      </c>
      <c r="M457" s="385">
        <f>SUMIFS('個別表（B表）'!$AY$14:$AY$113,'個別表（B表）'!$C$14:$C$113,'総括表 (A表)'!$E457)</f>
        <v>0</v>
      </c>
      <c r="N457" s="386">
        <f>SUMIFS('個別表（B表）'!$I$14:$I$113,'個別表（B表）'!$C$14:$C$113,'総括表 (A表)'!$E457,'個別表（B表）'!$F$14:$F$113,"&gt;=1")</f>
        <v>0</v>
      </c>
      <c r="O457" s="386">
        <f>SUMIFS('個別表（B表）'!$BR$14:$BR$113,'個別表（B表）'!$C$14:$C$113,'総括表 (A表)'!$E457)</f>
        <v>0</v>
      </c>
      <c r="P457" s="721" t="str">
        <f t="shared" si="92"/>
        <v/>
      </c>
      <c r="Q457" s="716"/>
      <c r="R457" s="327"/>
      <c r="S457" s="705">
        <f>SUMIFS('個別表（B表）'!$I$14:$I$113,'個別表（B表）'!$C$14:$C$113,'総括表 (A表)'!E457)</f>
        <v>0</v>
      </c>
      <c r="T457" s="698">
        <f>SUMIFS('個別表（B表）'!$AW$14:$AW$113,'個別表（B表）'!$C$14:$C$113,'総括表 (A表)'!$E457)</f>
        <v>0</v>
      </c>
      <c r="U457" s="387">
        <f>SUMIFS('個別表（B表）'!$AY$14:$AY$113,'個別表（B表）'!$C$14:$C$113,'総括表 (A表)'!$E457)</f>
        <v>0</v>
      </c>
      <c r="V457" s="496">
        <f>SUMIFS('個別表（B表）'!$I$14:$I$113,'個別表（B表）'!$C$14:$C$113,'総括表 (A表)'!$E457,'個別表（B表）'!$F$14:$F$113,"&gt;=1")</f>
        <v>0</v>
      </c>
      <c r="W457" s="387">
        <f>SUMIFS('個別表（B表）'!$BR$14:$BR$113,'個別表（B表）'!$C$14:$C$113,'総括表 (A表)'!$E457)</f>
        <v>0</v>
      </c>
      <c r="X457" s="674" t="str">
        <f t="shared" si="93"/>
        <v/>
      </c>
      <c r="Y457" s="331"/>
      <c r="Z457" s="332"/>
      <c r="AA457" s="328">
        <f t="shared" si="95"/>
        <v>0</v>
      </c>
      <c r="AB457" s="329">
        <f t="shared" si="96"/>
        <v>0</v>
      </c>
      <c r="AC457" s="332"/>
      <c r="AD457" s="332"/>
      <c r="AE457" s="328">
        <f t="shared" si="97"/>
        <v>0</v>
      </c>
      <c r="AF457" s="746">
        <f t="shared" si="94"/>
        <v>0</v>
      </c>
      <c r="AG457" s="332"/>
      <c r="AH457" s="328">
        <f t="shared" si="98"/>
        <v>0</v>
      </c>
      <c r="AI457" s="329">
        <f t="shared" si="101"/>
        <v>0</v>
      </c>
      <c r="AJ457" s="332"/>
      <c r="AK457" s="330">
        <f t="shared" si="99"/>
        <v>0</v>
      </c>
      <c r="AL457" s="335"/>
      <c r="AM457" s="329">
        <f t="shared" si="100"/>
        <v>0</v>
      </c>
      <c r="AN457" s="436"/>
      <c r="AO457" s="337">
        <f t="shared" si="102"/>
        <v>0</v>
      </c>
      <c r="AP457" s="261"/>
    </row>
    <row r="458" spans="1:42">
      <c r="A458" s="342">
        <f>VLOOKUP($E458,'個別表（B表）'!$C$14:$CM$113,2,FALSE)</f>
        <v>0</v>
      </c>
      <c r="B458" s="342">
        <f>IF(D458&gt;0,SUM($D$12:D458),0)</f>
        <v>0</v>
      </c>
      <c r="C458" s="342">
        <f t="shared" si="103"/>
        <v>0</v>
      </c>
      <c r="D458" s="342">
        <f t="shared" si="91"/>
        <v>0</v>
      </c>
      <c r="E458" s="666">
        <f t="shared" si="104"/>
        <v>0</v>
      </c>
      <c r="F458" s="357">
        <f>VLOOKUP($E458,'個別表（B表）'!$C$14:$CM$113,10,FALSE)</f>
        <v>0</v>
      </c>
      <c r="G458" s="357">
        <f>VLOOKUP($E458,'個別表（B表）'!$C$14:$CM$113,11,FALSE)</f>
        <v>0</v>
      </c>
      <c r="H458" s="530">
        <f>VLOOKUP($E458,'個別表（B表）'!$C$14:$CM$113,12,FALSE)</f>
        <v>0</v>
      </c>
      <c r="I458" s="388"/>
      <c r="J458" s="709" t="str">
        <f>IF($H458&gt;0,LEFT(VLOOKUP($E458,'個別表（B表）'!$C$14:$CM$113,14,FALSE),2),"")</f>
        <v/>
      </c>
      <c r="K458" s="705">
        <f>SUMIFS('個別表（B表）'!$I$14:$I$113,'個別表（B表）'!$C$14:$C$113,'総括表 (A表)'!$E458,'個別表（B表）'!$R$14:$R$113,"&gt;=1")</f>
        <v>0</v>
      </c>
      <c r="L458" s="627">
        <f>SUMIFS('個別表（B表）'!$AW$14:$AW$113,'個別表（B表）'!$C$14:$C$113,'総括表 (A表)'!$E458)</f>
        <v>0</v>
      </c>
      <c r="M458" s="385">
        <f>SUMIFS('個別表（B表）'!$AY$14:$AY$113,'個別表（B表）'!$C$14:$C$113,'総括表 (A表)'!$E458)</f>
        <v>0</v>
      </c>
      <c r="N458" s="386">
        <f>SUMIFS('個別表（B表）'!$I$14:$I$113,'個別表（B表）'!$C$14:$C$113,'総括表 (A表)'!$E458,'個別表（B表）'!$F$14:$F$113,"&gt;=1")</f>
        <v>0</v>
      </c>
      <c r="O458" s="386">
        <f>SUMIFS('個別表（B表）'!$BR$14:$BR$113,'個別表（B表）'!$C$14:$C$113,'総括表 (A表)'!$E458)</f>
        <v>0</v>
      </c>
      <c r="P458" s="721" t="str">
        <f t="shared" si="92"/>
        <v/>
      </c>
      <c r="Q458" s="716"/>
      <c r="R458" s="327"/>
      <c r="S458" s="705">
        <f>SUMIFS('個別表（B表）'!$I$14:$I$113,'個別表（B表）'!$C$14:$C$113,'総括表 (A表)'!E458)</f>
        <v>0</v>
      </c>
      <c r="T458" s="698">
        <f>SUMIFS('個別表（B表）'!$AW$14:$AW$113,'個別表（B表）'!$C$14:$C$113,'総括表 (A表)'!$E458)</f>
        <v>0</v>
      </c>
      <c r="U458" s="387">
        <f>SUMIFS('個別表（B表）'!$AY$14:$AY$113,'個別表（B表）'!$C$14:$C$113,'総括表 (A表)'!$E458)</f>
        <v>0</v>
      </c>
      <c r="V458" s="496">
        <f>SUMIFS('個別表（B表）'!$I$14:$I$113,'個別表（B表）'!$C$14:$C$113,'総括表 (A表)'!$E458,'個別表（B表）'!$F$14:$F$113,"&gt;=1")</f>
        <v>0</v>
      </c>
      <c r="W458" s="387">
        <f>SUMIFS('個別表（B表）'!$BR$14:$BR$113,'個別表（B表）'!$C$14:$C$113,'総括表 (A表)'!$E458)</f>
        <v>0</v>
      </c>
      <c r="X458" s="674" t="str">
        <f t="shared" si="93"/>
        <v/>
      </c>
      <c r="Y458" s="331"/>
      <c r="Z458" s="332"/>
      <c r="AA458" s="328">
        <f t="shared" si="95"/>
        <v>0</v>
      </c>
      <c r="AB458" s="329">
        <f t="shared" si="96"/>
        <v>0</v>
      </c>
      <c r="AC458" s="332"/>
      <c r="AD458" s="332"/>
      <c r="AE458" s="328">
        <f t="shared" si="97"/>
        <v>0</v>
      </c>
      <c r="AF458" s="746">
        <f t="shared" si="94"/>
        <v>0</v>
      </c>
      <c r="AG458" s="332"/>
      <c r="AH458" s="328">
        <f t="shared" si="98"/>
        <v>0</v>
      </c>
      <c r="AI458" s="329">
        <f t="shared" si="101"/>
        <v>0</v>
      </c>
      <c r="AJ458" s="332"/>
      <c r="AK458" s="330">
        <f t="shared" si="99"/>
        <v>0</v>
      </c>
      <c r="AL458" s="335"/>
      <c r="AM458" s="329">
        <f t="shared" si="100"/>
        <v>0</v>
      </c>
      <c r="AN458" s="436"/>
      <c r="AO458" s="337">
        <f t="shared" si="102"/>
        <v>0</v>
      </c>
      <c r="AP458" s="261"/>
    </row>
    <row r="459" spans="1:42">
      <c r="A459" s="342">
        <f>VLOOKUP($E459,'個別表（B表）'!$C$14:$CM$113,2,FALSE)</f>
        <v>0</v>
      </c>
      <c r="B459" s="342">
        <f>IF(D459&gt;0,SUM($D$12:D459),0)</f>
        <v>0</v>
      </c>
      <c r="C459" s="342">
        <f t="shared" si="103"/>
        <v>0</v>
      </c>
      <c r="D459" s="342">
        <f t="shared" si="91"/>
        <v>0</v>
      </c>
      <c r="E459" s="666">
        <f t="shared" si="104"/>
        <v>0</v>
      </c>
      <c r="F459" s="357">
        <f>VLOOKUP($E459,'個別表（B表）'!$C$14:$CM$113,10,FALSE)</f>
        <v>0</v>
      </c>
      <c r="G459" s="357">
        <f>VLOOKUP($E459,'個別表（B表）'!$C$14:$CM$113,11,FALSE)</f>
        <v>0</v>
      </c>
      <c r="H459" s="530">
        <f>VLOOKUP($E459,'個別表（B表）'!$C$14:$CM$113,12,FALSE)</f>
        <v>0</v>
      </c>
      <c r="I459" s="388"/>
      <c r="J459" s="709" t="str">
        <f>IF($H459&gt;0,LEFT(VLOOKUP($E459,'個別表（B表）'!$C$14:$CM$113,14,FALSE),2),"")</f>
        <v/>
      </c>
      <c r="K459" s="705">
        <f>SUMIFS('個別表（B表）'!$I$14:$I$113,'個別表（B表）'!$C$14:$C$113,'総括表 (A表)'!$E459,'個別表（B表）'!$R$14:$R$113,"&gt;=1")</f>
        <v>0</v>
      </c>
      <c r="L459" s="627">
        <f>SUMIFS('個別表（B表）'!$AW$14:$AW$113,'個別表（B表）'!$C$14:$C$113,'総括表 (A表)'!$E459)</f>
        <v>0</v>
      </c>
      <c r="M459" s="385">
        <f>SUMIFS('個別表（B表）'!$AY$14:$AY$113,'個別表（B表）'!$C$14:$C$113,'総括表 (A表)'!$E459)</f>
        <v>0</v>
      </c>
      <c r="N459" s="386">
        <f>SUMIFS('個別表（B表）'!$I$14:$I$113,'個別表（B表）'!$C$14:$C$113,'総括表 (A表)'!$E459,'個別表（B表）'!$F$14:$F$113,"&gt;=1")</f>
        <v>0</v>
      </c>
      <c r="O459" s="386">
        <f>SUMIFS('個別表（B表）'!$BR$14:$BR$113,'個別表（B表）'!$C$14:$C$113,'総括表 (A表)'!$E459)</f>
        <v>0</v>
      </c>
      <c r="P459" s="721" t="str">
        <f t="shared" si="92"/>
        <v/>
      </c>
      <c r="Q459" s="716"/>
      <c r="R459" s="327"/>
      <c r="S459" s="705">
        <f>SUMIFS('個別表（B表）'!$I$14:$I$113,'個別表（B表）'!$C$14:$C$113,'総括表 (A表)'!E459)</f>
        <v>0</v>
      </c>
      <c r="T459" s="698">
        <f>SUMIFS('個別表（B表）'!$AW$14:$AW$113,'個別表（B表）'!$C$14:$C$113,'総括表 (A表)'!$E459)</f>
        <v>0</v>
      </c>
      <c r="U459" s="387">
        <f>SUMIFS('個別表（B表）'!$AY$14:$AY$113,'個別表（B表）'!$C$14:$C$113,'総括表 (A表)'!$E459)</f>
        <v>0</v>
      </c>
      <c r="V459" s="496">
        <f>SUMIFS('個別表（B表）'!$I$14:$I$113,'個別表（B表）'!$C$14:$C$113,'総括表 (A表)'!$E459,'個別表（B表）'!$F$14:$F$113,"&gt;=1")</f>
        <v>0</v>
      </c>
      <c r="W459" s="387">
        <f>SUMIFS('個別表（B表）'!$BR$14:$BR$113,'個別表（B表）'!$C$14:$C$113,'総括表 (A表)'!$E459)</f>
        <v>0</v>
      </c>
      <c r="X459" s="674" t="str">
        <f t="shared" si="93"/>
        <v/>
      </c>
      <c r="Y459" s="331"/>
      <c r="Z459" s="332"/>
      <c r="AA459" s="328">
        <f t="shared" si="95"/>
        <v>0</v>
      </c>
      <c r="AB459" s="329">
        <f t="shared" si="96"/>
        <v>0</v>
      </c>
      <c r="AC459" s="332"/>
      <c r="AD459" s="332"/>
      <c r="AE459" s="328">
        <f t="shared" si="97"/>
        <v>0</v>
      </c>
      <c r="AF459" s="746">
        <f t="shared" si="94"/>
        <v>0</v>
      </c>
      <c r="AG459" s="332"/>
      <c r="AH459" s="328">
        <f t="shared" si="98"/>
        <v>0</v>
      </c>
      <c r="AI459" s="329">
        <f t="shared" si="101"/>
        <v>0</v>
      </c>
      <c r="AJ459" s="332"/>
      <c r="AK459" s="330">
        <f t="shared" si="99"/>
        <v>0</v>
      </c>
      <c r="AL459" s="335"/>
      <c r="AM459" s="329">
        <f t="shared" si="100"/>
        <v>0</v>
      </c>
      <c r="AN459" s="436"/>
      <c r="AO459" s="337">
        <f t="shared" si="102"/>
        <v>0</v>
      </c>
      <c r="AP459" s="261"/>
    </row>
    <row r="460" spans="1:42">
      <c r="A460" s="342">
        <f>VLOOKUP($E460,'個別表（B表）'!$C$14:$CM$113,2,FALSE)</f>
        <v>0</v>
      </c>
      <c r="B460" s="342">
        <f>IF(D460&gt;0,SUM($D$12:D460),0)</f>
        <v>0</v>
      </c>
      <c r="C460" s="342">
        <f t="shared" si="103"/>
        <v>0</v>
      </c>
      <c r="D460" s="342">
        <f t="shared" ref="D460:D523" si="105">IF(AND(C460=1,SUMIF($A$12:$A$541,A460,$R$12:$R$541)&gt;0),1,0)</f>
        <v>0</v>
      </c>
      <c r="E460" s="666">
        <f t="shared" si="104"/>
        <v>0</v>
      </c>
      <c r="F460" s="357">
        <f>VLOOKUP($E460,'個別表（B表）'!$C$14:$CM$113,10,FALSE)</f>
        <v>0</v>
      </c>
      <c r="G460" s="357">
        <f>VLOOKUP($E460,'個別表（B表）'!$C$14:$CM$113,11,FALSE)</f>
        <v>0</v>
      </c>
      <c r="H460" s="530">
        <f>VLOOKUP($E460,'個別表（B表）'!$C$14:$CM$113,12,FALSE)</f>
        <v>0</v>
      </c>
      <c r="I460" s="388"/>
      <c r="J460" s="709" t="str">
        <f>IF($H460&gt;0,LEFT(VLOOKUP($E460,'個別表（B表）'!$C$14:$CM$113,14,FALSE),2),"")</f>
        <v/>
      </c>
      <c r="K460" s="705">
        <f>SUMIFS('個別表（B表）'!$I$14:$I$113,'個別表（B表）'!$C$14:$C$113,'総括表 (A表)'!$E460,'個別表（B表）'!$R$14:$R$113,"&gt;=1")</f>
        <v>0</v>
      </c>
      <c r="L460" s="627">
        <f>SUMIFS('個別表（B表）'!$AW$14:$AW$113,'個別表（B表）'!$C$14:$C$113,'総括表 (A表)'!$E460)</f>
        <v>0</v>
      </c>
      <c r="M460" s="385">
        <f>SUMIFS('個別表（B表）'!$AY$14:$AY$113,'個別表（B表）'!$C$14:$C$113,'総括表 (A表)'!$E460)</f>
        <v>0</v>
      </c>
      <c r="N460" s="386">
        <f>SUMIFS('個別表（B表）'!$I$14:$I$113,'個別表（B表）'!$C$14:$C$113,'総括表 (A表)'!$E460,'個別表（B表）'!$F$14:$F$113,"&gt;=1")</f>
        <v>0</v>
      </c>
      <c r="O460" s="386">
        <f>SUMIFS('個別表（B表）'!$BR$14:$BR$113,'個別表（B表）'!$C$14:$C$113,'総括表 (A表)'!$E460)</f>
        <v>0</v>
      </c>
      <c r="P460" s="721" t="str">
        <f t="shared" ref="P460:P523" si="106">IF(O460&gt;0,IFERROR(ROUNDDOWN(O460*1/15,-3),0),"")</f>
        <v/>
      </c>
      <c r="Q460" s="716"/>
      <c r="R460" s="327"/>
      <c r="S460" s="705">
        <f>SUMIFS('個別表（B表）'!$I$14:$I$113,'個別表（B表）'!$C$14:$C$113,'総括表 (A表)'!E460)</f>
        <v>0</v>
      </c>
      <c r="T460" s="698">
        <f>SUMIFS('個別表（B表）'!$AW$14:$AW$113,'個別表（B表）'!$C$14:$C$113,'総括表 (A表)'!$E460)</f>
        <v>0</v>
      </c>
      <c r="U460" s="387">
        <f>SUMIFS('個別表（B表）'!$AY$14:$AY$113,'個別表（B表）'!$C$14:$C$113,'総括表 (A表)'!$E460)</f>
        <v>0</v>
      </c>
      <c r="V460" s="496">
        <f>SUMIFS('個別表（B表）'!$I$14:$I$113,'個別表（B表）'!$C$14:$C$113,'総括表 (A表)'!$E460,'個別表（B表）'!$F$14:$F$113,"&gt;=1")</f>
        <v>0</v>
      </c>
      <c r="W460" s="387">
        <f>SUMIFS('個別表（B表）'!$BR$14:$BR$113,'個別表（B表）'!$C$14:$C$113,'総括表 (A表)'!$E460)</f>
        <v>0</v>
      </c>
      <c r="X460" s="674" t="str">
        <f t="shared" si="93"/>
        <v/>
      </c>
      <c r="Y460" s="331"/>
      <c r="Z460" s="332"/>
      <c r="AA460" s="328">
        <f t="shared" si="95"/>
        <v>0</v>
      </c>
      <c r="AB460" s="329">
        <f t="shared" si="96"/>
        <v>0</v>
      </c>
      <c r="AC460" s="332"/>
      <c r="AD460" s="332"/>
      <c r="AE460" s="328">
        <f t="shared" si="97"/>
        <v>0</v>
      </c>
      <c r="AF460" s="746">
        <f t="shared" si="94"/>
        <v>0</v>
      </c>
      <c r="AG460" s="332"/>
      <c r="AH460" s="328">
        <f t="shared" si="98"/>
        <v>0</v>
      </c>
      <c r="AI460" s="329">
        <f t="shared" si="101"/>
        <v>0</v>
      </c>
      <c r="AJ460" s="332"/>
      <c r="AK460" s="330">
        <f t="shared" si="99"/>
        <v>0</v>
      </c>
      <c r="AL460" s="335"/>
      <c r="AM460" s="329">
        <f t="shared" si="100"/>
        <v>0</v>
      </c>
      <c r="AN460" s="436"/>
      <c r="AO460" s="337">
        <f t="shared" si="102"/>
        <v>0</v>
      </c>
      <c r="AP460" s="261"/>
    </row>
    <row r="461" spans="1:42">
      <c r="A461" s="342">
        <f>VLOOKUP($E461,'個別表（B表）'!$C$14:$CM$113,2,FALSE)</f>
        <v>0</v>
      </c>
      <c r="B461" s="342">
        <f>IF(D461&gt;0,SUM($D$12:D461),0)</f>
        <v>0</v>
      </c>
      <c r="C461" s="342">
        <f t="shared" si="103"/>
        <v>0</v>
      </c>
      <c r="D461" s="342">
        <f t="shared" si="105"/>
        <v>0</v>
      </c>
      <c r="E461" s="666">
        <f t="shared" si="104"/>
        <v>0</v>
      </c>
      <c r="F461" s="357">
        <f>VLOOKUP($E461,'個別表（B表）'!$C$14:$CM$113,10,FALSE)</f>
        <v>0</v>
      </c>
      <c r="G461" s="357">
        <f>VLOOKUP($E461,'個別表（B表）'!$C$14:$CM$113,11,FALSE)</f>
        <v>0</v>
      </c>
      <c r="H461" s="530">
        <f>VLOOKUP($E461,'個別表（B表）'!$C$14:$CM$113,12,FALSE)</f>
        <v>0</v>
      </c>
      <c r="I461" s="388"/>
      <c r="J461" s="709" t="str">
        <f>IF($H461&gt;0,LEFT(VLOOKUP($E461,'個別表（B表）'!$C$14:$CM$113,14,FALSE),2),"")</f>
        <v/>
      </c>
      <c r="K461" s="705">
        <f>SUMIFS('個別表（B表）'!$I$14:$I$113,'個別表（B表）'!$C$14:$C$113,'総括表 (A表)'!$E461,'個別表（B表）'!$R$14:$R$113,"&gt;=1")</f>
        <v>0</v>
      </c>
      <c r="L461" s="627">
        <f>SUMIFS('個別表（B表）'!$AW$14:$AW$113,'個別表（B表）'!$C$14:$C$113,'総括表 (A表)'!$E461)</f>
        <v>0</v>
      </c>
      <c r="M461" s="385">
        <f>SUMIFS('個別表（B表）'!$AY$14:$AY$113,'個別表（B表）'!$C$14:$C$113,'総括表 (A表)'!$E461)</f>
        <v>0</v>
      </c>
      <c r="N461" s="386">
        <f>SUMIFS('個別表（B表）'!$I$14:$I$113,'個別表（B表）'!$C$14:$C$113,'総括表 (A表)'!$E461,'個別表（B表）'!$F$14:$F$113,"&gt;=1")</f>
        <v>0</v>
      </c>
      <c r="O461" s="386">
        <f>SUMIFS('個別表（B表）'!$BR$14:$BR$113,'個別表（B表）'!$C$14:$C$113,'総括表 (A表)'!$E461)</f>
        <v>0</v>
      </c>
      <c r="P461" s="721" t="str">
        <f t="shared" si="106"/>
        <v/>
      </c>
      <c r="Q461" s="716"/>
      <c r="R461" s="327"/>
      <c r="S461" s="705">
        <f>SUMIFS('個別表（B表）'!$I$14:$I$113,'個別表（B表）'!$C$14:$C$113,'総括表 (A表)'!E461)</f>
        <v>0</v>
      </c>
      <c r="T461" s="698">
        <f>SUMIFS('個別表（B表）'!$AW$14:$AW$113,'個別表（B表）'!$C$14:$C$113,'総括表 (A表)'!$E461)</f>
        <v>0</v>
      </c>
      <c r="U461" s="387">
        <f>SUMIFS('個別表（B表）'!$AY$14:$AY$113,'個別表（B表）'!$C$14:$C$113,'総括表 (A表)'!$E461)</f>
        <v>0</v>
      </c>
      <c r="V461" s="496">
        <f>SUMIFS('個別表（B表）'!$I$14:$I$113,'個別表（B表）'!$C$14:$C$113,'総括表 (A表)'!$E461,'個別表（B表）'!$F$14:$F$113,"&gt;=1")</f>
        <v>0</v>
      </c>
      <c r="W461" s="387">
        <f>SUMIFS('個別表（B表）'!$BR$14:$BR$113,'個別表（B表）'!$C$14:$C$113,'総括表 (A表)'!$E461)</f>
        <v>0</v>
      </c>
      <c r="X461" s="674" t="str">
        <f t="shared" ref="X461:X524" si="107">IF(W461&gt;0,IFERROR(ROUNDDOWN(W461*1/15,-3),0),"")</f>
        <v/>
      </c>
      <c r="Y461" s="331"/>
      <c r="Z461" s="332"/>
      <c r="AA461" s="328">
        <f t="shared" si="95"/>
        <v>0</v>
      </c>
      <c r="AB461" s="329">
        <f t="shared" si="96"/>
        <v>0</v>
      </c>
      <c r="AC461" s="332"/>
      <c r="AD461" s="332"/>
      <c r="AE461" s="328">
        <f t="shared" si="97"/>
        <v>0</v>
      </c>
      <c r="AF461" s="746">
        <f t="shared" ref="AF461:AF524" si="108">Y461</f>
        <v>0</v>
      </c>
      <c r="AG461" s="332"/>
      <c r="AH461" s="328">
        <f t="shared" si="98"/>
        <v>0</v>
      </c>
      <c r="AI461" s="329">
        <f t="shared" si="101"/>
        <v>0</v>
      </c>
      <c r="AJ461" s="332"/>
      <c r="AK461" s="330">
        <f t="shared" si="99"/>
        <v>0</v>
      </c>
      <c r="AL461" s="335"/>
      <c r="AM461" s="329">
        <f t="shared" si="100"/>
        <v>0</v>
      </c>
      <c r="AN461" s="436"/>
      <c r="AO461" s="337">
        <f t="shared" si="102"/>
        <v>0</v>
      </c>
      <c r="AP461" s="261"/>
    </row>
    <row r="462" spans="1:42">
      <c r="A462" s="342">
        <f>VLOOKUP($E462,'個別表（B表）'!$C$14:$CM$113,2,FALSE)</f>
        <v>0</v>
      </c>
      <c r="B462" s="342">
        <f>IF(D462&gt;0,SUM($D$12:D462),0)</f>
        <v>0</v>
      </c>
      <c r="C462" s="342">
        <f t="shared" si="103"/>
        <v>0</v>
      </c>
      <c r="D462" s="342">
        <f t="shared" si="105"/>
        <v>0</v>
      </c>
      <c r="E462" s="666">
        <f t="shared" si="104"/>
        <v>0</v>
      </c>
      <c r="F462" s="357">
        <f>VLOOKUP($E462,'個別表（B表）'!$C$14:$CM$113,10,FALSE)</f>
        <v>0</v>
      </c>
      <c r="G462" s="357">
        <f>VLOOKUP($E462,'個別表（B表）'!$C$14:$CM$113,11,FALSE)</f>
        <v>0</v>
      </c>
      <c r="H462" s="530">
        <f>VLOOKUP($E462,'個別表（B表）'!$C$14:$CM$113,12,FALSE)</f>
        <v>0</v>
      </c>
      <c r="I462" s="388"/>
      <c r="J462" s="709" t="str">
        <f>IF($H462&gt;0,LEFT(VLOOKUP($E462,'個別表（B表）'!$C$14:$CM$113,14,FALSE),2),"")</f>
        <v/>
      </c>
      <c r="K462" s="705">
        <f>SUMIFS('個別表（B表）'!$I$14:$I$113,'個別表（B表）'!$C$14:$C$113,'総括表 (A表)'!$E462,'個別表（B表）'!$R$14:$R$113,"&gt;=1")</f>
        <v>0</v>
      </c>
      <c r="L462" s="627">
        <f>SUMIFS('個別表（B表）'!$AW$14:$AW$113,'個別表（B表）'!$C$14:$C$113,'総括表 (A表)'!$E462)</f>
        <v>0</v>
      </c>
      <c r="M462" s="385">
        <f>SUMIFS('個別表（B表）'!$AY$14:$AY$113,'個別表（B表）'!$C$14:$C$113,'総括表 (A表)'!$E462)</f>
        <v>0</v>
      </c>
      <c r="N462" s="386">
        <f>SUMIFS('個別表（B表）'!$I$14:$I$113,'個別表（B表）'!$C$14:$C$113,'総括表 (A表)'!$E462,'個別表（B表）'!$F$14:$F$113,"&gt;=1")</f>
        <v>0</v>
      </c>
      <c r="O462" s="386">
        <f>SUMIFS('個別表（B表）'!$BR$14:$BR$113,'個別表（B表）'!$C$14:$C$113,'総括表 (A表)'!$E462)</f>
        <v>0</v>
      </c>
      <c r="P462" s="721" t="str">
        <f t="shared" si="106"/>
        <v/>
      </c>
      <c r="Q462" s="716"/>
      <c r="R462" s="327"/>
      <c r="S462" s="705">
        <f>SUMIFS('個別表（B表）'!$I$14:$I$113,'個別表（B表）'!$C$14:$C$113,'総括表 (A表)'!E462)</f>
        <v>0</v>
      </c>
      <c r="T462" s="698">
        <f>SUMIFS('個別表（B表）'!$AW$14:$AW$113,'個別表（B表）'!$C$14:$C$113,'総括表 (A表)'!$E462)</f>
        <v>0</v>
      </c>
      <c r="U462" s="387">
        <f>SUMIFS('個別表（B表）'!$AY$14:$AY$113,'個別表（B表）'!$C$14:$C$113,'総括表 (A表)'!$E462)</f>
        <v>0</v>
      </c>
      <c r="V462" s="496">
        <f>SUMIFS('個別表（B表）'!$I$14:$I$113,'個別表（B表）'!$C$14:$C$113,'総括表 (A表)'!$E462,'個別表（B表）'!$F$14:$F$113,"&gt;=1")</f>
        <v>0</v>
      </c>
      <c r="W462" s="387">
        <f>SUMIFS('個別表（B表）'!$BR$14:$BR$113,'個別表（B表）'!$C$14:$C$113,'総括表 (A表)'!$E462)</f>
        <v>0</v>
      </c>
      <c r="X462" s="674" t="str">
        <f t="shared" si="107"/>
        <v/>
      </c>
      <c r="Y462" s="331"/>
      <c r="Z462" s="332"/>
      <c r="AA462" s="328">
        <f t="shared" si="95"/>
        <v>0</v>
      </c>
      <c r="AB462" s="329">
        <f t="shared" si="96"/>
        <v>0</v>
      </c>
      <c r="AC462" s="332"/>
      <c r="AD462" s="332"/>
      <c r="AE462" s="328">
        <f t="shared" si="97"/>
        <v>0</v>
      </c>
      <c r="AF462" s="746">
        <f t="shared" si="108"/>
        <v>0</v>
      </c>
      <c r="AG462" s="332"/>
      <c r="AH462" s="328">
        <f t="shared" si="98"/>
        <v>0</v>
      </c>
      <c r="AI462" s="329">
        <f t="shared" si="101"/>
        <v>0</v>
      </c>
      <c r="AJ462" s="332"/>
      <c r="AK462" s="330">
        <f t="shared" si="99"/>
        <v>0</v>
      </c>
      <c r="AL462" s="335"/>
      <c r="AM462" s="329">
        <f t="shared" si="100"/>
        <v>0</v>
      </c>
      <c r="AN462" s="436"/>
      <c r="AO462" s="337">
        <f t="shared" si="102"/>
        <v>0</v>
      </c>
      <c r="AP462" s="261"/>
    </row>
    <row r="463" spans="1:42">
      <c r="A463" s="342">
        <f>VLOOKUP($E463,'個別表（B表）'!$C$14:$CM$113,2,FALSE)</f>
        <v>0</v>
      </c>
      <c r="B463" s="342">
        <f>IF(D463&gt;0,SUM($D$12:D463),0)</f>
        <v>0</v>
      </c>
      <c r="C463" s="342">
        <f t="shared" si="103"/>
        <v>0</v>
      </c>
      <c r="D463" s="342">
        <f t="shared" si="105"/>
        <v>0</v>
      </c>
      <c r="E463" s="666">
        <f t="shared" si="104"/>
        <v>0</v>
      </c>
      <c r="F463" s="357">
        <f>VLOOKUP($E463,'個別表（B表）'!$C$14:$CM$113,10,FALSE)</f>
        <v>0</v>
      </c>
      <c r="G463" s="357">
        <f>VLOOKUP($E463,'個別表（B表）'!$C$14:$CM$113,11,FALSE)</f>
        <v>0</v>
      </c>
      <c r="H463" s="530">
        <f>VLOOKUP($E463,'個別表（B表）'!$C$14:$CM$113,12,FALSE)</f>
        <v>0</v>
      </c>
      <c r="I463" s="388"/>
      <c r="J463" s="709" t="str">
        <f>IF($H463&gt;0,LEFT(VLOOKUP($E463,'個別表（B表）'!$C$14:$CM$113,14,FALSE),2),"")</f>
        <v/>
      </c>
      <c r="K463" s="705">
        <f>SUMIFS('個別表（B表）'!$I$14:$I$113,'個別表（B表）'!$C$14:$C$113,'総括表 (A表)'!$E463,'個別表（B表）'!$R$14:$R$113,"&gt;=1")</f>
        <v>0</v>
      </c>
      <c r="L463" s="627">
        <f>SUMIFS('個別表（B表）'!$AW$14:$AW$113,'個別表（B表）'!$C$14:$C$113,'総括表 (A表)'!$E463)</f>
        <v>0</v>
      </c>
      <c r="M463" s="385">
        <f>SUMIFS('個別表（B表）'!$AY$14:$AY$113,'個別表（B表）'!$C$14:$C$113,'総括表 (A表)'!$E463)</f>
        <v>0</v>
      </c>
      <c r="N463" s="386">
        <f>SUMIFS('個別表（B表）'!$I$14:$I$113,'個別表（B表）'!$C$14:$C$113,'総括表 (A表)'!$E463,'個別表（B表）'!$F$14:$F$113,"&gt;=1")</f>
        <v>0</v>
      </c>
      <c r="O463" s="386">
        <f>SUMIFS('個別表（B表）'!$BR$14:$BR$113,'個別表（B表）'!$C$14:$C$113,'総括表 (A表)'!$E463)</f>
        <v>0</v>
      </c>
      <c r="P463" s="721" t="str">
        <f t="shared" si="106"/>
        <v/>
      </c>
      <c r="Q463" s="716"/>
      <c r="R463" s="327"/>
      <c r="S463" s="705">
        <f>SUMIFS('個別表（B表）'!$I$14:$I$113,'個別表（B表）'!$C$14:$C$113,'総括表 (A表)'!E463)</f>
        <v>0</v>
      </c>
      <c r="T463" s="698">
        <f>SUMIFS('個別表（B表）'!$AW$14:$AW$113,'個別表（B表）'!$C$14:$C$113,'総括表 (A表)'!$E463)</f>
        <v>0</v>
      </c>
      <c r="U463" s="387">
        <f>SUMIFS('個別表（B表）'!$AY$14:$AY$113,'個別表（B表）'!$C$14:$C$113,'総括表 (A表)'!$E463)</f>
        <v>0</v>
      </c>
      <c r="V463" s="496">
        <f>SUMIFS('個別表（B表）'!$I$14:$I$113,'個別表（B表）'!$C$14:$C$113,'総括表 (A表)'!$E463,'個別表（B表）'!$F$14:$F$113,"&gt;=1")</f>
        <v>0</v>
      </c>
      <c r="W463" s="387">
        <f>SUMIFS('個別表（B表）'!$BR$14:$BR$113,'個別表（B表）'!$C$14:$C$113,'総括表 (A表)'!$E463)</f>
        <v>0</v>
      </c>
      <c r="X463" s="674" t="str">
        <f t="shared" si="107"/>
        <v/>
      </c>
      <c r="Y463" s="331"/>
      <c r="Z463" s="332"/>
      <c r="AA463" s="328">
        <f t="shared" ref="AA463:AA526" si="109">IF(Z463&gt;0,Z463/Y463,0)</f>
        <v>0</v>
      </c>
      <c r="AB463" s="329">
        <f t="shared" ref="AB463:AB526" si="110">IF(AA463&gt;=0.8,1,0)</f>
        <v>0</v>
      </c>
      <c r="AC463" s="332"/>
      <c r="AD463" s="332"/>
      <c r="AE463" s="328">
        <f t="shared" ref="AE463:AE526" si="111">IF(AD463&gt;0,AD463/AC463,0)</f>
        <v>0</v>
      </c>
      <c r="AF463" s="746">
        <f t="shared" si="108"/>
        <v>0</v>
      </c>
      <c r="AG463" s="332"/>
      <c r="AH463" s="328">
        <f t="shared" ref="AH463:AH526" si="112">IF(AG463&gt;0,AG463/AF463,0)</f>
        <v>0</v>
      </c>
      <c r="AI463" s="329">
        <f t="shared" si="101"/>
        <v>0</v>
      </c>
      <c r="AJ463" s="332"/>
      <c r="AK463" s="330">
        <f t="shared" ref="AK463:AK526" si="113">ROUND(AG463-AJ463,99)</f>
        <v>0</v>
      </c>
      <c r="AL463" s="335"/>
      <c r="AM463" s="329">
        <f t="shared" ref="AM463:AM526" si="114">IF(AI463=1,IF(AK463&gt;0,IF(AL463/AK463&gt;=0.3,1,),),)</f>
        <v>0</v>
      </c>
      <c r="AN463" s="436"/>
      <c r="AO463" s="337">
        <f t="shared" si="102"/>
        <v>0</v>
      </c>
      <c r="AP463" s="261"/>
    </row>
    <row r="464" spans="1:42">
      <c r="A464" s="342">
        <f>VLOOKUP($E464,'個別表（B表）'!$C$14:$CM$113,2,FALSE)</f>
        <v>0</v>
      </c>
      <c r="B464" s="342">
        <f>IF(D464&gt;0,SUM($D$12:D464),0)</f>
        <v>0</v>
      </c>
      <c r="C464" s="342">
        <f t="shared" si="103"/>
        <v>0</v>
      </c>
      <c r="D464" s="342">
        <f t="shared" si="105"/>
        <v>0</v>
      </c>
      <c r="E464" s="666">
        <f t="shared" si="104"/>
        <v>0</v>
      </c>
      <c r="F464" s="357">
        <f>VLOOKUP($E464,'個別表（B表）'!$C$14:$CM$113,10,FALSE)</f>
        <v>0</v>
      </c>
      <c r="G464" s="357">
        <f>VLOOKUP($E464,'個別表（B表）'!$C$14:$CM$113,11,FALSE)</f>
        <v>0</v>
      </c>
      <c r="H464" s="530">
        <f>VLOOKUP($E464,'個別表（B表）'!$C$14:$CM$113,12,FALSE)</f>
        <v>0</v>
      </c>
      <c r="I464" s="388"/>
      <c r="J464" s="709" t="str">
        <f>IF($H464&gt;0,LEFT(VLOOKUP($E464,'個別表（B表）'!$C$14:$CM$113,14,FALSE),2),"")</f>
        <v/>
      </c>
      <c r="K464" s="705">
        <f>SUMIFS('個別表（B表）'!$I$14:$I$113,'個別表（B表）'!$C$14:$C$113,'総括表 (A表)'!$E464,'個別表（B表）'!$R$14:$R$113,"&gt;=1")</f>
        <v>0</v>
      </c>
      <c r="L464" s="627">
        <f>SUMIFS('個別表（B表）'!$AW$14:$AW$113,'個別表（B表）'!$C$14:$C$113,'総括表 (A表)'!$E464)</f>
        <v>0</v>
      </c>
      <c r="M464" s="385">
        <f>SUMIFS('個別表（B表）'!$AY$14:$AY$113,'個別表（B表）'!$C$14:$C$113,'総括表 (A表)'!$E464)</f>
        <v>0</v>
      </c>
      <c r="N464" s="386">
        <f>SUMIFS('個別表（B表）'!$I$14:$I$113,'個別表（B表）'!$C$14:$C$113,'総括表 (A表)'!$E464,'個別表（B表）'!$F$14:$F$113,"&gt;=1")</f>
        <v>0</v>
      </c>
      <c r="O464" s="386">
        <f>SUMIFS('個別表（B表）'!$BR$14:$BR$113,'個別表（B表）'!$C$14:$C$113,'総括表 (A表)'!$E464)</f>
        <v>0</v>
      </c>
      <c r="P464" s="721" t="str">
        <f t="shared" si="106"/>
        <v/>
      </c>
      <c r="Q464" s="716"/>
      <c r="R464" s="327"/>
      <c r="S464" s="705">
        <f>SUMIFS('個別表（B表）'!$I$14:$I$113,'個別表（B表）'!$C$14:$C$113,'総括表 (A表)'!E464)</f>
        <v>0</v>
      </c>
      <c r="T464" s="698">
        <f>SUMIFS('個別表（B表）'!$AW$14:$AW$113,'個別表（B表）'!$C$14:$C$113,'総括表 (A表)'!$E464)</f>
        <v>0</v>
      </c>
      <c r="U464" s="387">
        <f>SUMIFS('個別表（B表）'!$AY$14:$AY$113,'個別表（B表）'!$C$14:$C$113,'総括表 (A表)'!$E464)</f>
        <v>0</v>
      </c>
      <c r="V464" s="496">
        <f>SUMIFS('個別表（B表）'!$I$14:$I$113,'個別表（B表）'!$C$14:$C$113,'総括表 (A表)'!$E464,'個別表（B表）'!$F$14:$F$113,"&gt;=1")</f>
        <v>0</v>
      </c>
      <c r="W464" s="387">
        <f>SUMIFS('個別表（B表）'!$BR$14:$BR$113,'個別表（B表）'!$C$14:$C$113,'総括表 (A表)'!$E464)</f>
        <v>0</v>
      </c>
      <c r="X464" s="674" t="str">
        <f t="shared" si="107"/>
        <v/>
      </c>
      <c r="Y464" s="331"/>
      <c r="Z464" s="332"/>
      <c r="AA464" s="328">
        <f t="shared" si="109"/>
        <v>0</v>
      </c>
      <c r="AB464" s="329">
        <f t="shared" si="110"/>
        <v>0</v>
      </c>
      <c r="AC464" s="332"/>
      <c r="AD464" s="332"/>
      <c r="AE464" s="328">
        <f t="shared" si="111"/>
        <v>0</v>
      </c>
      <c r="AF464" s="746">
        <f t="shared" si="108"/>
        <v>0</v>
      </c>
      <c r="AG464" s="332"/>
      <c r="AH464" s="328">
        <f t="shared" si="112"/>
        <v>0</v>
      </c>
      <c r="AI464" s="329">
        <f t="shared" si="101"/>
        <v>0</v>
      </c>
      <c r="AJ464" s="332"/>
      <c r="AK464" s="330">
        <f t="shared" si="113"/>
        <v>0</v>
      </c>
      <c r="AL464" s="335"/>
      <c r="AM464" s="329">
        <f t="shared" si="114"/>
        <v>0</v>
      </c>
      <c r="AN464" s="436"/>
      <c r="AO464" s="337">
        <f t="shared" si="102"/>
        <v>0</v>
      </c>
      <c r="AP464" s="261"/>
    </row>
    <row r="465" spans="1:42">
      <c r="A465" s="342">
        <f>VLOOKUP($E465,'個別表（B表）'!$C$14:$CM$113,2,FALSE)</f>
        <v>0</v>
      </c>
      <c r="B465" s="342">
        <f>IF(D465&gt;0,SUM($D$12:D465),0)</f>
        <v>0</v>
      </c>
      <c r="C465" s="342">
        <f t="shared" si="103"/>
        <v>0</v>
      </c>
      <c r="D465" s="342">
        <f t="shared" si="105"/>
        <v>0</v>
      </c>
      <c r="E465" s="666">
        <f t="shared" si="104"/>
        <v>0</v>
      </c>
      <c r="F465" s="357">
        <f>VLOOKUP($E465,'個別表（B表）'!$C$14:$CM$113,10,FALSE)</f>
        <v>0</v>
      </c>
      <c r="G465" s="357">
        <f>VLOOKUP($E465,'個別表（B表）'!$C$14:$CM$113,11,FALSE)</f>
        <v>0</v>
      </c>
      <c r="H465" s="530">
        <f>VLOOKUP($E465,'個別表（B表）'!$C$14:$CM$113,12,FALSE)</f>
        <v>0</v>
      </c>
      <c r="I465" s="388"/>
      <c r="J465" s="709" t="str">
        <f>IF($H465&gt;0,LEFT(VLOOKUP($E465,'個別表（B表）'!$C$14:$CM$113,14,FALSE),2),"")</f>
        <v/>
      </c>
      <c r="K465" s="705">
        <f>SUMIFS('個別表（B表）'!$I$14:$I$113,'個別表（B表）'!$C$14:$C$113,'総括表 (A表)'!$E465,'個別表（B表）'!$R$14:$R$113,"&gt;=1")</f>
        <v>0</v>
      </c>
      <c r="L465" s="627">
        <f>SUMIFS('個別表（B表）'!$AW$14:$AW$113,'個別表（B表）'!$C$14:$C$113,'総括表 (A表)'!$E465)</f>
        <v>0</v>
      </c>
      <c r="M465" s="385">
        <f>SUMIFS('個別表（B表）'!$AY$14:$AY$113,'個別表（B表）'!$C$14:$C$113,'総括表 (A表)'!$E465)</f>
        <v>0</v>
      </c>
      <c r="N465" s="386">
        <f>SUMIFS('個別表（B表）'!$I$14:$I$113,'個別表（B表）'!$C$14:$C$113,'総括表 (A表)'!$E465,'個別表（B表）'!$F$14:$F$113,"&gt;=1")</f>
        <v>0</v>
      </c>
      <c r="O465" s="386">
        <f>SUMIFS('個別表（B表）'!$BR$14:$BR$113,'個別表（B表）'!$C$14:$C$113,'総括表 (A表)'!$E465)</f>
        <v>0</v>
      </c>
      <c r="P465" s="721" t="str">
        <f t="shared" si="106"/>
        <v/>
      </c>
      <c r="Q465" s="716"/>
      <c r="R465" s="327"/>
      <c r="S465" s="705">
        <f>SUMIFS('個別表（B表）'!$I$14:$I$113,'個別表（B表）'!$C$14:$C$113,'総括表 (A表)'!E465)</f>
        <v>0</v>
      </c>
      <c r="T465" s="698">
        <f>SUMIFS('個別表（B表）'!$AW$14:$AW$113,'個別表（B表）'!$C$14:$C$113,'総括表 (A表)'!$E465)</f>
        <v>0</v>
      </c>
      <c r="U465" s="387">
        <f>SUMIFS('個別表（B表）'!$AY$14:$AY$113,'個別表（B表）'!$C$14:$C$113,'総括表 (A表)'!$E465)</f>
        <v>0</v>
      </c>
      <c r="V465" s="496">
        <f>SUMIFS('個別表（B表）'!$I$14:$I$113,'個別表（B表）'!$C$14:$C$113,'総括表 (A表)'!$E465,'個別表（B表）'!$F$14:$F$113,"&gt;=1")</f>
        <v>0</v>
      </c>
      <c r="W465" s="387">
        <f>SUMIFS('個別表（B表）'!$BR$14:$BR$113,'個別表（B表）'!$C$14:$C$113,'総括表 (A表)'!$E465)</f>
        <v>0</v>
      </c>
      <c r="X465" s="674" t="str">
        <f t="shared" si="107"/>
        <v/>
      </c>
      <c r="Y465" s="331"/>
      <c r="Z465" s="332"/>
      <c r="AA465" s="328">
        <f t="shared" si="109"/>
        <v>0</v>
      </c>
      <c r="AB465" s="329">
        <f t="shared" si="110"/>
        <v>0</v>
      </c>
      <c r="AC465" s="332"/>
      <c r="AD465" s="332"/>
      <c r="AE465" s="328">
        <f t="shared" si="111"/>
        <v>0</v>
      </c>
      <c r="AF465" s="746">
        <f t="shared" si="108"/>
        <v>0</v>
      </c>
      <c r="AG465" s="332"/>
      <c r="AH465" s="328">
        <f t="shared" si="112"/>
        <v>0</v>
      </c>
      <c r="AI465" s="329">
        <f t="shared" si="101"/>
        <v>0</v>
      </c>
      <c r="AJ465" s="332"/>
      <c r="AK465" s="330">
        <f t="shared" si="113"/>
        <v>0</v>
      </c>
      <c r="AL465" s="335"/>
      <c r="AM465" s="329">
        <f t="shared" si="114"/>
        <v>0</v>
      </c>
      <c r="AN465" s="436"/>
      <c r="AO465" s="337">
        <f t="shared" si="102"/>
        <v>0</v>
      </c>
      <c r="AP465" s="261"/>
    </row>
    <row r="466" spans="1:42">
      <c r="A466" s="342">
        <f>VLOOKUP($E466,'個別表（B表）'!$C$14:$CM$113,2,FALSE)</f>
        <v>0</v>
      </c>
      <c r="B466" s="342">
        <f>IF(D466&gt;0,SUM($D$12:D466),0)</f>
        <v>0</v>
      </c>
      <c r="C466" s="342">
        <f t="shared" si="103"/>
        <v>0</v>
      </c>
      <c r="D466" s="342">
        <f t="shared" si="105"/>
        <v>0</v>
      </c>
      <c r="E466" s="666">
        <f t="shared" si="104"/>
        <v>0</v>
      </c>
      <c r="F466" s="357">
        <f>VLOOKUP($E466,'個別表（B表）'!$C$14:$CM$113,10,FALSE)</f>
        <v>0</v>
      </c>
      <c r="G466" s="357">
        <f>VLOOKUP($E466,'個別表（B表）'!$C$14:$CM$113,11,FALSE)</f>
        <v>0</v>
      </c>
      <c r="H466" s="530">
        <f>VLOOKUP($E466,'個別表（B表）'!$C$14:$CM$113,12,FALSE)</f>
        <v>0</v>
      </c>
      <c r="I466" s="388"/>
      <c r="J466" s="709" t="str">
        <f>IF($H466&gt;0,LEFT(VLOOKUP($E466,'個別表（B表）'!$C$14:$CM$113,14,FALSE),2),"")</f>
        <v/>
      </c>
      <c r="K466" s="705">
        <f>SUMIFS('個別表（B表）'!$I$14:$I$113,'個別表（B表）'!$C$14:$C$113,'総括表 (A表)'!$E466,'個別表（B表）'!$R$14:$R$113,"&gt;=1")</f>
        <v>0</v>
      </c>
      <c r="L466" s="627">
        <f>SUMIFS('個別表（B表）'!$AW$14:$AW$113,'個別表（B表）'!$C$14:$C$113,'総括表 (A表)'!$E466)</f>
        <v>0</v>
      </c>
      <c r="M466" s="385">
        <f>SUMIFS('個別表（B表）'!$AY$14:$AY$113,'個別表（B表）'!$C$14:$C$113,'総括表 (A表)'!$E466)</f>
        <v>0</v>
      </c>
      <c r="N466" s="386">
        <f>SUMIFS('個別表（B表）'!$I$14:$I$113,'個別表（B表）'!$C$14:$C$113,'総括表 (A表)'!$E466,'個別表（B表）'!$F$14:$F$113,"&gt;=1")</f>
        <v>0</v>
      </c>
      <c r="O466" s="386">
        <f>SUMIFS('個別表（B表）'!$BR$14:$BR$113,'個別表（B表）'!$C$14:$C$113,'総括表 (A表)'!$E466)</f>
        <v>0</v>
      </c>
      <c r="P466" s="721" t="str">
        <f t="shared" si="106"/>
        <v/>
      </c>
      <c r="Q466" s="716"/>
      <c r="R466" s="327"/>
      <c r="S466" s="705">
        <f>SUMIFS('個別表（B表）'!$I$14:$I$113,'個別表（B表）'!$C$14:$C$113,'総括表 (A表)'!E466)</f>
        <v>0</v>
      </c>
      <c r="T466" s="698">
        <f>SUMIFS('個別表（B表）'!$AW$14:$AW$113,'個別表（B表）'!$C$14:$C$113,'総括表 (A表)'!$E466)</f>
        <v>0</v>
      </c>
      <c r="U466" s="387">
        <f>SUMIFS('個別表（B表）'!$AY$14:$AY$113,'個別表（B表）'!$C$14:$C$113,'総括表 (A表)'!$E466)</f>
        <v>0</v>
      </c>
      <c r="V466" s="496">
        <f>SUMIFS('個別表（B表）'!$I$14:$I$113,'個別表（B表）'!$C$14:$C$113,'総括表 (A表)'!$E466,'個別表（B表）'!$F$14:$F$113,"&gt;=1")</f>
        <v>0</v>
      </c>
      <c r="W466" s="387">
        <f>SUMIFS('個別表（B表）'!$BR$14:$BR$113,'個別表（B表）'!$C$14:$C$113,'総括表 (A表)'!$E466)</f>
        <v>0</v>
      </c>
      <c r="X466" s="674" t="str">
        <f t="shared" si="107"/>
        <v/>
      </c>
      <c r="Y466" s="331"/>
      <c r="Z466" s="332"/>
      <c r="AA466" s="328">
        <f t="shared" si="109"/>
        <v>0</v>
      </c>
      <c r="AB466" s="329">
        <f t="shared" si="110"/>
        <v>0</v>
      </c>
      <c r="AC466" s="332"/>
      <c r="AD466" s="332"/>
      <c r="AE466" s="328">
        <f t="shared" si="111"/>
        <v>0</v>
      </c>
      <c r="AF466" s="746">
        <f t="shared" si="108"/>
        <v>0</v>
      </c>
      <c r="AG466" s="332"/>
      <c r="AH466" s="328">
        <f t="shared" si="112"/>
        <v>0</v>
      </c>
      <c r="AI466" s="329">
        <f t="shared" ref="AI466:AI529" si="115">IF(AND(AC466&gt;0,AH466&gt;0),IF(ROUND(AH466-AE466,99)&gt;=0.1,1,),)</f>
        <v>0</v>
      </c>
      <c r="AJ466" s="332"/>
      <c r="AK466" s="330">
        <f t="shared" si="113"/>
        <v>0</v>
      </c>
      <c r="AL466" s="335"/>
      <c r="AM466" s="329">
        <f t="shared" si="114"/>
        <v>0</v>
      </c>
      <c r="AN466" s="436"/>
      <c r="AO466" s="337">
        <f t="shared" si="102"/>
        <v>0</v>
      </c>
      <c r="AP466" s="261"/>
    </row>
    <row r="467" spans="1:42">
      <c r="A467" s="342">
        <f>VLOOKUP($E467,'個別表（B表）'!$C$14:$CM$113,2,FALSE)</f>
        <v>0</v>
      </c>
      <c r="B467" s="342">
        <f>IF(D467&gt;0,SUM($D$12:D467),0)</f>
        <v>0</v>
      </c>
      <c r="C467" s="342">
        <f t="shared" si="103"/>
        <v>0</v>
      </c>
      <c r="D467" s="342">
        <f t="shared" si="105"/>
        <v>0</v>
      </c>
      <c r="E467" s="666">
        <f t="shared" si="104"/>
        <v>0</v>
      </c>
      <c r="F467" s="357">
        <f>VLOOKUP($E467,'個別表（B表）'!$C$14:$CM$113,10,FALSE)</f>
        <v>0</v>
      </c>
      <c r="G467" s="357">
        <f>VLOOKUP($E467,'個別表（B表）'!$C$14:$CM$113,11,FALSE)</f>
        <v>0</v>
      </c>
      <c r="H467" s="530">
        <f>VLOOKUP($E467,'個別表（B表）'!$C$14:$CM$113,12,FALSE)</f>
        <v>0</v>
      </c>
      <c r="I467" s="388"/>
      <c r="J467" s="709" t="str">
        <f>IF($H467&gt;0,LEFT(VLOOKUP($E467,'個別表（B表）'!$C$14:$CM$113,14,FALSE),2),"")</f>
        <v/>
      </c>
      <c r="K467" s="705">
        <f>SUMIFS('個別表（B表）'!$I$14:$I$113,'個別表（B表）'!$C$14:$C$113,'総括表 (A表)'!$E467,'個別表（B表）'!$R$14:$R$113,"&gt;=1")</f>
        <v>0</v>
      </c>
      <c r="L467" s="627">
        <f>SUMIFS('個別表（B表）'!$AW$14:$AW$113,'個別表（B表）'!$C$14:$C$113,'総括表 (A表)'!$E467)</f>
        <v>0</v>
      </c>
      <c r="M467" s="385">
        <f>SUMIFS('個別表（B表）'!$AY$14:$AY$113,'個別表（B表）'!$C$14:$C$113,'総括表 (A表)'!$E467)</f>
        <v>0</v>
      </c>
      <c r="N467" s="386">
        <f>SUMIFS('個別表（B表）'!$I$14:$I$113,'個別表（B表）'!$C$14:$C$113,'総括表 (A表)'!$E467,'個別表（B表）'!$F$14:$F$113,"&gt;=1")</f>
        <v>0</v>
      </c>
      <c r="O467" s="386">
        <f>SUMIFS('個別表（B表）'!$BR$14:$BR$113,'個別表（B表）'!$C$14:$C$113,'総括表 (A表)'!$E467)</f>
        <v>0</v>
      </c>
      <c r="P467" s="721" t="str">
        <f t="shared" si="106"/>
        <v/>
      </c>
      <c r="Q467" s="716"/>
      <c r="R467" s="327"/>
      <c r="S467" s="705">
        <f>SUMIFS('個別表（B表）'!$I$14:$I$113,'個別表（B表）'!$C$14:$C$113,'総括表 (A表)'!E467)</f>
        <v>0</v>
      </c>
      <c r="T467" s="698">
        <f>SUMIFS('個別表（B表）'!$AW$14:$AW$113,'個別表（B表）'!$C$14:$C$113,'総括表 (A表)'!$E467)</f>
        <v>0</v>
      </c>
      <c r="U467" s="387">
        <f>SUMIFS('個別表（B表）'!$AY$14:$AY$113,'個別表（B表）'!$C$14:$C$113,'総括表 (A表)'!$E467)</f>
        <v>0</v>
      </c>
      <c r="V467" s="496">
        <f>SUMIFS('個別表（B表）'!$I$14:$I$113,'個別表（B表）'!$C$14:$C$113,'総括表 (A表)'!$E467,'個別表（B表）'!$F$14:$F$113,"&gt;=1")</f>
        <v>0</v>
      </c>
      <c r="W467" s="387">
        <f>SUMIFS('個別表（B表）'!$BR$14:$BR$113,'個別表（B表）'!$C$14:$C$113,'総括表 (A表)'!$E467)</f>
        <v>0</v>
      </c>
      <c r="X467" s="674" t="str">
        <f t="shared" si="107"/>
        <v/>
      </c>
      <c r="Y467" s="331"/>
      <c r="Z467" s="332"/>
      <c r="AA467" s="328">
        <f t="shared" si="109"/>
        <v>0</v>
      </c>
      <c r="AB467" s="329">
        <f t="shared" si="110"/>
        <v>0</v>
      </c>
      <c r="AC467" s="332"/>
      <c r="AD467" s="332"/>
      <c r="AE467" s="328">
        <f t="shared" si="111"/>
        <v>0</v>
      </c>
      <c r="AF467" s="746">
        <f t="shared" si="108"/>
        <v>0</v>
      </c>
      <c r="AG467" s="332"/>
      <c r="AH467" s="328">
        <f t="shared" si="112"/>
        <v>0</v>
      </c>
      <c r="AI467" s="329">
        <f t="shared" si="115"/>
        <v>0</v>
      </c>
      <c r="AJ467" s="332"/>
      <c r="AK467" s="330">
        <f t="shared" si="113"/>
        <v>0</v>
      </c>
      <c r="AL467" s="335"/>
      <c r="AM467" s="329">
        <f t="shared" si="114"/>
        <v>0</v>
      </c>
      <c r="AN467" s="436"/>
      <c r="AO467" s="337">
        <f t="shared" si="102"/>
        <v>0</v>
      </c>
      <c r="AP467" s="261"/>
    </row>
    <row r="468" spans="1:42">
      <c r="A468" s="342">
        <f>VLOOKUP($E468,'個別表（B表）'!$C$14:$CM$113,2,FALSE)</f>
        <v>0</v>
      </c>
      <c r="B468" s="342">
        <f>IF(D468&gt;0,SUM($D$12:D468),0)</f>
        <v>0</v>
      </c>
      <c r="C468" s="342">
        <f t="shared" si="103"/>
        <v>0</v>
      </c>
      <c r="D468" s="342">
        <f t="shared" si="105"/>
        <v>0</v>
      </c>
      <c r="E468" s="666">
        <f t="shared" si="104"/>
        <v>0</v>
      </c>
      <c r="F468" s="357">
        <f>VLOOKUP($E468,'個別表（B表）'!$C$14:$CM$113,10,FALSE)</f>
        <v>0</v>
      </c>
      <c r="G468" s="357">
        <f>VLOOKUP($E468,'個別表（B表）'!$C$14:$CM$113,11,FALSE)</f>
        <v>0</v>
      </c>
      <c r="H468" s="530">
        <f>VLOOKUP($E468,'個別表（B表）'!$C$14:$CM$113,12,FALSE)</f>
        <v>0</v>
      </c>
      <c r="I468" s="388"/>
      <c r="J468" s="709" t="str">
        <f>IF($H468&gt;0,LEFT(VLOOKUP($E468,'個別表（B表）'!$C$14:$CM$113,14,FALSE),2),"")</f>
        <v/>
      </c>
      <c r="K468" s="705">
        <f>SUMIFS('個別表（B表）'!$I$14:$I$113,'個別表（B表）'!$C$14:$C$113,'総括表 (A表)'!$E468,'個別表（B表）'!$R$14:$R$113,"&gt;=1")</f>
        <v>0</v>
      </c>
      <c r="L468" s="627">
        <f>SUMIFS('個別表（B表）'!$AW$14:$AW$113,'個別表（B表）'!$C$14:$C$113,'総括表 (A表)'!$E468)</f>
        <v>0</v>
      </c>
      <c r="M468" s="385">
        <f>SUMIFS('個別表（B表）'!$AY$14:$AY$113,'個別表（B表）'!$C$14:$C$113,'総括表 (A表)'!$E468)</f>
        <v>0</v>
      </c>
      <c r="N468" s="386">
        <f>SUMIFS('個別表（B表）'!$I$14:$I$113,'個別表（B表）'!$C$14:$C$113,'総括表 (A表)'!$E468,'個別表（B表）'!$F$14:$F$113,"&gt;=1")</f>
        <v>0</v>
      </c>
      <c r="O468" s="386">
        <f>SUMIFS('個別表（B表）'!$BR$14:$BR$113,'個別表（B表）'!$C$14:$C$113,'総括表 (A表)'!$E468)</f>
        <v>0</v>
      </c>
      <c r="P468" s="721" t="str">
        <f t="shared" si="106"/>
        <v/>
      </c>
      <c r="Q468" s="716"/>
      <c r="R468" s="327"/>
      <c r="S468" s="705">
        <f>SUMIFS('個別表（B表）'!$I$14:$I$113,'個別表（B表）'!$C$14:$C$113,'総括表 (A表)'!E468)</f>
        <v>0</v>
      </c>
      <c r="T468" s="698">
        <f>SUMIFS('個別表（B表）'!$AW$14:$AW$113,'個別表（B表）'!$C$14:$C$113,'総括表 (A表)'!$E468)</f>
        <v>0</v>
      </c>
      <c r="U468" s="387">
        <f>SUMIFS('個別表（B表）'!$AY$14:$AY$113,'個別表（B表）'!$C$14:$C$113,'総括表 (A表)'!$E468)</f>
        <v>0</v>
      </c>
      <c r="V468" s="496">
        <f>SUMIFS('個別表（B表）'!$I$14:$I$113,'個別表（B表）'!$C$14:$C$113,'総括表 (A表)'!$E468,'個別表（B表）'!$F$14:$F$113,"&gt;=1")</f>
        <v>0</v>
      </c>
      <c r="W468" s="387">
        <f>SUMIFS('個別表（B表）'!$BR$14:$BR$113,'個別表（B表）'!$C$14:$C$113,'総括表 (A表)'!$E468)</f>
        <v>0</v>
      </c>
      <c r="X468" s="674" t="str">
        <f t="shared" si="107"/>
        <v/>
      </c>
      <c r="Y468" s="331"/>
      <c r="Z468" s="332"/>
      <c r="AA468" s="328">
        <f t="shared" si="109"/>
        <v>0</v>
      </c>
      <c r="AB468" s="329">
        <f t="shared" si="110"/>
        <v>0</v>
      </c>
      <c r="AC468" s="332"/>
      <c r="AD468" s="332"/>
      <c r="AE468" s="328">
        <f t="shared" si="111"/>
        <v>0</v>
      </c>
      <c r="AF468" s="746">
        <f t="shared" si="108"/>
        <v>0</v>
      </c>
      <c r="AG468" s="332"/>
      <c r="AH468" s="328">
        <f t="shared" si="112"/>
        <v>0</v>
      </c>
      <c r="AI468" s="329">
        <f t="shared" si="115"/>
        <v>0</v>
      </c>
      <c r="AJ468" s="332"/>
      <c r="AK468" s="330">
        <f t="shared" si="113"/>
        <v>0</v>
      </c>
      <c r="AL468" s="335"/>
      <c r="AM468" s="329">
        <f t="shared" si="114"/>
        <v>0</v>
      </c>
      <c r="AN468" s="436"/>
      <c r="AO468" s="337">
        <f t="shared" si="102"/>
        <v>0</v>
      </c>
      <c r="AP468" s="261"/>
    </row>
    <row r="469" spans="1:42">
      <c r="A469" s="342">
        <f>VLOOKUP($E469,'個別表（B表）'!$C$14:$CM$113,2,FALSE)</f>
        <v>0</v>
      </c>
      <c r="B469" s="342">
        <f>IF(D469&gt;0,SUM($D$12:D469),0)</f>
        <v>0</v>
      </c>
      <c r="C469" s="342">
        <f t="shared" si="103"/>
        <v>0</v>
      </c>
      <c r="D469" s="342">
        <f t="shared" si="105"/>
        <v>0</v>
      </c>
      <c r="E469" s="666">
        <f t="shared" si="104"/>
        <v>0</v>
      </c>
      <c r="F469" s="357">
        <f>VLOOKUP($E469,'個別表（B表）'!$C$14:$CM$113,10,FALSE)</f>
        <v>0</v>
      </c>
      <c r="G469" s="357">
        <f>VLOOKUP($E469,'個別表（B表）'!$C$14:$CM$113,11,FALSE)</f>
        <v>0</v>
      </c>
      <c r="H469" s="530">
        <f>VLOOKUP($E469,'個別表（B表）'!$C$14:$CM$113,12,FALSE)</f>
        <v>0</v>
      </c>
      <c r="I469" s="388"/>
      <c r="J469" s="709" t="str">
        <f>IF($H469&gt;0,LEFT(VLOOKUP($E469,'個別表（B表）'!$C$14:$CM$113,14,FALSE),2),"")</f>
        <v/>
      </c>
      <c r="K469" s="705">
        <f>SUMIFS('個別表（B表）'!$I$14:$I$113,'個別表（B表）'!$C$14:$C$113,'総括表 (A表)'!$E469,'個別表（B表）'!$R$14:$R$113,"&gt;=1")</f>
        <v>0</v>
      </c>
      <c r="L469" s="627">
        <f>SUMIFS('個別表（B表）'!$AW$14:$AW$113,'個別表（B表）'!$C$14:$C$113,'総括表 (A表)'!$E469)</f>
        <v>0</v>
      </c>
      <c r="M469" s="385">
        <f>SUMIFS('個別表（B表）'!$AY$14:$AY$113,'個別表（B表）'!$C$14:$C$113,'総括表 (A表)'!$E469)</f>
        <v>0</v>
      </c>
      <c r="N469" s="386">
        <f>SUMIFS('個別表（B表）'!$I$14:$I$113,'個別表（B表）'!$C$14:$C$113,'総括表 (A表)'!$E469,'個別表（B表）'!$F$14:$F$113,"&gt;=1")</f>
        <v>0</v>
      </c>
      <c r="O469" s="386">
        <f>SUMIFS('個別表（B表）'!$BR$14:$BR$113,'個別表（B表）'!$C$14:$C$113,'総括表 (A表)'!$E469)</f>
        <v>0</v>
      </c>
      <c r="P469" s="721" t="str">
        <f t="shared" si="106"/>
        <v/>
      </c>
      <c r="Q469" s="716"/>
      <c r="R469" s="327"/>
      <c r="S469" s="705">
        <f>SUMIFS('個別表（B表）'!$I$14:$I$113,'個別表（B表）'!$C$14:$C$113,'総括表 (A表)'!E469)</f>
        <v>0</v>
      </c>
      <c r="T469" s="698">
        <f>SUMIFS('個別表（B表）'!$AW$14:$AW$113,'個別表（B表）'!$C$14:$C$113,'総括表 (A表)'!$E469)</f>
        <v>0</v>
      </c>
      <c r="U469" s="387">
        <f>SUMIFS('個別表（B表）'!$AY$14:$AY$113,'個別表（B表）'!$C$14:$C$113,'総括表 (A表)'!$E469)</f>
        <v>0</v>
      </c>
      <c r="V469" s="496">
        <f>SUMIFS('個別表（B表）'!$I$14:$I$113,'個別表（B表）'!$C$14:$C$113,'総括表 (A表)'!$E469,'個別表（B表）'!$F$14:$F$113,"&gt;=1")</f>
        <v>0</v>
      </c>
      <c r="W469" s="387">
        <f>SUMIFS('個別表（B表）'!$BR$14:$BR$113,'個別表（B表）'!$C$14:$C$113,'総括表 (A表)'!$E469)</f>
        <v>0</v>
      </c>
      <c r="X469" s="674" t="str">
        <f t="shared" si="107"/>
        <v/>
      </c>
      <c r="Y469" s="331"/>
      <c r="Z469" s="332"/>
      <c r="AA469" s="328">
        <f t="shared" si="109"/>
        <v>0</v>
      </c>
      <c r="AB469" s="329">
        <f t="shared" si="110"/>
        <v>0</v>
      </c>
      <c r="AC469" s="332"/>
      <c r="AD469" s="332"/>
      <c r="AE469" s="328">
        <f t="shared" si="111"/>
        <v>0</v>
      </c>
      <c r="AF469" s="746">
        <f t="shared" si="108"/>
        <v>0</v>
      </c>
      <c r="AG469" s="332"/>
      <c r="AH469" s="328">
        <f t="shared" si="112"/>
        <v>0</v>
      </c>
      <c r="AI469" s="329">
        <f t="shared" si="115"/>
        <v>0</v>
      </c>
      <c r="AJ469" s="332"/>
      <c r="AK469" s="330">
        <f t="shared" si="113"/>
        <v>0</v>
      </c>
      <c r="AL469" s="335"/>
      <c r="AM469" s="329">
        <f t="shared" si="114"/>
        <v>0</v>
      </c>
      <c r="AN469" s="436"/>
      <c r="AO469" s="337">
        <f t="shared" si="102"/>
        <v>0</v>
      </c>
      <c r="AP469" s="261"/>
    </row>
    <row r="470" spans="1:42">
      <c r="A470" s="342">
        <f>VLOOKUP($E470,'個別表（B表）'!$C$14:$CM$113,2,FALSE)</f>
        <v>0</v>
      </c>
      <c r="B470" s="342">
        <f>IF(D470&gt;0,SUM($D$12:D470),0)</f>
        <v>0</v>
      </c>
      <c r="C470" s="342">
        <f t="shared" si="103"/>
        <v>0</v>
      </c>
      <c r="D470" s="342">
        <f t="shared" si="105"/>
        <v>0</v>
      </c>
      <c r="E470" s="666">
        <f t="shared" si="104"/>
        <v>0</v>
      </c>
      <c r="F470" s="357">
        <f>VLOOKUP($E470,'個別表（B表）'!$C$14:$CM$113,10,FALSE)</f>
        <v>0</v>
      </c>
      <c r="G470" s="357">
        <f>VLOOKUP($E470,'個別表（B表）'!$C$14:$CM$113,11,FALSE)</f>
        <v>0</v>
      </c>
      <c r="H470" s="530">
        <f>VLOOKUP($E470,'個別表（B表）'!$C$14:$CM$113,12,FALSE)</f>
        <v>0</v>
      </c>
      <c r="I470" s="388"/>
      <c r="J470" s="709" t="str">
        <f>IF($H470&gt;0,LEFT(VLOOKUP($E470,'個別表（B表）'!$C$14:$CM$113,14,FALSE),2),"")</f>
        <v/>
      </c>
      <c r="K470" s="705">
        <f>SUMIFS('個別表（B表）'!$I$14:$I$113,'個別表（B表）'!$C$14:$C$113,'総括表 (A表)'!$E470,'個別表（B表）'!$R$14:$R$113,"&gt;=1")</f>
        <v>0</v>
      </c>
      <c r="L470" s="627">
        <f>SUMIFS('個別表（B表）'!$AW$14:$AW$113,'個別表（B表）'!$C$14:$C$113,'総括表 (A表)'!$E470)</f>
        <v>0</v>
      </c>
      <c r="M470" s="385">
        <f>SUMIFS('個別表（B表）'!$AY$14:$AY$113,'個別表（B表）'!$C$14:$C$113,'総括表 (A表)'!$E470)</f>
        <v>0</v>
      </c>
      <c r="N470" s="386">
        <f>SUMIFS('個別表（B表）'!$I$14:$I$113,'個別表（B表）'!$C$14:$C$113,'総括表 (A表)'!$E470,'個別表（B表）'!$F$14:$F$113,"&gt;=1")</f>
        <v>0</v>
      </c>
      <c r="O470" s="386">
        <f>SUMIFS('個別表（B表）'!$BR$14:$BR$113,'個別表（B表）'!$C$14:$C$113,'総括表 (A表)'!$E470)</f>
        <v>0</v>
      </c>
      <c r="P470" s="721" t="str">
        <f t="shared" si="106"/>
        <v/>
      </c>
      <c r="Q470" s="716"/>
      <c r="R470" s="327"/>
      <c r="S470" s="705">
        <f>SUMIFS('個別表（B表）'!$I$14:$I$113,'個別表（B表）'!$C$14:$C$113,'総括表 (A表)'!E470)</f>
        <v>0</v>
      </c>
      <c r="T470" s="698">
        <f>SUMIFS('個別表（B表）'!$AW$14:$AW$113,'個別表（B表）'!$C$14:$C$113,'総括表 (A表)'!$E470)</f>
        <v>0</v>
      </c>
      <c r="U470" s="387">
        <f>SUMIFS('個別表（B表）'!$AY$14:$AY$113,'個別表（B表）'!$C$14:$C$113,'総括表 (A表)'!$E470)</f>
        <v>0</v>
      </c>
      <c r="V470" s="496">
        <f>SUMIFS('個別表（B表）'!$I$14:$I$113,'個別表（B表）'!$C$14:$C$113,'総括表 (A表)'!$E470,'個別表（B表）'!$F$14:$F$113,"&gt;=1")</f>
        <v>0</v>
      </c>
      <c r="W470" s="387">
        <f>SUMIFS('個別表（B表）'!$BR$14:$BR$113,'個別表（B表）'!$C$14:$C$113,'総括表 (A表)'!$E470)</f>
        <v>0</v>
      </c>
      <c r="X470" s="674" t="str">
        <f t="shared" si="107"/>
        <v/>
      </c>
      <c r="Y470" s="331"/>
      <c r="Z470" s="332"/>
      <c r="AA470" s="328">
        <f t="shared" si="109"/>
        <v>0</v>
      </c>
      <c r="AB470" s="329">
        <f t="shared" si="110"/>
        <v>0</v>
      </c>
      <c r="AC470" s="332"/>
      <c r="AD470" s="332"/>
      <c r="AE470" s="328">
        <f t="shared" si="111"/>
        <v>0</v>
      </c>
      <c r="AF470" s="746">
        <f t="shared" si="108"/>
        <v>0</v>
      </c>
      <c r="AG470" s="332"/>
      <c r="AH470" s="328">
        <f t="shared" si="112"/>
        <v>0</v>
      </c>
      <c r="AI470" s="329">
        <f t="shared" si="115"/>
        <v>0</v>
      </c>
      <c r="AJ470" s="332"/>
      <c r="AK470" s="330">
        <f t="shared" si="113"/>
        <v>0</v>
      </c>
      <c r="AL470" s="335"/>
      <c r="AM470" s="329">
        <f t="shared" si="114"/>
        <v>0</v>
      </c>
      <c r="AN470" s="436"/>
      <c r="AO470" s="337">
        <f t="shared" si="102"/>
        <v>0</v>
      </c>
      <c r="AP470" s="261"/>
    </row>
    <row r="471" spans="1:42">
      <c r="A471" s="342">
        <f>VLOOKUP($E471,'個別表（B表）'!$C$14:$CM$113,2,FALSE)</f>
        <v>0</v>
      </c>
      <c r="B471" s="342">
        <f>IF(D471&gt;0,SUM($D$12:D471),0)</f>
        <v>0</v>
      </c>
      <c r="C471" s="342">
        <f t="shared" si="103"/>
        <v>0</v>
      </c>
      <c r="D471" s="342">
        <f t="shared" si="105"/>
        <v>0</v>
      </c>
      <c r="E471" s="666">
        <f t="shared" si="104"/>
        <v>0</v>
      </c>
      <c r="F471" s="357">
        <f>VLOOKUP($E471,'個別表（B表）'!$C$14:$CM$113,10,FALSE)</f>
        <v>0</v>
      </c>
      <c r="G471" s="357">
        <f>VLOOKUP($E471,'個別表（B表）'!$C$14:$CM$113,11,FALSE)</f>
        <v>0</v>
      </c>
      <c r="H471" s="530">
        <f>VLOOKUP($E471,'個別表（B表）'!$C$14:$CM$113,12,FALSE)</f>
        <v>0</v>
      </c>
      <c r="I471" s="388"/>
      <c r="J471" s="709" t="str">
        <f>IF($H471&gt;0,LEFT(VLOOKUP($E471,'個別表（B表）'!$C$14:$CM$113,14,FALSE),2),"")</f>
        <v/>
      </c>
      <c r="K471" s="705">
        <f>SUMIFS('個別表（B表）'!$I$14:$I$113,'個別表（B表）'!$C$14:$C$113,'総括表 (A表)'!$E471,'個別表（B表）'!$R$14:$R$113,"&gt;=1")</f>
        <v>0</v>
      </c>
      <c r="L471" s="627">
        <f>SUMIFS('個別表（B表）'!$AW$14:$AW$113,'個別表（B表）'!$C$14:$C$113,'総括表 (A表)'!$E471)</f>
        <v>0</v>
      </c>
      <c r="M471" s="385">
        <f>SUMIFS('個別表（B表）'!$AY$14:$AY$113,'個別表（B表）'!$C$14:$C$113,'総括表 (A表)'!$E471)</f>
        <v>0</v>
      </c>
      <c r="N471" s="386">
        <f>SUMIFS('個別表（B表）'!$I$14:$I$113,'個別表（B表）'!$C$14:$C$113,'総括表 (A表)'!$E471,'個別表（B表）'!$F$14:$F$113,"&gt;=1")</f>
        <v>0</v>
      </c>
      <c r="O471" s="386">
        <f>SUMIFS('個別表（B表）'!$BR$14:$BR$113,'個別表（B表）'!$C$14:$C$113,'総括表 (A表)'!$E471)</f>
        <v>0</v>
      </c>
      <c r="P471" s="721" t="str">
        <f t="shared" si="106"/>
        <v/>
      </c>
      <c r="Q471" s="716"/>
      <c r="R471" s="327"/>
      <c r="S471" s="705">
        <f>SUMIFS('個別表（B表）'!$I$14:$I$113,'個別表（B表）'!$C$14:$C$113,'総括表 (A表)'!E471)</f>
        <v>0</v>
      </c>
      <c r="T471" s="698">
        <f>SUMIFS('個別表（B表）'!$AW$14:$AW$113,'個別表（B表）'!$C$14:$C$113,'総括表 (A表)'!$E471)</f>
        <v>0</v>
      </c>
      <c r="U471" s="387">
        <f>SUMIFS('個別表（B表）'!$AY$14:$AY$113,'個別表（B表）'!$C$14:$C$113,'総括表 (A表)'!$E471)</f>
        <v>0</v>
      </c>
      <c r="V471" s="496">
        <f>SUMIFS('個別表（B表）'!$I$14:$I$113,'個別表（B表）'!$C$14:$C$113,'総括表 (A表)'!$E471,'個別表（B表）'!$F$14:$F$113,"&gt;=1")</f>
        <v>0</v>
      </c>
      <c r="W471" s="387">
        <f>SUMIFS('個別表（B表）'!$BR$14:$BR$113,'個別表（B表）'!$C$14:$C$113,'総括表 (A表)'!$E471)</f>
        <v>0</v>
      </c>
      <c r="X471" s="674" t="str">
        <f t="shared" si="107"/>
        <v/>
      </c>
      <c r="Y471" s="331"/>
      <c r="Z471" s="332"/>
      <c r="AA471" s="328">
        <f t="shared" si="109"/>
        <v>0</v>
      </c>
      <c r="AB471" s="329">
        <f t="shared" si="110"/>
        <v>0</v>
      </c>
      <c r="AC471" s="332"/>
      <c r="AD471" s="332"/>
      <c r="AE471" s="328">
        <f t="shared" si="111"/>
        <v>0</v>
      </c>
      <c r="AF471" s="746">
        <f t="shared" si="108"/>
        <v>0</v>
      </c>
      <c r="AG471" s="332"/>
      <c r="AH471" s="328">
        <f t="shared" si="112"/>
        <v>0</v>
      </c>
      <c r="AI471" s="329">
        <f t="shared" si="115"/>
        <v>0</v>
      </c>
      <c r="AJ471" s="332"/>
      <c r="AK471" s="330">
        <f t="shared" si="113"/>
        <v>0</v>
      </c>
      <c r="AL471" s="335"/>
      <c r="AM471" s="329">
        <f t="shared" si="114"/>
        <v>0</v>
      </c>
      <c r="AN471" s="436"/>
      <c r="AO471" s="337">
        <f t="shared" si="102"/>
        <v>0</v>
      </c>
      <c r="AP471" s="261"/>
    </row>
    <row r="472" spans="1:42">
      <c r="A472" s="342">
        <f>VLOOKUP($E472,'個別表（B表）'!$C$14:$CM$113,2,FALSE)</f>
        <v>0</v>
      </c>
      <c r="B472" s="342">
        <f>IF(D472&gt;0,SUM($D$12:D472),0)</f>
        <v>0</v>
      </c>
      <c r="C472" s="342">
        <f t="shared" si="103"/>
        <v>0</v>
      </c>
      <c r="D472" s="342">
        <f t="shared" si="105"/>
        <v>0</v>
      </c>
      <c r="E472" s="666">
        <f t="shared" si="104"/>
        <v>0</v>
      </c>
      <c r="F472" s="357">
        <f>VLOOKUP($E472,'個別表（B表）'!$C$14:$CM$113,10,FALSE)</f>
        <v>0</v>
      </c>
      <c r="G472" s="357">
        <f>VLOOKUP($E472,'個別表（B表）'!$C$14:$CM$113,11,FALSE)</f>
        <v>0</v>
      </c>
      <c r="H472" s="530">
        <f>VLOOKUP($E472,'個別表（B表）'!$C$14:$CM$113,12,FALSE)</f>
        <v>0</v>
      </c>
      <c r="I472" s="388"/>
      <c r="J472" s="709" t="str">
        <f>IF($H472&gt;0,LEFT(VLOOKUP($E472,'個別表（B表）'!$C$14:$CM$113,14,FALSE),2),"")</f>
        <v/>
      </c>
      <c r="K472" s="705">
        <f>SUMIFS('個別表（B表）'!$I$14:$I$113,'個別表（B表）'!$C$14:$C$113,'総括表 (A表)'!$E472,'個別表（B表）'!$R$14:$R$113,"&gt;=1")</f>
        <v>0</v>
      </c>
      <c r="L472" s="627">
        <f>SUMIFS('個別表（B表）'!$AW$14:$AW$113,'個別表（B表）'!$C$14:$C$113,'総括表 (A表)'!$E472)</f>
        <v>0</v>
      </c>
      <c r="M472" s="385">
        <f>SUMIFS('個別表（B表）'!$AY$14:$AY$113,'個別表（B表）'!$C$14:$C$113,'総括表 (A表)'!$E472)</f>
        <v>0</v>
      </c>
      <c r="N472" s="386">
        <f>SUMIFS('個別表（B表）'!$I$14:$I$113,'個別表（B表）'!$C$14:$C$113,'総括表 (A表)'!$E472,'個別表（B表）'!$F$14:$F$113,"&gt;=1")</f>
        <v>0</v>
      </c>
      <c r="O472" s="386">
        <f>SUMIFS('個別表（B表）'!$BR$14:$BR$113,'個別表（B表）'!$C$14:$C$113,'総括表 (A表)'!$E472)</f>
        <v>0</v>
      </c>
      <c r="P472" s="721" t="str">
        <f t="shared" si="106"/>
        <v/>
      </c>
      <c r="Q472" s="716"/>
      <c r="R472" s="327"/>
      <c r="S472" s="705">
        <f>SUMIFS('個別表（B表）'!$I$14:$I$113,'個別表（B表）'!$C$14:$C$113,'総括表 (A表)'!E472)</f>
        <v>0</v>
      </c>
      <c r="T472" s="698">
        <f>SUMIFS('個別表（B表）'!$AW$14:$AW$113,'個別表（B表）'!$C$14:$C$113,'総括表 (A表)'!$E472)</f>
        <v>0</v>
      </c>
      <c r="U472" s="387">
        <f>SUMIFS('個別表（B表）'!$AY$14:$AY$113,'個別表（B表）'!$C$14:$C$113,'総括表 (A表)'!$E472)</f>
        <v>0</v>
      </c>
      <c r="V472" s="496">
        <f>SUMIFS('個別表（B表）'!$I$14:$I$113,'個別表（B表）'!$C$14:$C$113,'総括表 (A表)'!$E472,'個別表（B表）'!$F$14:$F$113,"&gt;=1")</f>
        <v>0</v>
      </c>
      <c r="W472" s="387">
        <f>SUMIFS('個別表（B表）'!$BR$14:$BR$113,'個別表（B表）'!$C$14:$C$113,'総括表 (A表)'!$E472)</f>
        <v>0</v>
      </c>
      <c r="X472" s="674" t="str">
        <f t="shared" si="107"/>
        <v/>
      </c>
      <c r="Y472" s="331"/>
      <c r="Z472" s="332"/>
      <c r="AA472" s="328">
        <f t="shared" si="109"/>
        <v>0</v>
      </c>
      <c r="AB472" s="329">
        <f t="shared" si="110"/>
        <v>0</v>
      </c>
      <c r="AC472" s="332"/>
      <c r="AD472" s="332"/>
      <c r="AE472" s="328">
        <f t="shared" si="111"/>
        <v>0</v>
      </c>
      <c r="AF472" s="746">
        <f t="shared" si="108"/>
        <v>0</v>
      </c>
      <c r="AG472" s="332"/>
      <c r="AH472" s="328">
        <f t="shared" si="112"/>
        <v>0</v>
      </c>
      <c r="AI472" s="329">
        <f t="shared" si="115"/>
        <v>0</v>
      </c>
      <c r="AJ472" s="332"/>
      <c r="AK472" s="330">
        <f t="shared" si="113"/>
        <v>0</v>
      </c>
      <c r="AL472" s="335"/>
      <c r="AM472" s="329">
        <f t="shared" si="114"/>
        <v>0</v>
      </c>
      <c r="AN472" s="436"/>
      <c r="AO472" s="337">
        <f t="shared" si="102"/>
        <v>0</v>
      </c>
      <c r="AP472" s="261"/>
    </row>
    <row r="473" spans="1:42">
      <c r="A473" s="342">
        <f>VLOOKUP($E473,'個別表（B表）'!$C$14:$CM$113,2,FALSE)</f>
        <v>0</v>
      </c>
      <c r="B473" s="342">
        <f>IF(D473&gt;0,SUM($D$12:D473),0)</f>
        <v>0</v>
      </c>
      <c r="C473" s="342">
        <f t="shared" si="103"/>
        <v>0</v>
      </c>
      <c r="D473" s="342">
        <f t="shared" si="105"/>
        <v>0</v>
      </c>
      <c r="E473" s="666">
        <f t="shared" si="104"/>
        <v>0</v>
      </c>
      <c r="F473" s="357">
        <f>VLOOKUP($E473,'個別表（B表）'!$C$14:$CM$113,10,FALSE)</f>
        <v>0</v>
      </c>
      <c r="G473" s="357">
        <f>VLOOKUP($E473,'個別表（B表）'!$C$14:$CM$113,11,FALSE)</f>
        <v>0</v>
      </c>
      <c r="H473" s="530">
        <f>VLOOKUP($E473,'個別表（B表）'!$C$14:$CM$113,12,FALSE)</f>
        <v>0</v>
      </c>
      <c r="I473" s="388"/>
      <c r="J473" s="709" t="str">
        <f>IF($H473&gt;0,LEFT(VLOOKUP($E473,'個別表（B表）'!$C$14:$CM$113,14,FALSE),2),"")</f>
        <v/>
      </c>
      <c r="K473" s="705">
        <f>SUMIFS('個別表（B表）'!$I$14:$I$113,'個別表（B表）'!$C$14:$C$113,'総括表 (A表)'!$E473,'個別表（B表）'!$R$14:$R$113,"&gt;=1")</f>
        <v>0</v>
      </c>
      <c r="L473" s="627">
        <f>SUMIFS('個別表（B表）'!$AW$14:$AW$113,'個別表（B表）'!$C$14:$C$113,'総括表 (A表)'!$E473)</f>
        <v>0</v>
      </c>
      <c r="M473" s="385">
        <f>SUMIFS('個別表（B表）'!$AY$14:$AY$113,'個別表（B表）'!$C$14:$C$113,'総括表 (A表)'!$E473)</f>
        <v>0</v>
      </c>
      <c r="N473" s="386">
        <f>SUMIFS('個別表（B表）'!$I$14:$I$113,'個別表（B表）'!$C$14:$C$113,'総括表 (A表)'!$E473,'個別表（B表）'!$F$14:$F$113,"&gt;=1")</f>
        <v>0</v>
      </c>
      <c r="O473" s="386">
        <f>SUMIFS('個別表（B表）'!$BR$14:$BR$113,'個別表（B表）'!$C$14:$C$113,'総括表 (A表)'!$E473)</f>
        <v>0</v>
      </c>
      <c r="P473" s="721" t="str">
        <f t="shared" si="106"/>
        <v/>
      </c>
      <c r="Q473" s="716"/>
      <c r="R473" s="327"/>
      <c r="S473" s="705">
        <f>SUMIFS('個別表（B表）'!$I$14:$I$113,'個別表（B表）'!$C$14:$C$113,'総括表 (A表)'!E473)</f>
        <v>0</v>
      </c>
      <c r="T473" s="698">
        <f>SUMIFS('個別表（B表）'!$AW$14:$AW$113,'個別表（B表）'!$C$14:$C$113,'総括表 (A表)'!$E473)</f>
        <v>0</v>
      </c>
      <c r="U473" s="387">
        <f>SUMIFS('個別表（B表）'!$AY$14:$AY$113,'個別表（B表）'!$C$14:$C$113,'総括表 (A表)'!$E473)</f>
        <v>0</v>
      </c>
      <c r="V473" s="496">
        <f>SUMIFS('個別表（B表）'!$I$14:$I$113,'個別表（B表）'!$C$14:$C$113,'総括表 (A表)'!$E473,'個別表（B表）'!$F$14:$F$113,"&gt;=1")</f>
        <v>0</v>
      </c>
      <c r="W473" s="387">
        <f>SUMIFS('個別表（B表）'!$BR$14:$BR$113,'個別表（B表）'!$C$14:$C$113,'総括表 (A表)'!$E473)</f>
        <v>0</v>
      </c>
      <c r="X473" s="674" t="str">
        <f t="shared" si="107"/>
        <v/>
      </c>
      <c r="Y473" s="331"/>
      <c r="Z473" s="332"/>
      <c r="AA473" s="328">
        <f t="shared" si="109"/>
        <v>0</v>
      </c>
      <c r="AB473" s="329">
        <f t="shared" si="110"/>
        <v>0</v>
      </c>
      <c r="AC473" s="332"/>
      <c r="AD473" s="332"/>
      <c r="AE473" s="328">
        <f t="shared" si="111"/>
        <v>0</v>
      </c>
      <c r="AF473" s="746">
        <f t="shared" si="108"/>
        <v>0</v>
      </c>
      <c r="AG473" s="332"/>
      <c r="AH473" s="328">
        <f t="shared" si="112"/>
        <v>0</v>
      </c>
      <c r="AI473" s="329">
        <f t="shared" si="115"/>
        <v>0</v>
      </c>
      <c r="AJ473" s="332"/>
      <c r="AK473" s="330">
        <f t="shared" si="113"/>
        <v>0</v>
      </c>
      <c r="AL473" s="335"/>
      <c r="AM473" s="329">
        <f t="shared" si="114"/>
        <v>0</v>
      </c>
      <c r="AN473" s="436"/>
      <c r="AO473" s="337">
        <f t="shared" si="102"/>
        <v>0</v>
      </c>
      <c r="AP473" s="261"/>
    </row>
    <row r="474" spans="1:42">
      <c r="A474" s="342">
        <f>VLOOKUP($E474,'個別表（B表）'!$C$14:$CM$113,2,FALSE)</f>
        <v>0</v>
      </c>
      <c r="B474" s="342">
        <f>IF(D474&gt;0,SUM($D$12:D474),0)</f>
        <v>0</v>
      </c>
      <c r="C474" s="342">
        <f t="shared" si="103"/>
        <v>0</v>
      </c>
      <c r="D474" s="342">
        <f t="shared" si="105"/>
        <v>0</v>
      </c>
      <c r="E474" s="666">
        <f t="shared" si="104"/>
        <v>0</v>
      </c>
      <c r="F474" s="357">
        <f>VLOOKUP($E474,'個別表（B表）'!$C$14:$CM$113,10,FALSE)</f>
        <v>0</v>
      </c>
      <c r="G474" s="357">
        <f>VLOOKUP($E474,'個別表（B表）'!$C$14:$CM$113,11,FALSE)</f>
        <v>0</v>
      </c>
      <c r="H474" s="530">
        <f>VLOOKUP($E474,'個別表（B表）'!$C$14:$CM$113,12,FALSE)</f>
        <v>0</v>
      </c>
      <c r="I474" s="388"/>
      <c r="J474" s="709" t="str">
        <f>IF($H474&gt;0,LEFT(VLOOKUP($E474,'個別表（B表）'!$C$14:$CM$113,14,FALSE),2),"")</f>
        <v/>
      </c>
      <c r="K474" s="705">
        <f>SUMIFS('個別表（B表）'!$I$14:$I$113,'個別表（B表）'!$C$14:$C$113,'総括表 (A表)'!$E474,'個別表（B表）'!$R$14:$R$113,"&gt;=1")</f>
        <v>0</v>
      </c>
      <c r="L474" s="627">
        <f>SUMIFS('個別表（B表）'!$AW$14:$AW$113,'個別表（B表）'!$C$14:$C$113,'総括表 (A表)'!$E474)</f>
        <v>0</v>
      </c>
      <c r="M474" s="385">
        <f>SUMIFS('個別表（B表）'!$AY$14:$AY$113,'個別表（B表）'!$C$14:$C$113,'総括表 (A表)'!$E474)</f>
        <v>0</v>
      </c>
      <c r="N474" s="386">
        <f>SUMIFS('個別表（B表）'!$I$14:$I$113,'個別表（B表）'!$C$14:$C$113,'総括表 (A表)'!$E474,'個別表（B表）'!$F$14:$F$113,"&gt;=1")</f>
        <v>0</v>
      </c>
      <c r="O474" s="386">
        <f>SUMIFS('個別表（B表）'!$BR$14:$BR$113,'個別表（B表）'!$C$14:$C$113,'総括表 (A表)'!$E474)</f>
        <v>0</v>
      </c>
      <c r="P474" s="721" t="str">
        <f t="shared" si="106"/>
        <v/>
      </c>
      <c r="Q474" s="716"/>
      <c r="R474" s="327"/>
      <c r="S474" s="705">
        <f>SUMIFS('個別表（B表）'!$I$14:$I$113,'個別表（B表）'!$C$14:$C$113,'総括表 (A表)'!E474)</f>
        <v>0</v>
      </c>
      <c r="T474" s="698">
        <f>SUMIFS('個別表（B表）'!$AW$14:$AW$113,'個別表（B表）'!$C$14:$C$113,'総括表 (A表)'!$E474)</f>
        <v>0</v>
      </c>
      <c r="U474" s="387">
        <f>SUMIFS('個別表（B表）'!$AY$14:$AY$113,'個別表（B表）'!$C$14:$C$113,'総括表 (A表)'!$E474)</f>
        <v>0</v>
      </c>
      <c r="V474" s="496">
        <f>SUMIFS('個別表（B表）'!$I$14:$I$113,'個別表（B表）'!$C$14:$C$113,'総括表 (A表)'!$E474,'個別表（B表）'!$F$14:$F$113,"&gt;=1")</f>
        <v>0</v>
      </c>
      <c r="W474" s="387">
        <f>SUMIFS('個別表（B表）'!$BR$14:$BR$113,'個別表（B表）'!$C$14:$C$113,'総括表 (A表)'!$E474)</f>
        <v>0</v>
      </c>
      <c r="X474" s="674" t="str">
        <f t="shared" si="107"/>
        <v/>
      </c>
      <c r="Y474" s="331"/>
      <c r="Z474" s="332"/>
      <c r="AA474" s="328">
        <f t="shared" si="109"/>
        <v>0</v>
      </c>
      <c r="AB474" s="329">
        <f t="shared" si="110"/>
        <v>0</v>
      </c>
      <c r="AC474" s="332"/>
      <c r="AD474" s="332"/>
      <c r="AE474" s="328">
        <f t="shared" si="111"/>
        <v>0</v>
      </c>
      <c r="AF474" s="746">
        <f t="shared" si="108"/>
        <v>0</v>
      </c>
      <c r="AG474" s="332"/>
      <c r="AH474" s="328">
        <f t="shared" si="112"/>
        <v>0</v>
      </c>
      <c r="AI474" s="329">
        <f t="shared" si="115"/>
        <v>0</v>
      </c>
      <c r="AJ474" s="332"/>
      <c r="AK474" s="330">
        <f t="shared" si="113"/>
        <v>0</v>
      </c>
      <c r="AL474" s="335"/>
      <c r="AM474" s="329">
        <f t="shared" si="114"/>
        <v>0</v>
      </c>
      <c r="AN474" s="436"/>
      <c r="AO474" s="337">
        <f t="shared" si="102"/>
        <v>0</v>
      </c>
      <c r="AP474" s="261"/>
    </row>
    <row r="475" spans="1:42">
      <c r="A475" s="342">
        <f>VLOOKUP($E475,'個別表（B表）'!$C$14:$CM$113,2,FALSE)</f>
        <v>0</v>
      </c>
      <c r="B475" s="342">
        <f>IF(D475&gt;0,SUM($D$12:D475),0)</f>
        <v>0</v>
      </c>
      <c r="C475" s="342">
        <f t="shared" si="103"/>
        <v>0</v>
      </c>
      <c r="D475" s="342">
        <f t="shared" si="105"/>
        <v>0</v>
      </c>
      <c r="E475" s="666">
        <f t="shared" si="104"/>
        <v>0</v>
      </c>
      <c r="F475" s="357">
        <f>VLOOKUP($E475,'個別表（B表）'!$C$14:$CM$113,10,FALSE)</f>
        <v>0</v>
      </c>
      <c r="G475" s="357">
        <f>VLOOKUP($E475,'個別表（B表）'!$C$14:$CM$113,11,FALSE)</f>
        <v>0</v>
      </c>
      <c r="H475" s="530">
        <f>VLOOKUP($E475,'個別表（B表）'!$C$14:$CM$113,12,FALSE)</f>
        <v>0</v>
      </c>
      <c r="I475" s="388"/>
      <c r="J475" s="709" t="str">
        <f>IF($H475&gt;0,LEFT(VLOOKUP($E475,'個別表（B表）'!$C$14:$CM$113,14,FALSE),2),"")</f>
        <v/>
      </c>
      <c r="K475" s="705">
        <f>SUMIFS('個別表（B表）'!$I$14:$I$113,'個別表（B表）'!$C$14:$C$113,'総括表 (A表)'!$E475,'個別表（B表）'!$R$14:$R$113,"&gt;=1")</f>
        <v>0</v>
      </c>
      <c r="L475" s="627">
        <f>SUMIFS('個別表（B表）'!$AW$14:$AW$113,'個別表（B表）'!$C$14:$C$113,'総括表 (A表)'!$E475)</f>
        <v>0</v>
      </c>
      <c r="M475" s="385">
        <f>SUMIFS('個別表（B表）'!$AY$14:$AY$113,'個別表（B表）'!$C$14:$C$113,'総括表 (A表)'!$E475)</f>
        <v>0</v>
      </c>
      <c r="N475" s="386">
        <f>SUMIFS('個別表（B表）'!$I$14:$I$113,'個別表（B表）'!$C$14:$C$113,'総括表 (A表)'!$E475,'個別表（B表）'!$F$14:$F$113,"&gt;=1")</f>
        <v>0</v>
      </c>
      <c r="O475" s="386">
        <f>SUMIFS('個別表（B表）'!$BR$14:$BR$113,'個別表（B表）'!$C$14:$C$113,'総括表 (A表)'!$E475)</f>
        <v>0</v>
      </c>
      <c r="P475" s="721" t="str">
        <f t="shared" si="106"/>
        <v/>
      </c>
      <c r="Q475" s="716"/>
      <c r="R475" s="327"/>
      <c r="S475" s="705">
        <f>SUMIFS('個別表（B表）'!$I$14:$I$113,'個別表（B表）'!$C$14:$C$113,'総括表 (A表)'!E475)</f>
        <v>0</v>
      </c>
      <c r="T475" s="698">
        <f>SUMIFS('個別表（B表）'!$AW$14:$AW$113,'個別表（B表）'!$C$14:$C$113,'総括表 (A表)'!$E475)</f>
        <v>0</v>
      </c>
      <c r="U475" s="387">
        <f>SUMIFS('個別表（B表）'!$AY$14:$AY$113,'個別表（B表）'!$C$14:$C$113,'総括表 (A表)'!$E475)</f>
        <v>0</v>
      </c>
      <c r="V475" s="496">
        <f>SUMIFS('個別表（B表）'!$I$14:$I$113,'個別表（B表）'!$C$14:$C$113,'総括表 (A表)'!$E475,'個別表（B表）'!$F$14:$F$113,"&gt;=1")</f>
        <v>0</v>
      </c>
      <c r="W475" s="387">
        <f>SUMIFS('個別表（B表）'!$BR$14:$BR$113,'個別表（B表）'!$C$14:$C$113,'総括表 (A表)'!$E475)</f>
        <v>0</v>
      </c>
      <c r="X475" s="674" t="str">
        <f t="shared" si="107"/>
        <v/>
      </c>
      <c r="Y475" s="331"/>
      <c r="Z475" s="332"/>
      <c r="AA475" s="328">
        <f t="shared" si="109"/>
        <v>0</v>
      </c>
      <c r="AB475" s="329">
        <f t="shared" si="110"/>
        <v>0</v>
      </c>
      <c r="AC475" s="332"/>
      <c r="AD475" s="332"/>
      <c r="AE475" s="328">
        <f t="shared" si="111"/>
        <v>0</v>
      </c>
      <c r="AF475" s="746">
        <f t="shared" si="108"/>
        <v>0</v>
      </c>
      <c r="AG475" s="332"/>
      <c r="AH475" s="328">
        <f t="shared" si="112"/>
        <v>0</v>
      </c>
      <c r="AI475" s="329">
        <f t="shared" si="115"/>
        <v>0</v>
      </c>
      <c r="AJ475" s="332"/>
      <c r="AK475" s="330">
        <f t="shared" si="113"/>
        <v>0</v>
      </c>
      <c r="AL475" s="335"/>
      <c r="AM475" s="329">
        <f t="shared" si="114"/>
        <v>0</v>
      </c>
      <c r="AN475" s="436"/>
      <c r="AO475" s="337">
        <f t="shared" si="102"/>
        <v>0</v>
      </c>
      <c r="AP475" s="261"/>
    </row>
    <row r="476" spans="1:42">
      <c r="A476" s="342">
        <f>VLOOKUP($E476,'個別表（B表）'!$C$14:$CM$113,2,FALSE)</f>
        <v>0</v>
      </c>
      <c r="B476" s="342">
        <f>IF(D476&gt;0,SUM($D$12:D476),0)</f>
        <v>0</v>
      </c>
      <c r="C476" s="342">
        <f t="shared" si="103"/>
        <v>0</v>
      </c>
      <c r="D476" s="342">
        <f t="shared" si="105"/>
        <v>0</v>
      </c>
      <c r="E476" s="666">
        <f t="shared" si="104"/>
        <v>0</v>
      </c>
      <c r="F476" s="357">
        <f>VLOOKUP($E476,'個別表（B表）'!$C$14:$CM$113,10,FALSE)</f>
        <v>0</v>
      </c>
      <c r="G476" s="357">
        <f>VLOOKUP($E476,'個別表（B表）'!$C$14:$CM$113,11,FALSE)</f>
        <v>0</v>
      </c>
      <c r="H476" s="530">
        <f>VLOOKUP($E476,'個別表（B表）'!$C$14:$CM$113,12,FALSE)</f>
        <v>0</v>
      </c>
      <c r="I476" s="388"/>
      <c r="J476" s="709" t="str">
        <f>IF($H476&gt;0,LEFT(VLOOKUP($E476,'個別表（B表）'!$C$14:$CM$113,14,FALSE),2),"")</f>
        <v/>
      </c>
      <c r="K476" s="705">
        <f>SUMIFS('個別表（B表）'!$I$14:$I$113,'個別表（B表）'!$C$14:$C$113,'総括表 (A表)'!$E476,'個別表（B表）'!$R$14:$R$113,"&gt;=1")</f>
        <v>0</v>
      </c>
      <c r="L476" s="627">
        <f>SUMIFS('個別表（B表）'!$AW$14:$AW$113,'個別表（B表）'!$C$14:$C$113,'総括表 (A表)'!$E476)</f>
        <v>0</v>
      </c>
      <c r="M476" s="385">
        <f>SUMIFS('個別表（B表）'!$AY$14:$AY$113,'個別表（B表）'!$C$14:$C$113,'総括表 (A表)'!$E476)</f>
        <v>0</v>
      </c>
      <c r="N476" s="386">
        <f>SUMIFS('個別表（B表）'!$I$14:$I$113,'個別表（B表）'!$C$14:$C$113,'総括表 (A表)'!$E476,'個別表（B表）'!$F$14:$F$113,"&gt;=1")</f>
        <v>0</v>
      </c>
      <c r="O476" s="386">
        <f>SUMIFS('個別表（B表）'!$BR$14:$BR$113,'個別表（B表）'!$C$14:$C$113,'総括表 (A表)'!$E476)</f>
        <v>0</v>
      </c>
      <c r="P476" s="721" t="str">
        <f t="shared" si="106"/>
        <v/>
      </c>
      <c r="Q476" s="716"/>
      <c r="R476" s="327"/>
      <c r="S476" s="705">
        <f>SUMIFS('個別表（B表）'!$I$14:$I$113,'個別表（B表）'!$C$14:$C$113,'総括表 (A表)'!E476)</f>
        <v>0</v>
      </c>
      <c r="T476" s="698">
        <f>SUMIFS('個別表（B表）'!$AW$14:$AW$113,'個別表（B表）'!$C$14:$C$113,'総括表 (A表)'!$E476)</f>
        <v>0</v>
      </c>
      <c r="U476" s="387">
        <f>SUMIFS('個別表（B表）'!$AY$14:$AY$113,'個別表（B表）'!$C$14:$C$113,'総括表 (A表)'!$E476)</f>
        <v>0</v>
      </c>
      <c r="V476" s="496">
        <f>SUMIFS('個別表（B表）'!$I$14:$I$113,'個別表（B表）'!$C$14:$C$113,'総括表 (A表)'!$E476,'個別表（B表）'!$F$14:$F$113,"&gt;=1")</f>
        <v>0</v>
      </c>
      <c r="W476" s="387">
        <f>SUMIFS('個別表（B表）'!$BR$14:$BR$113,'個別表（B表）'!$C$14:$C$113,'総括表 (A表)'!$E476)</f>
        <v>0</v>
      </c>
      <c r="X476" s="674" t="str">
        <f t="shared" si="107"/>
        <v/>
      </c>
      <c r="Y476" s="331"/>
      <c r="Z476" s="332"/>
      <c r="AA476" s="328">
        <f t="shared" si="109"/>
        <v>0</v>
      </c>
      <c r="AB476" s="329">
        <f t="shared" si="110"/>
        <v>0</v>
      </c>
      <c r="AC476" s="332"/>
      <c r="AD476" s="332"/>
      <c r="AE476" s="328">
        <f t="shared" si="111"/>
        <v>0</v>
      </c>
      <c r="AF476" s="746">
        <f t="shared" si="108"/>
        <v>0</v>
      </c>
      <c r="AG476" s="332"/>
      <c r="AH476" s="328">
        <f t="shared" si="112"/>
        <v>0</v>
      </c>
      <c r="AI476" s="329">
        <f t="shared" si="115"/>
        <v>0</v>
      </c>
      <c r="AJ476" s="332"/>
      <c r="AK476" s="330">
        <f t="shared" si="113"/>
        <v>0</v>
      </c>
      <c r="AL476" s="335"/>
      <c r="AM476" s="329">
        <f t="shared" si="114"/>
        <v>0</v>
      </c>
      <c r="AN476" s="436"/>
      <c r="AO476" s="337">
        <f t="shared" si="102"/>
        <v>0</v>
      </c>
      <c r="AP476" s="261"/>
    </row>
    <row r="477" spans="1:42">
      <c r="A477" s="342">
        <f>VLOOKUP($E477,'個別表（B表）'!$C$14:$CM$113,2,FALSE)</f>
        <v>0</v>
      </c>
      <c r="B477" s="342">
        <f>IF(D477&gt;0,SUM($D$12:D477),0)</f>
        <v>0</v>
      </c>
      <c r="C477" s="342">
        <f t="shared" si="103"/>
        <v>0</v>
      </c>
      <c r="D477" s="342">
        <f t="shared" si="105"/>
        <v>0</v>
      </c>
      <c r="E477" s="666">
        <f t="shared" si="104"/>
        <v>0</v>
      </c>
      <c r="F477" s="357">
        <f>VLOOKUP($E477,'個別表（B表）'!$C$14:$CM$113,10,FALSE)</f>
        <v>0</v>
      </c>
      <c r="G477" s="357">
        <f>VLOOKUP($E477,'個別表（B表）'!$C$14:$CM$113,11,FALSE)</f>
        <v>0</v>
      </c>
      <c r="H477" s="530">
        <f>VLOOKUP($E477,'個別表（B表）'!$C$14:$CM$113,12,FALSE)</f>
        <v>0</v>
      </c>
      <c r="I477" s="388"/>
      <c r="J477" s="709" t="str">
        <f>IF($H477&gt;0,LEFT(VLOOKUP($E477,'個別表（B表）'!$C$14:$CM$113,14,FALSE),2),"")</f>
        <v/>
      </c>
      <c r="K477" s="705">
        <f>SUMIFS('個別表（B表）'!$I$14:$I$113,'個別表（B表）'!$C$14:$C$113,'総括表 (A表)'!$E477,'個別表（B表）'!$R$14:$R$113,"&gt;=1")</f>
        <v>0</v>
      </c>
      <c r="L477" s="627">
        <f>SUMIFS('個別表（B表）'!$AW$14:$AW$113,'個別表（B表）'!$C$14:$C$113,'総括表 (A表)'!$E477)</f>
        <v>0</v>
      </c>
      <c r="M477" s="385">
        <f>SUMIFS('個別表（B表）'!$AY$14:$AY$113,'個別表（B表）'!$C$14:$C$113,'総括表 (A表)'!$E477)</f>
        <v>0</v>
      </c>
      <c r="N477" s="386">
        <f>SUMIFS('個別表（B表）'!$I$14:$I$113,'個別表（B表）'!$C$14:$C$113,'総括表 (A表)'!$E477,'個別表（B表）'!$F$14:$F$113,"&gt;=1")</f>
        <v>0</v>
      </c>
      <c r="O477" s="386">
        <f>SUMIFS('個別表（B表）'!$BR$14:$BR$113,'個別表（B表）'!$C$14:$C$113,'総括表 (A表)'!$E477)</f>
        <v>0</v>
      </c>
      <c r="P477" s="721" t="str">
        <f t="shared" si="106"/>
        <v/>
      </c>
      <c r="Q477" s="716"/>
      <c r="R477" s="327"/>
      <c r="S477" s="705">
        <f>SUMIFS('個別表（B表）'!$I$14:$I$113,'個別表（B表）'!$C$14:$C$113,'総括表 (A表)'!E477)</f>
        <v>0</v>
      </c>
      <c r="T477" s="698">
        <f>SUMIFS('個別表（B表）'!$AW$14:$AW$113,'個別表（B表）'!$C$14:$C$113,'総括表 (A表)'!$E477)</f>
        <v>0</v>
      </c>
      <c r="U477" s="387">
        <f>SUMIFS('個別表（B表）'!$AY$14:$AY$113,'個別表（B表）'!$C$14:$C$113,'総括表 (A表)'!$E477)</f>
        <v>0</v>
      </c>
      <c r="V477" s="496">
        <f>SUMIFS('個別表（B表）'!$I$14:$I$113,'個別表（B表）'!$C$14:$C$113,'総括表 (A表)'!$E477,'個別表（B表）'!$F$14:$F$113,"&gt;=1")</f>
        <v>0</v>
      </c>
      <c r="W477" s="387">
        <f>SUMIFS('個別表（B表）'!$BR$14:$BR$113,'個別表（B表）'!$C$14:$C$113,'総括表 (A表)'!$E477)</f>
        <v>0</v>
      </c>
      <c r="X477" s="674" t="str">
        <f t="shared" si="107"/>
        <v/>
      </c>
      <c r="Y477" s="331"/>
      <c r="Z477" s="332"/>
      <c r="AA477" s="328">
        <f t="shared" si="109"/>
        <v>0</v>
      </c>
      <c r="AB477" s="329">
        <f t="shared" si="110"/>
        <v>0</v>
      </c>
      <c r="AC477" s="332"/>
      <c r="AD477" s="332"/>
      <c r="AE477" s="328">
        <f t="shared" si="111"/>
        <v>0</v>
      </c>
      <c r="AF477" s="746">
        <f t="shared" si="108"/>
        <v>0</v>
      </c>
      <c r="AG477" s="332"/>
      <c r="AH477" s="328">
        <f t="shared" si="112"/>
        <v>0</v>
      </c>
      <c r="AI477" s="329">
        <f t="shared" si="115"/>
        <v>0</v>
      </c>
      <c r="AJ477" s="332"/>
      <c r="AK477" s="330">
        <f t="shared" si="113"/>
        <v>0</v>
      </c>
      <c r="AL477" s="335"/>
      <c r="AM477" s="329">
        <f t="shared" si="114"/>
        <v>0</v>
      </c>
      <c r="AN477" s="436"/>
      <c r="AO477" s="337">
        <f t="shared" si="102"/>
        <v>0</v>
      </c>
      <c r="AP477" s="261"/>
    </row>
    <row r="478" spans="1:42">
      <c r="A478" s="342">
        <f>VLOOKUP($E478,'個別表（B表）'!$C$14:$CM$113,2,FALSE)</f>
        <v>0</v>
      </c>
      <c r="B478" s="342">
        <f>IF(D478&gt;0,SUM($D$12:D478),0)</f>
        <v>0</v>
      </c>
      <c r="C478" s="342">
        <f t="shared" si="103"/>
        <v>0</v>
      </c>
      <c r="D478" s="342">
        <f t="shared" si="105"/>
        <v>0</v>
      </c>
      <c r="E478" s="666">
        <f t="shared" si="104"/>
        <v>0</v>
      </c>
      <c r="F478" s="357">
        <f>VLOOKUP($E478,'個別表（B表）'!$C$14:$CM$113,10,FALSE)</f>
        <v>0</v>
      </c>
      <c r="G478" s="357">
        <f>VLOOKUP($E478,'個別表（B表）'!$C$14:$CM$113,11,FALSE)</f>
        <v>0</v>
      </c>
      <c r="H478" s="530">
        <f>VLOOKUP($E478,'個別表（B表）'!$C$14:$CM$113,12,FALSE)</f>
        <v>0</v>
      </c>
      <c r="I478" s="388"/>
      <c r="J478" s="709" t="str">
        <f>IF($H478&gt;0,LEFT(VLOOKUP($E478,'個別表（B表）'!$C$14:$CM$113,14,FALSE),2),"")</f>
        <v/>
      </c>
      <c r="K478" s="705">
        <f>SUMIFS('個別表（B表）'!$I$14:$I$113,'個別表（B表）'!$C$14:$C$113,'総括表 (A表)'!$E478,'個別表（B表）'!$R$14:$R$113,"&gt;=1")</f>
        <v>0</v>
      </c>
      <c r="L478" s="627">
        <f>SUMIFS('個別表（B表）'!$AW$14:$AW$113,'個別表（B表）'!$C$14:$C$113,'総括表 (A表)'!$E478)</f>
        <v>0</v>
      </c>
      <c r="M478" s="385">
        <f>SUMIFS('個別表（B表）'!$AY$14:$AY$113,'個別表（B表）'!$C$14:$C$113,'総括表 (A表)'!$E478)</f>
        <v>0</v>
      </c>
      <c r="N478" s="386">
        <f>SUMIFS('個別表（B表）'!$I$14:$I$113,'個別表（B表）'!$C$14:$C$113,'総括表 (A表)'!$E478,'個別表（B表）'!$F$14:$F$113,"&gt;=1")</f>
        <v>0</v>
      </c>
      <c r="O478" s="386">
        <f>SUMIFS('個別表（B表）'!$BR$14:$BR$113,'個別表（B表）'!$C$14:$C$113,'総括表 (A表)'!$E478)</f>
        <v>0</v>
      </c>
      <c r="P478" s="721" t="str">
        <f t="shared" si="106"/>
        <v/>
      </c>
      <c r="Q478" s="716"/>
      <c r="R478" s="327"/>
      <c r="S478" s="705">
        <f>SUMIFS('個別表（B表）'!$I$14:$I$113,'個別表（B表）'!$C$14:$C$113,'総括表 (A表)'!E478)</f>
        <v>0</v>
      </c>
      <c r="T478" s="698">
        <f>SUMIFS('個別表（B表）'!$AW$14:$AW$113,'個別表（B表）'!$C$14:$C$113,'総括表 (A表)'!$E478)</f>
        <v>0</v>
      </c>
      <c r="U478" s="387">
        <f>SUMIFS('個別表（B表）'!$AY$14:$AY$113,'個別表（B表）'!$C$14:$C$113,'総括表 (A表)'!$E478)</f>
        <v>0</v>
      </c>
      <c r="V478" s="496">
        <f>SUMIFS('個別表（B表）'!$I$14:$I$113,'個別表（B表）'!$C$14:$C$113,'総括表 (A表)'!$E478,'個別表（B表）'!$F$14:$F$113,"&gt;=1")</f>
        <v>0</v>
      </c>
      <c r="W478" s="387">
        <f>SUMIFS('個別表（B表）'!$BR$14:$BR$113,'個別表（B表）'!$C$14:$C$113,'総括表 (A表)'!$E478)</f>
        <v>0</v>
      </c>
      <c r="X478" s="674" t="str">
        <f t="shared" si="107"/>
        <v/>
      </c>
      <c r="Y478" s="331"/>
      <c r="Z478" s="332"/>
      <c r="AA478" s="328">
        <f t="shared" si="109"/>
        <v>0</v>
      </c>
      <c r="AB478" s="329">
        <f t="shared" si="110"/>
        <v>0</v>
      </c>
      <c r="AC478" s="332"/>
      <c r="AD478" s="332"/>
      <c r="AE478" s="328">
        <f t="shared" si="111"/>
        <v>0</v>
      </c>
      <c r="AF478" s="746">
        <f t="shared" si="108"/>
        <v>0</v>
      </c>
      <c r="AG478" s="332"/>
      <c r="AH478" s="328">
        <f t="shared" si="112"/>
        <v>0</v>
      </c>
      <c r="AI478" s="329">
        <f t="shared" si="115"/>
        <v>0</v>
      </c>
      <c r="AJ478" s="332"/>
      <c r="AK478" s="330">
        <f t="shared" si="113"/>
        <v>0</v>
      </c>
      <c r="AL478" s="335"/>
      <c r="AM478" s="329">
        <f t="shared" si="114"/>
        <v>0</v>
      </c>
      <c r="AN478" s="436"/>
      <c r="AO478" s="337">
        <f t="shared" si="102"/>
        <v>0</v>
      </c>
      <c r="AP478" s="261"/>
    </row>
    <row r="479" spans="1:42">
      <c r="A479" s="342">
        <f>VLOOKUP($E479,'個別表（B表）'!$C$14:$CM$113,2,FALSE)</f>
        <v>0</v>
      </c>
      <c r="B479" s="342">
        <f>IF(D479&gt;0,SUM($D$12:D479),0)</f>
        <v>0</v>
      </c>
      <c r="C479" s="342">
        <f t="shared" si="103"/>
        <v>0</v>
      </c>
      <c r="D479" s="342">
        <f t="shared" si="105"/>
        <v>0</v>
      </c>
      <c r="E479" s="666">
        <f t="shared" si="104"/>
        <v>0</v>
      </c>
      <c r="F479" s="357">
        <f>VLOOKUP($E479,'個別表（B表）'!$C$14:$CM$113,10,FALSE)</f>
        <v>0</v>
      </c>
      <c r="G479" s="357">
        <f>VLOOKUP($E479,'個別表（B表）'!$C$14:$CM$113,11,FALSE)</f>
        <v>0</v>
      </c>
      <c r="H479" s="530">
        <f>VLOOKUP($E479,'個別表（B表）'!$C$14:$CM$113,12,FALSE)</f>
        <v>0</v>
      </c>
      <c r="I479" s="388"/>
      <c r="J479" s="709" t="str">
        <f>IF($H479&gt;0,LEFT(VLOOKUP($E479,'個別表（B表）'!$C$14:$CM$113,14,FALSE),2),"")</f>
        <v/>
      </c>
      <c r="K479" s="705">
        <f>SUMIFS('個別表（B表）'!$I$14:$I$113,'個別表（B表）'!$C$14:$C$113,'総括表 (A表)'!$E479,'個別表（B表）'!$R$14:$R$113,"&gt;=1")</f>
        <v>0</v>
      </c>
      <c r="L479" s="627">
        <f>SUMIFS('個別表（B表）'!$AW$14:$AW$113,'個別表（B表）'!$C$14:$C$113,'総括表 (A表)'!$E479)</f>
        <v>0</v>
      </c>
      <c r="M479" s="385">
        <f>SUMIFS('個別表（B表）'!$AY$14:$AY$113,'個別表（B表）'!$C$14:$C$113,'総括表 (A表)'!$E479)</f>
        <v>0</v>
      </c>
      <c r="N479" s="386">
        <f>SUMIFS('個別表（B表）'!$I$14:$I$113,'個別表（B表）'!$C$14:$C$113,'総括表 (A表)'!$E479,'個別表（B表）'!$F$14:$F$113,"&gt;=1")</f>
        <v>0</v>
      </c>
      <c r="O479" s="386">
        <f>SUMIFS('個別表（B表）'!$BR$14:$BR$113,'個別表（B表）'!$C$14:$C$113,'総括表 (A表)'!$E479)</f>
        <v>0</v>
      </c>
      <c r="P479" s="721" t="str">
        <f t="shared" si="106"/>
        <v/>
      </c>
      <c r="Q479" s="716"/>
      <c r="R479" s="327"/>
      <c r="S479" s="705">
        <f>SUMIFS('個別表（B表）'!$I$14:$I$113,'個別表（B表）'!$C$14:$C$113,'総括表 (A表)'!E479)</f>
        <v>0</v>
      </c>
      <c r="T479" s="698">
        <f>SUMIFS('個別表（B表）'!$AW$14:$AW$113,'個別表（B表）'!$C$14:$C$113,'総括表 (A表)'!$E479)</f>
        <v>0</v>
      </c>
      <c r="U479" s="387">
        <f>SUMIFS('個別表（B表）'!$AY$14:$AY$113,'個別表（B表）'!$C$14:$C$113,'総括表 (A表)'!$E479)</f>
        <v>0</v>
      </c>
      <c r="V479" s="496">
        <f>SUMIFS('個別表（B表）'!$I$14:$I$113,'個別表（B表）'!$C$14:$C$113,'総括表 (A表)'!$E479,'個別表（B表）'!$F$14:$F$113,"&gt;=1")</f>
        <v>0</v>
      </c>
      <c r="W479" s="387">
        <f>SUMIFS('個別表（B表）'!$BR$14:$BR$113,'個別表（B表）'!$C$14:$C$113,'総括表 (A表)'!$E479)</f>
        <v>0</v>
      </c>
      <c r="X479" s="674" t="str">
        <f t="shared" si="107"/>
        <v/>
      </c>
      <c r="Y479" s="331"/>
      <c r="Z479" s="332"/>
      <c r="AA479" s="328">
        <f t="shared" si="109"/>
        <v>0</v>
      </c>
      <c r="AB479" s="329">
        <f t="shared" si="110"/>
        <v>0</v>
      </c>
      <c r="AC479" s="332"/>
      <c r="AD479" s="332"/>
      <c r="AE479" s="328">
        <f t="shared" si="111"/>
        <v>0</v>
      </c>
      <c r="AF479" s="746">
        <f t="shared" si="108"/>
        <v>0</v>
      </c>
      <c r="AG479" s="332"/>
      <c r="AH479" s="328">
        <f t="shared" si="112"/>
        <v>0</v>
      </c>
      <c r="AI479" s="329">
        <f t="shared" si="115"/>
        <v>0</v>
      </c>
      <c r="AJ479" s="332"/>
      <c r="AK479" s="330">
        <f t="shared" si="113"/>
        <v>0</v>
      </c>
      <c r="AL479" s="335"/>
      <c r="AM479" s="329">
        <f t="shared" si="114"/>
        <v>0</v>
      </c>
      <c r="AN479" s="436"/>
      <c r="AO479" s="337">
        <f t="shared" si="102"/>
        <v>0</v>
      </c>
      <c r="AP479" s="261"/>
    </row>
    <row r="480" spans="1:42">
      <c r="A480" s="342">
        <f>VLOOKUP($E480,'個別表（B表）'!$C$14:$CM$113,2,FALSE)</f>
        <v>0</v>
      </c>
      <c r="B480" s="342">
        <f>IF(D480&gt;0,SUM($D$12:D480),0)</f>
        <v>0</v>
      </c>
      <c r="C480" s="342">
        <f t="shared" si="103"/>
        <v>0</v>
      </c>
      <c r="D480" s="342">
        <f t="shared" si="105"/>
        <v>0</v>
      </c>
      <c r="E480" s="666">
        <f t="shared" si="104"/>
        <v>0</v>
      </c>
      <c r="F480" s="357">
        <f>VLOOKUP($E480,'個別表（B表）'!$C$14:$CM$113,10,FALSE)</f>
        <v>0</v>
      </c>
      <c r="G480" s="357">
        <f>VLOOKUP($E480,'個別表（B表）'!$C$14:$CM$113,11,FALSE)</f>
        <v>0</v>
      </c>
      <c r="H480" s="530">
        <f>VLOOKUP($E480,'個別表（B表）'!$C$14:$CM$113,12,FALSE)</f>
        <v>0</v>
      </c>
      <c r="I480" s="388"/>
      <c r="J480" s="709" t="str">
        <f>IF($H480&gt;0,LEFT(VLOOKUP($E480,'個別表（B表）'!$C$14:$CM$113,14,FALSE),2),"")</f>
        <v/>
      </c>
      <c r="K480" s="705">
        <f>SUMIFS('個別表（B表）'!$I$14:$I$113,'個別表（B表）'!$C$14:$C$113,'総括表 (A表)'!$E480,'個別表（B表）'!$R$14:$R$113,"&gt;=1")</f>
        <v>0</v>
      </c>
      <c r="L480" s="627">
        <f>SUMIFS('個別表（B表）'!$AW$14:$AW$113,'個別表（B表）'!$C$14:$C$113,'総括表 (A表)'!$E480)</f>
        <v>0</v>
      </c>
      <c r="M480" s="385">
        <f>SUMIFS('個別表（B表）'!$AY$14:$AY$113,'個別表（B表）'!$C$14:$C$113,'総括表 (A表)'!$E480)</f>
        <v>0</v>
      </c>
      <c r="N480" s="386">
        <f>SUMIFS('個別表（B表）'!$I$14:$I$113,'個別表（B表）'!$C$14:$C$113,'総括表 (A表)'!$E480,'個別表（B表）'!$F$14:$F$113,"&gt;=1")</f>
        <v>0</v>
      </c>
      <c r="O480" s="386">
        <f>SUMIFS('個別表（B表）'!$BR$14:$BR$113,'個別表（B表）'!$C$14:$C$113,'総括表 (A表)'!$E480)</f>
        <v>0</v>
      </c>
      <c r="P480" s="721" t="str">
        <f t="shared" si="106"/>
        <v/>
      </c>
      <c r="Q480" s="716"/>
      <c r="R480" s="327"/>
      <c r="S480" s="705">
        <f>SUMIFS('個別表（B表）'!$I$14:$I$113,'個別表（B表）'!$C$14:$C$113,'総括表 (A表)'!E480)</f>
        <v>0</v>
      </c>
      <c r="T480" s="698">
        <f>SUMIFS('個別表（B表）'!$AW$14:$AW$113,'個別表（B表）'!$C$14:$C$113,'総括表 (A表)'!$E480)</f>
        <v>0</v>
      </c>
      <c r="U480" s="387">
        <f>SUMIFS('個別表（B表）'!$AY$14:$AY$113,'個別表（B表）'!$C$14:$C$113,'総括表 (A表)'!$E480)</f>
        <v>0</v>
      </c>
      <c r="V480" s="496">
        <f>SUMIFS('個別表（B表）'!$I$14:$I$113,'個別表（B表）'!$C$14:$C$113,'総括表 (A表)'!$E480,'個別表（B表）'!$F$14:$F$113,"&gt;=1")</f>
        <v>0</v>
      </c>
      <c r="W480" s="387">
        <f>SUMIFS('個別表（B表）'!$BR$14:$BR$113,'個別表（B表）'!$C$14:$C$113,'総括表 (A表)'!$E480)</f>
        <v>0</v>
      </c>
      <c r="X480" s="674" t="str">
        <f t="shared" si="107"/>
        <v/>
      </c>
      <c r="Y480" s="331"/>
      <c r="Z480" s="332"/>
      <c r="AA480" s="328">
        <f t="shared" si="109"/>
        <v>0</v>
      </c>
      <c r="AB480" s="329">
        <f t="shared" si="110"/>
        <v>0</v>
      </c>
      <c r="AC480" s="332"/>
      <c r="AD480" s="332"/>
      <c r="AE480" s="328">
        <f t="shared" si="111"/>
        <v>0</v>
      </c>
      <c r="AF480" s="746">
        <f t="shared" si="108"/>
        <v>0</v>
      </c>
      <c r="AG480" s="332"/>
      <c r="AH480" s="328">
        <f t="shared" si="112"/>
        <v>0</v>
      </c>
      <c r="AI480" s="329">
        <f t="shared" si="115"/>
        <v>0</v>
      </c>
      <c r="AJ480" s="332"/>
      <c r="AK480" s="330">
        <f t="shared" si="113"/>
        <v>0</v>
      </c>
      <c r="AL480" s="335"/>
      <c r="AM480" s="329">
        <f t="shared" si="114"/>
        <v>0</v>
      </c>
      <c r="AN480" s="436"/>
      <c r="AO480" s="337">
        <f t="shared" si="102"/>
        <v>0</v>
      </c>
      <c r="AP480" s="261"/>
    </row>
    <row r="481" spans="1:42">
      <c r="A481" s="342">
        <f>VLOOKUP($E481,'個別表（B表）'!$C$14:$CM$113,2,FALSE)</f>
        <v>0</v>
      </c>
      <c r="B481" s="342">
        <f>IF(D481&gt;0,SUM($D$12:D481),0)</f>
        <v>0</v>
      </c>
      <c r="C481" s="342">
        <f t="shared" si="103"/>
        <v>0</v>
      </c>
      <c r="D481" s="342">
        <f t="shared" si="105"/>
        <v>0</v>
      </c>
      <c r="E481" s="666">
        <f t="shared" si="104"/>
        <v>0</v>
      </c>
      <c r="F481" s="357">
        <f>VLOOKUP($E481,'個別表（B表）'!$C$14:$CM$113,10,FALSE)</f>
        <v>0</v>
      </c>
      <c r="G481" s="357">
        <f>VLOOKUP($E481,'個別表（B表）'!$C$14:$CM$113,11,FALSE)</f>
        <v>0</v>
      </c>
      <c r="H481" s="530">
        <f>VLOOKUP($E481,'個別表（B表）'!$C$14:$CM$113,12,FALSE)</f>
        <v>0</v>
      </c>
      <c r="I481" s="388"/>
      <c r="J481" s="709" t="str">
        <f>IF($H481&gt;0,LEFT(VLOOKUP($E481,'個別表（B表）'!$C$14:$CM$113,14,FALSE),2),"")</f>
        <v/>
      </c>
      <c r="K481" s="705">
        <f>SUMIFS('個別表（B表）'!$I$14:$I$113,'個別表（B表）'!$C$14:$C$113,'総括表 (A表)'!$E481,'個別表（B表）'!$R$14:$R$113,"&gt;=1")</f>
        <v>0</v>
      </c>
      <c r="L481" s="627">
        <f>SUMIFS('個別表（B表）'!$AW$14:$AW$113,'個別表（B表）'!$C$14:$C$113,'総括表 (A表)'!$E481)</f>
        <v>0</v>
      </c>
      <c r="M481" s="385">
        <f>SUMIFS('個別表（B表）'!$AY$14:$AY$113,'個別表（B表）'!$C$14:$C$113,'総括表 (A表)'!$E481)</f>
        <v>0</v>
      </c>
      <c r="N481" s="386">
        <f>SUMIFS('個別表（B表）'!$I$14:$I$113,'個別表（B表）'!$C$14:$C$113,'総括表 (A表)'!$E481,'個別表（B表）'!$F$14:$F$113,"&gt;=1")</f>
        <v>0</v>
      </c>
      <c r="O481" s="386">
        <f>SUMIFS('個別表（B表）'!$BR$14:$BR$113,'個別表（B表）'!$C$14:$C$113,'総括表 (A表)'!$E481)</f>
        <v>0</v>
      </c>
      <c r="P481" s="721" t="str">
        <f t="shared" si="106"/>
        <v/>
      </c>
      <c r="Q481" s="716"/>
      <c r="R481" s="327"/>
      <c r="S481" s="705">
        <f>SUMIFS('個別表（B表）'!$I$14:$I$113,'個別表（B表）'!$C$14:$C$113,'総括表 (A表)'!E481)</f>
        <v>0</v>
      </c>
      <c r="T481" s="698">
        <f>SUMIFS('個別表（B表）'!$AW$14:$AW$113,'個別表（B表）'!$C$14:$C$113,'総括表 (A表)'!$E481)</f>
        <v>0</v>
      </c>
      <c r="U481" s="387">
        <f>SUMIFS('個別表（B表）'!$AY$14:$AY$113,'個別表（B表）'!$C$14:$C$113,'総括表 (A表)'!$E481)</f>
        <v>0</v>
      </c>
      <c r="V481" s="496">
        <f>SUMIFS('個別表（B表）'!$I$14:$I$113,'個別表（B表）'!$C$14:$C$113,'総括表 (A表)'!$E481,'個別表（B表）'!$F$14:$F$113,"&gt;=1")</f>
        <v>0</v>
      </c>
      <c r="W481" s="387">
        <f>SUMIFS('個別表（B表）'!$BR$14:$BR$113,'個別表（B表）'!$C$14:$C$113,'総括表 (A表)'!$E481)</f>
        <v>0</v>
      </c>
      <c r="X481" s="674" t="str">
        <f t="shared" si="107"/>
        <v/>
      </c>
      <c r="Y481" s="331"/>
      <c r="Z481" s="332"/>
      <c r="AA481" s="328">
        <f t="shared" si="109"/>
        <v>0</v>
      </c>
      <c r="AB481" s="329">
        <f t="shared" si="110"/>
        <v>0</v>
      </c>
      <c r="AC481" s="332"/>
      <c r="AD481" s="332"/>
      <c r="AE481" s="328">
        <f t="shared" si="111"/>
        <v>0</v>
      </c>
      <c r="AF481" s="746">
        <f t="shared" si="108"/>
        <v>0</v>
      </c>
      <c r="AG481" s="332"/>
      <c r="AH481" s="328">
        <f t="shared" si="112"/>
        <v>0</v>
      </c>
      <c r="AI481" s="329">
        <f t="shared" si="115"/>
        <v>0</v>
      </c>
      <c r="AJ481" s="332"/>
      <c r="AK481" s="330">
        <f t="shared" si="113"/>
        <v>0</v>
      </c>
      <c r="AL481" s="335"/>
      <c r="AM481" s="329">
        <f t="shared" si="114"/>
        <v>0</v>
      </c>
      <c r="AN481" s="436"/>
      <c r="AO481" s="337">
        <f t="shared" si="102"/>
        <v>0</v>
      </c>
      <c r="AP481" s="261"/>
    </row>
    <row r="482" spans="1:42">
      <c r="A482" s="342">
        <f>VLOOKUP($E482,'個別表（B表）'!$C$14:$CM$113,2,FALSE)</f>
        <v>0</v>
      </c>
      <c r="B482" s="342">
        <f>IF(D482&gt;0,SUM($D$12:D482),0)</f>
        <v>0</v>
      </c>
      <c r="C482" s="342">
        <f t="shared" si="103"/>
        <v>0</v>
      </c>
      <c r="D482" s="342">
        <f t="shared" si="105"/>
        <v>0</v>
      </c>
      <c r="E482" s="666">
        <f t="shared" si="104"/>
        <v>0</v>
      </c>
      <c r="F482" s="357">
        <f>VLOOKUP($E482,'個別表（B表）'!$C$14:$CM$113,10,FALSE)</f>
        <v>0</v>
      </c>
      <c r="G482" s="357">
        <f>VLOOKUP($E482,'個別表（B表）'!$C$14:$CM$113,11,FALSE)</f>
        <v>0</v>
      </c>
      <c r="H482" s="530">
        <f>VLOOKUP($E482,'個別表（B表）'!$C$14:$CM$113,12,FALSE)</f>
        <v>0</v>
      </c>
      <c r="I482" s="388"/>
      <c r="J482" s="709" t="str">
        <f>IF($H482&gt;0,LEFT(VLOOKUP($E482,'個別表（B表）'!$C$14:$CM$113,14,FALSE),2),"")</f>
        <v/>
      </c>
      <c r="K482" s="705">
        <f>SUMIFS('個別表（B表）'!$I$14:$I$113,'個別表（B表）'!$C$14:$C$113,'総括表 (A表)'!$E482,'個別表（B表）'!$R$14:$R$113,"&gt;=1")</f>
        <v>0</v>
      </c>
      <c r="L482" s="627">
        <f>SUMIFS('個別表（B表）'!$AW$14:$AW$113,'個別表（B表）'!$C$14:$C$113,'総括表 (A表)'!$E482)</f>
        <v>0</v>
      </c>
      <c r="M482" s="385">
        <f>SUMIFS('個別表（B表）'!$AY$14:$AY$113,'個別表（B表）'!$C$14:$C$113,'総括表 (A表)'!$E482)</f>
        <v>0</v>
      </c>
      <c r="N482" s="386">
        <f>SUMIFS('個別表（B表）'!$I$14:$I$113,'個別表（B表）'!$C$14:$C$113,'総括表 (A表)'!$E482,'個別表（B表）'!$F$14:$F$113,"&gt;=1")</f>
        <v>0</v>
      </c>
      <c r="O482" s="386">
        <f>SUMIFS('個別表（B表）'!$BR$14:$BR$113,'個別表（B表）'!$C$14:$C$113,'総括表 (A表)'!$E482)</f>
        <v>0</v>
      </c>
      <c r="P482" s="721" t="str">
        <f t="shared" si="106"/>
        <v/>
      </c>
      <c r="Q482" s="716"/>
      <c r="R482" s="327"/>
      <c r="S482" s="705">
        <f>SUMIFS('個別表（B表）'!$I$14:$I$113,'個別表（B表）'!$C$14:$C$113,'総括表 (A表)'!E482)</f>
        <v>0</v>
      </c>
      <c r="T482" s="698">
        <f>SUMIFS('個別表（B表）'!$AW$14:$AW$113,'個別表（B表）'!$C$14:$C$113,'総括表 (A表)'!$E482)</f>
        <v>0</v>
      </c>
      <c r="U482" s="387">
        <f>SUMIFS('個別表（B表）'!$AY$14:$AY$113,'個別表（B表）'!$C$14:$C$113,'総括表 (A表)'!$E482)</f>
        <v>0</v>
      </c>
      <c r="V482" s="496">
        <f>SUMIFS('個別表（B表）'!$I$14:$I$113,'個別表（B表）'!$C$14:$C$113,'総括表 (A表)'!$E482,'個別表（B表）'!$F$14:$F$113,"&gt;=1")</f>
        <v>0</v>
      </c>
      <c r="W482" s="387">
        <f>SUMIFS('個別表（B表）'!$BR$14:$BR$113,'個別表（B表）'!$C$14:$C$113,'総括表 (A表)'!$E482)</f>
        <v>0</v>
      </c>
      <c r="X482" s="674" t="str">
        <f t="shared" si="107"/>
        <v/>
      </c>
      <c r="Y482" s="331"/>
      <c r="Z482" s="332"/>
      <c r="AA482" s="328">
        <f t="shared" si="109"/>
        <v>0</v>
      </c>
      <c r="AB482" s="329">
        <f t="shared" si="110"/>
        <v>0</v>
      </c>
      <c r="AC482" s="332"/>
      <c r="AD482" s="332"/>
      <c r="AE482" s="328">
        <f t="shared" si="111"/>
        <v>0</v>
      </c>
      <c r="AF482" s="746">
        <f t="shared" si="108"/>
        <v>0</v>
      </c>
      <c r="AG482" s="332"/>
      <c r="AH482" s="328">
        <f t="shared" si="112"/>
        <v>0</v>
      </c>
      <c r="AI482" s="329">
        <f t="shared" si="115"/>
        <v>0</v>
      </c>
      <c r="AJ482" s="332"/>
      <c r="AK482" s="330">
        <f t="shared" si="113"/>
        <v>0</v>
      </c>
      <c r="AL482" s="335"/>
      <c r="AM482" s="329">
        <f t="shared" si="114"/>
        <v>0</v>
      </c>
      <c r="AN482" s="436"/>
      <c r="AO482" s="337">
        <f t="shared" si="102"/>
        <v>0</v>
      </c>
      <c r="AP482" s="261"/>
    </row>
    <row r="483" spans="1:42">
      <c r="A483" s="342">
        <f>VLOOKUP($E483,'個別表（B表）'!$C$14:$CM$113,2,FALSE)</f>
        <v>0</v>
      </c>
      <c r="B483" s="342">
        <f>IF(D483&gt;0,SUM($D$12:D483),0)</f>
        <v>0</v>
      </c>
      <c r="C483" s="342">
        <f t="shared" si="103"/>
        <v>0</v>
      </c>
      <c r="D483" s="342">
        <f t="shared" si="105"/>
        <v>0</v>
      </c>
      <c r="E483" s="666">
        <f t="shared" si="104"/>
        <v>0</v>
      </c>
      <c r="F483" s="357">
        <f>VLOOKUP($E483,'個別表（B表）'!$C$14:$CM$113,10,FALSE)</f>
        <v>0</v>
      </c>
      <c r="G483" s="357">
        <f>VLOOKUP($E483,'個別表（B表）'!$C$14:$CM$113,11,FALSE)</f>
        <v>0</v>
      </c>
      <c r="H483" s="530">
        <f>VLOOKUP($E483,'個別表（B表）'!$C$14:$CM$113,12,FALSE)</f>
        <v>0</v>
      </c>
      <c r="I483" s="388"/>
      <c r="J483" s="709" t="str">
        <f>IF($H483&gt;0,LEFT(VLOOKUP($E483,'個別表（B表）'!$C$14:$CM$113,14,FALSE),2),"")</f>
        <v/>
      </c>
      <c r="K483" s="705">
        <f>SUMIFS('個別表（B表）'!$I$14:$I$113,'個別表（B表）'!$C$14:$C$113,'総括表 (A表)'!$E483,'個別表（B表）'!$R$14:$R$113,"&gt;=1")</f>
        <v>0</v>
      </c>
      <c r="L483" s="627">
        <f>SUMIFS('個別表（B表）'!$AW$14:$AW$113,'個別表（B表）'!$C$14:$C$113,'総括表 (A表)'!$E483)</f>
        <v>0</v>
      </c>
      <c r="M483" s="385">
        <f>SUMIFS('個別表（B表）'!$AY$14:$AY$113,'個別表（B表）'!$C$14:$C$113,'総括表 (A表)'!$E483)</f>
        <v>0</v>
      </c>
      <c r="N483" s="386">
        <f>SUMIFS('個別表（B表）'!$I$14:$I$113,'個別表（B表）'!$C$14:$C$113,'総括表 (A表)'!$E483,'個別表（B表）'!$F$14:$F$113,"&gt;=1")</f>
        <v>0</v>
      </c>
      <c r="O483" s="386">
        <f>SUMIFS('個別表（B表）'!$BR$14:$BR$113,'個別表（B表）'!$C$14:$C$113,'総括表 (A表)'!$E483)</f>
        <v>0</v>
      </c>
      <c r="P483" s="721" t="str">
        <f t="shared" si="106"/>
        <v/>
      </c>
      <c r="Q483" s="716"/>
      <c r="R483" s="327"/>
      <c r="S483" s="705">
        <f>SUMIFS('個別表（B表）'!$I$14:$I$113,'個別表（B表）'!$C$14:$C$113,'総括表 (A表)'!E483)</f>
        <v>0</v>
      </c>
      <c r="T483" s="698">
        <f>SUMIFS('個別表（B表）'!$AW$14:$AW$113,'個別表（B表）'!$C$14:$C$113,'総括表 (A表)'!$E483)</f>
        <v>0</v>
      </c>
      <c r="U483" s="387">
        <f>SUMIFS('個別表（B表）'!$AY$14:$AY$113,'個別表（B表）'!$C$14:$C$113,'総括表 (A表)'!$E483)</f>
        <v>0</v>
      </c>
      <c r="V483" s="496">
        <f>SUMIFS('個別表（B表）'!$I$14:$I$113,'個別表（B表）'!$C$14:$C$113,'総括表 (A表)'!$E483,'個別表（B表）'!$F$14:$F$113,"&gt;=1")</f>
        <v>0</v>
      </c>
      <c r="W483" s="387">
        <f>SUMIFS('個別表（B表）'!$BR$14:$BR$113,'個別表（B表）'!$C$14:$C$113,'総括表 (A表)'!$E483)</f>
        <v>0</v>
      </c>
      <c r="X483" s="674" t="str">
        <f t="shared" si="107"/>
        <v/>
      </c>
      <c r="Y483" s="331"/>
      <c r="Z483" s="332"/>
      <c r="AA483" s="328">
        <f t="shared" si="109"/>
        <v>0</v>
      </c>
      <c r="AB483" s="329">
        <f t="shared" si="110"/>
        <v>0</v>
      </c>
      <c r="AC483" s="332"/>
      <c r="AD483" s="332"/>
      <c r="AE483" s="328">
        <f t="shared" si="111"/>
        <v>0</v>
      </c>
      <c r="AF483" s="746">
        <f t="shared" si="108"/>
        <v>0</v>
      </c>
      <c r="AG483" s="332"/>
      <c r="AH483" s="328">
        <f t="shared" si="112"/>
        <v>0</v>
      </c>
      <c r="AI483" s="329">
        <f t="shared" si="115"/>
        <v>0</v>
      </c>
      <c r="AJ483" s="332"/>
      <c r="AK483" s="330">
        <f t="shared" si="113"/>
        <v>0</v>
      </c>
      <c r="AL483" s="335"/>
      <c r="AM483" s="329">
        <f t="shared" si="114"/>
        <v>0</v>
      </c>
      <c r="AN483" s="436"/>
      <c r="AO483" s="337">
        <f t="shared" ref="AO483:AO541" si="116">SUM(AB483,AI483,AM483:AN483)</f>
        <v>0</v>
      </c>
      <c r="AP483" s="261"/>
    </row>
    <row r="484" spans="1:42">
      <c r="A484" s="342">
        <f>VLOOKUP($E484,'個別表（B表）'!$C$14:$CM$113,2,FALSE)</f>
        <v>0</v>
      </c>
      <c r="B484" s="342">
        <f>IF(D484&gt;0,SUM($D$12:D484),0)</f>
        <v>0</v>
      </c>
      <c r="C484" s="342">
        <f t="shared" si="103"/>
        <v>0</v>
      </c>
      <c r="D484" s="342">
        <f t="shared" si="105"/>
        <v>0</v>
      </c>
      <c r="E484" s="666">
        <f t="shared" si="104"/>
        <v>0</v>
      </c>
      <c r="F484" s="357">
        <f>VLOOKUP($E484,'個別表（B表）'!$C$14:$CM$113,10,FALSE)</f>
        <v>0</v>
      </c>
      <c r="G484" s="357">
        <f>VLOOKUP($E484,'個別表（B表）'!$C$14:$CM$113,11,FALSE)</f>
        <v>0</v>
      </c>
      <c r="H484" s="530">
        <f>VLOOKUP($E484,'個別表（B表）'!$C$14:$CM$113,12,FALSE)</f>
        <v>0</v>
      </c>
      <c r="I484" s="388"/>
      <c r="J484" s="709" t="str">
        <f>IF($H484&gt;0,LEFT(VLOOKUP($E484,'個別表（B表）'!$C$14:$CM$113,14,FALSE),2),"")</f>
        <v/>
      </c>
      <c r="K484" s="705">
        <f>SUMIFS('個別表（B表）'!$I$14:$I$113,'個別表（B表）'!$C$14:$C$113,'総括表 (A表)'!$E484,'個別表（B表）'!$R$14:$R$113,"&gt;=1")</f>
        <v>0</v>
      </c>
      <c r="L484" s="627">
        <f>SUMIFS('個別表（B表）'!$AW$14:$AW$113,'個別表（B表）'!$C$14:$C$113,'総括表 (A表)'!$E484)</f>
        <v>0</v>
      </c>
      <c r="M484" s="385">
        <f>SUMIFS('個別表（B表）'!$AY$14:$AY$113,'個別表（B表）'!$C$14:$C$113,'総括表 (A表)'!$E484)</f>
        <v>0</v>
      </c>
      <c r="N484" s="386">
        <f>SUMIFS('個別表（B表）'!$I$14:$I$113,'個別表（B表）'!$C$14:$C$113,'総括表 (A表)'!$E484,'個別表（B表）'!$F$14:$F$113,"&gt;=1")</f>
        <v>0</v>
      </c>
      <c r="O484" s="386">
        <f>SUMIFS('個別表（B表）'!$BR$14:$BR$113,'個別表（B表）'!$C$14:$C$113,'総括表 (A表)'!$E484)</f>
        <v>0</v>
      </c>
      <c r="P484" s="721" t="str">
        <f t="shared" si="106"/>
        <v/>
      </c>
      <c r="Q484" s="716"/>
      <c r="R484" s="327"/>
      <c r="S484" s="705">
        <f>SUMIFS('個別表（B表）'!$I$14:$I$113,'個別表（B表）'!$C$14:$C$113,'総括表 (A表)'!E484)</f>
        <v>0</v>
      </c>
      <c r="T484" s="698">
        <f>SUMIFS('個別表（B表）'!$AW$14:$AW$113,'個別表（B表）'!$C$14:$C$113,'総括表 (A表)'!$E484)</f>
        <v>0</v>
      </c>
      <c r="U484" s="387">
        <f>SUMIFS('個別表（B表）'!$AY$14:$AY$113,'個別表（B表）'!$C$14:$C$113,'総括表 (A表)'!$E484)</f>
        <v>0</v>
      </c>
      <c r="V484" s="496">
        <f>SUMIFS('個別表（B表）'!$I$14:$I$113,'個別表（B表）'!$C$14:$C$113,'総括表 (A表)'!$E484,'個別表（B表）'!$F$14:$F$113,"&gt;=1")</f>
        <v>0</v>
      </c>
      <c r="W484" s="387">
        <f>SUMIFS('個別表（B表）'!$BR$14:$BR$113,'個別表（B表）'!$C$14:$C$113,'総括表 (A表)'!$E484)</f>
        <v>0</v>
      </c>
      <c r="X484" s="674" t="str">
        <f t="shared" si="107"/>
        <v/>
      </c>
      <c r="Y484" s="331"/>
      <c r="Z484" s="332"/>
      <c r="AA484" s="328">
        <f t="shared" si="109"/>
        <v>0</v>
      </c>
      <c r="AB484" s="329">
        <f t="shared" si="110"/>
        <v>0</v>
      </c>
      <c r="AC484" s="332"/>
      <c r="AD484" s="332"/>
      <c r="AE484" s="328">
        <f t="shared" si="111"/>
        <v>0</v>
      </c>
      <c r="AF484" s="746">
        <f t="shared" si="108"/>
        <v>0</v>
      </c>
      <c r="AG484" s="332"/>
      <c r="AH484" s="328">
        <f t="shared" si="112"/>
        <v>0</v>
      </c>
      <c r="AI484" s="329">
        <f t="shared" si="115"/>
        <v>0</v>
      </c>
      <c r="AJ484" s="332"/>
      <c r="AK484" s="330">
        <f t="shared" si="113"/>
        <v>0</v>
      </c>
      <c r="AL484" s="335"/>
      <c r="AM484" s="329">
        <f t="shared" si="114"/>
        <v>0</v>
      </c>
      <c r="AN484" s="436"/>
      <c r="AO484" s="337">
        <f t="shared" si="116"/>
        <v>0</v>
      </c>
      <c r="AP484" s="261"/>
    </row>
    <row r="485" spans="1:42">
      <c r="A485" s="342">
        <f>VLOOKUP($E485,'個別表（B表）'!$C$14:$CM$113,2,FALSE)</f>
        <v>0</v>
      </c>
      <c r="B485" s="342">
        <f>IF(D485&gt;0,SUM($D$12:D485),0)</f>
        <v>0</v>
      </c>
      <c r="C485" s="342">
        <f t="shared" si="103"/>
        <v>0</v>
      </c>
      <c r="D485" s="342">
        <f t="shared" si="105"/>
        <v>0</v>
      </c>
      <c r="E485" s="666">
        <f t="shared" si="104"/>
        <v>0</v>
      </c>
      <c r="F485" s="357">
        <f>VLOOKUP($E485,'個別表（B表）'!$C$14:$CM$113,10,FALSE)</f>
        <v>0</v>
      </c>
      <c r="G485" s="357">
        <f>VLOOKUP($E485,'個別表（B表）'!$C$14:$CM$113,11,FALSE)</f>
        <v>0</v>
      </c>
      <c r="H485" s="530">
        <f>VLOOKUP($E485,'個別表（B表）'!$C$14:$CM$113,12,FALSE)</f>
        <v>0</v>
      </c>
      <c r="I485" s="388"/>
      <c r="J485" s="709" t="str">
        <f>IF($H485&gt;0,LEFT(VLOOKUP($E485,'個別表（B表）'!$C$14:$CM$113,14,FALSE),2),"")</f>
        <v/>
      </c>
      <c r="K485" s="705">
        <f>SUMIFS('個別表（B表）'!$I$14:$I$113,'個別表（B表）'!$C$14:$C$113,'総括表 (A表)'!$E485,'個別表（B表）'!$R$14:$R$113,"&gt;=1")</f>
        <v>0</v>
      </c>
      <c r="L485" s="627">
        <f>SUMIFS('個別表（B表）'!$AW$14:$AW$113,'個別表（B表）'!$C$14:$C$113,'総括表 (A表)'!$E485)</f>
        <v>0</v>
      </c>
      <c r="M485" s="385">
        <f>SUMIFS('個別表（B表）'!$AY$14:$AY$113,'個別表（B表）'!$C$14:$C$113,'総括表 (A表)'!$E485)</f>
        <v>0</v>
      </c>
      <c r="N485" s="386">
        <f>SUMIFS('個別表（B表）'!$I$14:$I$113,'個別表（B表）'!$C$14:$C$113,'総括表 (A表)'!$E485,'個別表（B表）'!$F$14:$F$113,"&gt;=1")</f>
        <v>0</v>
      </c>
      <c r="O485" s="386">
        <f>SUMIFS('個別表（B表）'!$BR$14:$BR$113,'個別表（B表）'!$C$14:$C$113,'総括表 (A表)'!$E485)</f>
        <v>0</v>
      </c>
      <c r="P485" s="721" t="str">
        <f t="shared" si="106"/>
        <v/>
      </c>
      <c r="Q485" s="716"/>
      <c r="R485" s="327"/>
      <c r="S485" s="705">
        <f>SUMIFS('個別表（B表）'!$I$14:$I$113,'個別表（B表）'!$C$14:$C$113,'総括表 (A表)'!E485)</f>
        <v>0</v>
      </c>
      <c r="T485" s="698">
        <f>SUMIFS('個別表（B表）'!$AW$14:$AW$113,'個別表（B表）'!$C$14:$C$113,'総括表 (A表)'!$E485)</f>
        <v>0</v>
      </c>
      <c r="U485" s="387">
        <f>SUMIFS('個別表（B表）'!$AY$14:$AY$113,'個別表（B表）'!$C$14:$C$113,'総括表 (A表)'!$E485)</f>
        <v>0</v>
      </c>
      <c r="V485" s="496">
        <f>SUMIFS('個別表（B表）'!$I$14:$I$113,'個別表（B表）'!$C$14:$C$113,'総括表 (A表)'!$E485,'個別表（B表）'!$F$14:$F$113,"&gt;=1")</f>
        <v>0</v>
      </c>
      <c r="W485" s="387">
        <f>SUMIFS('個別表（B表）'!$BR$14:$BR$113,'個別表（B表）'!$C$14:$C$113,'総括表 (A表)'!$E485)</f>
        <v>0</v>
      </c>
      <c r="X485" s="674" t="str">
        <f t="shared" si="107"/>
        <v/>
      </c>
      <c r="Y485" s="331"/>
      <c r="Z485" s="332"/>
      <c r="AA485" s="328">
        <f t="shared" si="109"/>
        <v>0</v>
      </c>
      <c r="AB485" s="329">
        <f t="shared" si="110"/>
        <v>0</v>
      </c>
      <c r="AC485" s="332"/>
      <c r="AD485" s="332"/>
      <c r="AE485" s="328">
        <f t="shared" si="111"/>
        <v>0</v>
      </c>
      <c r="AF485" s="746">
        <f t="shared" si="108"/>
        <v>0</v>
      </c>
      <c r="AG485" s="332"/>
      <c r="AH485" s="328">
        <f t="shared" si="112"/>
        <v>0</v>
      </c>
      <c r="AI485" s="329">
        <f t="shared" si="115"/>
        <v>0</v>
      </c>
      <c r="AJ485" s="332"/>
      <c r="AK485" s="330">
        <f t="shared" si="113"/>
        <v>0</v>
      </c>
      <c r="AL485" s="335"/>
      <c r="AM485" s="329">
        <f t="shared" si="114"/>
        <v>0</v>
      </c>
      <c r="AN485" s="436"/>
      <c r="AO485" s="337">
        <f t="shared" si="116"/>
        <v>0</v>
      </c>
      <c r="AP485" s="261"/>
    </row>
    <row r="486" spans="1:42">
      <c r="A486" s="342">
        <f>VLOOKUP($E486,'個別表（B表）'!$C$14:$CM$113,2,FALSE)</f>
        <v>0</v>
      </c>
      <c r="B486" s="342">
        <f>IF(D486&gt;0,SUM($D$12:D486),0)</f>
        <v>0</v>
      </c>
      <c r="C486" s="342">
        <f t="shared" si="103"/>
        <v>0</v>
      </c>
      <c r="D486" s="342">
        <f t="shared" si="105"/>
        <v>0</v>
      </c>
      <c r="E486" s="666">
        <f t="shared" si="104"/>
        <v>0</v>
      </c>
      <c r="F486" s="357">
        <f>VLOOKUP($E486,'個別表（B表）'!$C$14:$CM$113,10,FALSE)</f>
        <v>0</v>
      </c>
      <c r="G486" s="357">
        <f>VLOOKUP($E486,'個別表（B表）'!$C$14:$CM$113,11,FALSE)</f>
        <v>0</v>
      </c>
      <c r="H486" s="530">
        <f>VLOOKUP($E486,'個別表（B表）'!$C$14:$CM$113,12,FALSE)</f>
        <v>0</v>
      </c>
      <c r="I486" s="388"/>
      <c r="J486" s="709" t="str">
        <f>IF($H486&gt;0,LEFT(VLOOKUP($E486,'個別表（B表）'!$C$14:$CM$113,14,FALSE),2),"")</f>
        <v/>
      </c>
      <c r="K486" s="705">
        <f>SUMIFS('個別表（B表）'!$I$14:$I$113,'個別表（B表）'!$C$14:$C$113,'総括表 (A表)'!$E486,'個別表（B表）'!$R$14:$R$113,"&gt;=1")</f>
        <v>0</v>
      </c>
      <c r="L486" s="627">
        <f>SUMIFS('個別表（B表）'!$AW$14:$AW$113,'個別表（B表）'!$C$14:$C$113,'総括表 (A表)'!$E486)</f>
        <v>0</v>
      </c>
      <c r="M486" s="385">
        <f>SUMIFS('個別表（B表）'!$AY$14:$AY$113,'個別表（B表）'!$C$14:$C$113,'総括表 (A表)'!$E486)</f>
        <v>0</v>
      </c>
      <c r="N486" s="386">
        <f>SUMIFS('個別表（B表）'!$I$14:$I$113,'個別表（B表）'!$C$14:$C$113,'総括表 (A表)'!$E486,'個別表（B表）'!$F$14:$F$113,"&gt;=1")</f>
        <v>0</v>
      </c>
      <c r="O486" s="386">
        <f>SUMIFS('個別表（B表）'!$BR$14:$BR$113,'個別表（B表）'!$C$14:$C$113,'総括表 (A表)'!$E486)</f>
        <v>0</v>
      </c>
      <c r="P486" s="721" t="str">
        <f t="shared" si="106"/>
        <v/>
      </c>
      <c r="Q486" s="716"/>
      <c r="R486" s="327"/>
      <c r="S486" s="705">
        <f>SUMIFS('個別表（B表）'!$I$14:$I$113,'個別表（B表）'!$C$14:$C$113,'総括表 (A表)'!E486)</f>
        <v>0</v>
      </c>
      <c r="T486" s="698">
        <f>SUMIFS('個別表（B表）'!$AW$14:$AW$113,'個別表（B表）'!$C$14:$C$113,'総括表 (A表)'!$E486)</f>
        <v>0</v>
      </c>
      <c r="U486" s="387">
        <f>SUMIFS('個別表（B表）'!$AY$14:$AY$113,'個別表（B表）'!$C$14:$C$113,'総括表 (A表)'!$E486)</f>
        <v>0</v>
      </c>
      <c r="V486" s="496">
        <f>SUMIFS('個別表（B表）'!$I$14:$I$113,'個別表（B表）'!$C$14:$C$113,'総括表 (A表)'!$E486,'個別表（B表）'!$F$14:$F$113,"&gt;=1")</f>
        <v>0</v>
      </c>
      <c r="W486" s="387">
        <f>SUMIFS('個別表（B表）'!$BR$14:$BR$113,'個別表（B表）'!$C$14:$C$113,'総括表 (A表)'!$E486)</f>
        <v>0</v>
      </c>
      <c r="X486" s="674" t="str">
        <f t="shared" si="107"/>
        <v/>
      </c>
      <c r="Y486" s="331"/>
      <c r="Z486" s="332"/>
      <c r="AA486" s="328">
        <f t="shared" si="109"/>
        <v>0</v>
      </c>
      <c r="AB486" s="329">
        <f t="shared" si="110"/>
        <v>0</v>
      </c>
      <c r="AC486" s="332"/>
      <c r="AD486" s="332"/>
      <c r="AE486" s="328">
        <f t="shared" si="111"/>
        <v>0</v>
      </c>
      <c r="AF486" s="746">
        <f t="shared" si="108"/>
        <v>0</v>
      </c>
      <c r="AG486" s="332"/>
      <c r="AH486" s="328">
        <f t="shared" si="112"/>
        <v>0</v>
      </c>
      <c r="AI486" s="329">
        <f t="shared" si="115"/>
        <v>0</v>
      </c>
      <c r="AJ486" s="332"/>
      <c r="AK486" s="330">
        <f t="shared" si="113"/>
        <v>0</v>
      </c>
      <c r="AL486" s="335"/>
      <c r="AM486" s="329">
        <f t="shared" si="114"/>
        <v>0</v>
      </c>
      <c r="AN486" s="436"/>
      <c r="AO486" s="337">
        <f t="shared" si="116"/>
        <v>0</v>
      </c>
      <c r="AP486" s="261"/>
    </row>
    <row r="487" spans="1:42">
      <c r="A487" s="342">
        <f>VLOOKUP($E487,'個別表（B表）'!$C$14:$CM$113,2,FALSE)</f>
        <v>0</v>
      </c>
      <c r="B487" s="342">
        <f>IF(D487&gt;0,SUM($D$12:D487),0)</f>
        <v>0</v>
      </c>
      <c r="C487" s="342">
        <f t="shared" ref="C487:C541" si="117">IF(G487&gt;0,IF(G487&lt;&gt;G486,1,0),0)</f>
        <v>0</v>
      </c>
      <c r="D487" s="342">
        <f t="shared" si="105"/>
        <v>0</v>
      </c>
      <c r="E487" s="666">
        <f t="shared" ref="E487:E541" si="118">IF(ROW()-ROW($E$11)&lt;=$A$8,ROW()-ROW($E$11),0)</f>
        <v>0</v>
      </c>
      <c r="F487" s="357">
        <f>VLOOKUP($E487,'個別表（B表）'!$C$14:$CM$113,10,FALSE)</f>
        <v>0</v>
      </c>
      <c r="G487" s="357">
        <f>VLOOKUP($E487,'個別表（B表）'!$C$14:$CM$113,11,FALSE)</f>
        <v>0</v>
      </c>
      <c r="H487" s="530">
        <f>VLOOKUP($E487,'個別表（B表）'!$C$14:$CM$113,12,FALSE)</f>
        <v>0</v>
      </c>
      <c r="I487" s="388"/>
      <c r="J487" s="709" t="str">
        <f>IF($H487&gt;0,LEFT(VLOOKUP($E487,'個別表（B表）'!$C$14:$CM$113,14,FALSE),2),"")</f>
        <v/>
      </c>
      <c r="K487" s="705">
        <f>SUMIFS('個別表（B表）'!$I$14:$I$113,'個別表（B表）'!$C$14:$C$113,'総括表 (A表)'!$E487,'個別表（B表）'!$R$14:$R$113,"&gt;=1")</f>
        <v>0</v>
      </c>
      <c r="L487" s="627">
        <f>SUMIFS('個別表（B表）'!$AW$14:$AW$113,'個別表（B表）'!$C$14:$C$113,'総括表 (A表)'!$E487)</f>
        <v>0</v>
      </c>
      <c r="M487" s="385">
        <f>SUMIFS('個別表（B表）'!$AY$14:$AY$113,'個別表（B表）'!$C$14:$C$113,'総括表 (A表)'!$E487)</f>
        <v>0</v>
      </c>
      <c r="N487" s="386">
        <f>SUMIFS('個別表（B表）'!$I$14:$I$113,'個別表（B表）'!$C$14:$C$113,'総括表 (A表)'!$E487,'個別表（B表）'!$F$14:$F$113,"&gt;=1")</f>
        <v>0</v>
      </c>
      <c r="O487" s="386">
        <f>SUMIFS('個別表（B表）'!$BR$14:$BR$113,'個別表（B表）'!$C$14:$C$113,'総括表 (A表)'!$E487)</f>
        <v>0</v>
      </c>
      <c r="P487" s="721" t="str">
        <f t="shared" si="106"/>
        <v/>
      </c>
      <c r="Q487" s="716"/>
      <c r="R487" s="327"/>
      <c r="S487" s="705">
        <f>SUMIFS('個別表（B表）'!$I$14:$I$113,'個別表（B表）'!$C$14:$C$113,'総括表 (A表)'!E487)</f>
        <v>0</v>
      </c>
      <c r="T487" s="698">
        <f>SUMIFS('個別表（B表）'!$AW$14:$AW$113,'個別表（B表）'!$C$14:$C$113,'総括表 (A表)'!$E487)</f>
        <v>0</v>
      </c>
      <c r="U487" s="387">
        <f>SUMIFS('個別表（B表）'!$AY$14:$AY$113,'個別表（B表）'!$C$14:$C$113,'総括表 (A表)'!$E487)</f>
        <v>0</v>
      </c>
      <c r="V487" s="496">
        <f>SUMIFS('個別表（B表）'!$I$14:$I$113,'個別表（B表）'!$C$14:$C$113,'総括表 (A表)'!$E487,'個別表（B表）'!$F$14:$F$113,"&gt;=1")</f>
        <v>0</v>
      </c>
      <c r="W487" s="387">
        <f>SUMIFS('個別表（B表）'!$BR$14:$BR$113,'個別表（B表）'!$C$14:$C$113,'総括表 (A表)'!$E487)</f>
        <v>0</v>
      </c>
      <c r="X487" s="674" t="str">
        <f t="shared" si="107"/>
        <v/>
      </c>
      <c r="Y487" s="331"/>
      <c r="Z487" s="332"/>
      <c r="AA487" s="328">
        <f t="shared" si="109"/>
        <v>0</v>
      </c>
      <c r="AB487" s="329">
        <f t="shared" si="110"/>
        <v>0</v>
      </c>
      <c r="AC487" s="332"/>
      <c r="AD487" s="332"/>
      <c r="AE487" s="328">
        <f t="shared" si="111"/>
        <v>0</v>
      </c>
      <c r="AF487" s="746">
        <f t="shared" si="108"/>
        <v>0</v>
      </c>
      <c r="AG487" s="332"/>
      <c r="AH487" s="328">
        <f t="shared" si="112"/>
        <v>0</v>
      </c>
      <c r="AI487" s="329">
        <f t="shared" si="115"/>
        <v>0</v>
      </c>
      <c r="AJ487" s="332"/>
      <c r="AK487" s="330">
        <f t="shared" si="113"/>
        <v>0</v>
      </c>
      <c r="AL487" s="335"/>
      <c r="AM487" s="329">
        <f t="shared" si="114"/>
        <v>0</v>
      </c>
      <c r="AN487" s="436"/>
      <c r="AO487" s="337">
        <f t="shared" si="116"/>
        <v>0</v>
      </c>
      <c r="AP487" s="261"/>
    </row>
    <row r="488" spans="1:42">
      <c r="A488" s="342">
        <f>VLOOKUP($E488,'個別表（B表）'!$C$14:$CM$113,2,FALSE)</f>
        <v>0</v>
      </c>
      <c r="B488" s="342">
        <f>IF(D488&gt;0,SUM($D$12:D488),0)</f>
        <v>0</v>
      </c>
      <c r="C488" s="342">
        <f t="shared" si="117"/>
        <v>0</v>
      </c>
      <c r="D488" s="342">
        <f t="shared" si="105"/>
        <v>0</v>
      </c>
      <c r="E488" s="666">
        <f t="shared" si="118"/>
        <v>0</v>
      </c>
      <c r="F488" s="357">
        <f>VLOOKUP($E488,'個別表（B表）'!$C$14:$CM$113,10,FALSE)</f>
        <v>0</v>
      </c>
      <c r="G488" s="357">
        <f>VLOOKUP($E488,'個別表（B表）'!$C$14:$CM$113,11,FALSE)</f>
        <v>0</v>
      </c>
      <c r="H488" s="530">
        <f>VLOOKUP($E488,'個別表（B表）'!$C$14:$CM$113,12,FALSE)</f>
        <v>0</v>
      </c>
      <c r="I488" s="388"/>
      <c r="J488" s="709" t="str">
        <f>IF($H488&gt;0,LEFT(VLOOKUP($E488,'個別表（B表）'!$C$14:$CM$113,14,FALSE),2),"")</f>
        <v/>
      </c>
      <c r="K488" s="705">
        <f>SUMIFS('個別表（B表）'!$I$14:$I$113,'個別表（B表）'!$C$14:$C$113,'総括表 (A表)'!$E488,'個別表（B表）'!$R$14:$R$113,"&gt;=1")</f>
        <v>0</v>
      </c>
      <c r="L488" s="627">
        <f>SUMIFS('個別表（B表）'!$AW$14:$AW$113,'個別表（B表）'!$C$14:$C$113,'総括表 (A表)'!$E488)</f>
        <v>0</v>
      </c>
      <c r="M488" s="385">
        <f>SUMIFS('個別表（B表）'!$AY$14:$AY$113,'個別表（B表）'!$C$14:$C$113,'総括表 (A表)'!$E488)</f>
        <v>0</v>
      </c>
      <c r="N488" s="386">
        <f>SUMIFS('個別表（B表）'!$I$14:$I$113,'個別表（B表）'!$C$14:$C$113,'総括表 (A表)'!$E488,'個別表（B表）'!$F$14:$F$113,"&gt;=1")</f>
        <v>0</v>
      </c>
      <c r="O488" s="386">
        <f>SUMIFS('個別表（B表）'!$BR$14:$BR$113,'個別表（B表）'!$C$14:$C$113,'総括表 (A表)'!$E488)</f>
        <v>0</v>
      </c>
      <c r="P488" s="721" t="str">
        <f t="shared" si="106"/>
        <v/>
      </c>
      <c r="Q488" s="716"/>
      <c r="R488" s="327"/>
      <c r="S488" s="705">
        <f>SUMIFS('個別表（B表）'!$I$14:$I$113,'個別表（B表）'!$C$14:$C$113,'総括表 (A表)'!E488)</f>
        <v>0</v>
      </c>
      <c r="T488" s="698">
        <f>SUMIFS('個別表（B表）'!$AW$14:$AW$113,'個別表（B表）'!$C$14:$C$113,'総括表 (A表)'!$E488)</f>
        <v>0</v>
      </c>
      <c r="U488" s="387">
        <f>SUMIFS('個別表（B表）'!$AY$14:$AY$113,'個別表（B表）'!$C$14:$C$113,'総括表 (A表)'!$E488)</f>
        <v>0</v>
      </c>
      <c r="V488" s="496">
        <f>SUMIFS('個別表（B表）'!$I$14:$I$113,'個別表（B表）'!$C$14:$C$113,'総括表 (A表)'!$E488,'個別表（B表）'!$F$14:$F$113,"&gt;=1")</f>
        <v>0</v>
      </c>
      <c r="W488" s="387">
        <f>SUMIFS('個別表（B表）'!$BR$14:$BR$113,'個別表（B表）'!$C$14:$C$113,'総括表 (A表)'!$E488)</f>
        <v>0</v>
      </c>
      <c r="X488" s="674" t="str">
        <f t="shared" si="107"/>
        <v/>
      </c>
      <c r="Y488" s="331"/>
      <c r="Z488" s="332"/>
      <c r="AA488" s="328">
        <f t="shared" si="109"/>
        <v>0</v>
      </c>
      <c r="AB488" s="329">
        <f t="shared" si="110"/>
        <v>0</v>
      </c>
      <c r="AC488" s="332"/>
      <c r="AD488" s="332"/>
      <c r="AE488" s="328">
        <f t="shared" si="111"/>
        <v>0</v>
      </c>
      <c r="AF488" s="746">
        <f t="shared" si="108"/>
        <v>0</v>
      </c>
      <c r="AG488" s="332"/>
      <c r="AH488" s="328">
        <f t="shared" si="112"/>
        <v>0</v>
      </c>
      <c r="AI488" s="329">
        <f t="shared" si="115"/>
        <v>0</v>
      </c>
      <c r="AJ488" s="332"/>
      <c r="AK488" s="330">
        <f t="shared" si="113"/>
        <v>0</v>
      </c>
      <c r="AL488" s="335"/>
      <c r="AM488" s="329">
        <f t="shared" si="114"/>
        <v>0</v>
      </c>
      <c r="AN488" s="436"/>
      <c r="AO488" s="337">
        <f t="shared" si="116"/>
        <v>0</v>
      </c>
      <c r="AP488" s="261"/>
    </row>
    <row r="489" spans="1:42">
      <c r="A489" s="342">
        <f>VLOOKUP($E489,'個別表（B表）'!$C$14:$CM$113,2,FALSE)</f>
        <v>0</v>
      </c>
      <c r="B489" s="342">
        <f>IF(D489&gt;0,SUM($D$12:D489),0)</f>
        <v>0</v>
      </c>
      <c r="C489" s="342">
        <f t="shared" si="117"/>
        <v>0</v>
      </c>
      <c r="D489" s="342">
        <f t="shared" si="105"/>
        <v>0</v>
      </c>
      <c r="E489" s="666">
        <f t="shared" si="118"/>
        <v>0</v>
      </c>
      <c r="F489" s="357">
        <f>VLOOKUP($E489,'個別表（B表）'!$C$14:$CM$113,10,FALSE)</f>
        <v>0</v>
      </c>
      <c r="G489" s="357">
        <f>VLOOKUP($E489,'個別表（B表）'!$C$14:$CM$113,11,FALSE)</f>
        <v>0</v>
      </c>
      <c r="H489" s="530">
        <f>VLOOKUP($E489,'個別表（B表）'!$C$14:$CM$113,12,FALSE)</f>
        <v>0</v>
      </c>
      <c r="I489" s="388"/>
      <c r="J489" s="709" t="str">
        <f>IF($H489&gt;0,LEFT(VLOOKUP($E489,'個別表（B表）'!$C$14:$CM$113,14,FALSE),2),"")</f>
        <v/>
      </c>
      <c r="K489" s="705">
        <f>SUMIFS('個別表（B表）'!$I$14:$I$113,'個別表（B表）'!$C$14:$C$113,'総括表 (A表)'!$E489,'個別表（B表）'!$R$14:$R$113,"&gt;=1")</f>
        <v>0</v>
      </c>
      <c r="L489" s="627">
        <f>SUMIFS('個別表（B表）'!$AW$14:$AW$113,'個別表（B表）'!$C$14:$C$113,'総括表 (A表)'!$E489)</f>
        <v>0</v>
      </c>
      <c r="M489" s="385">
        <f>SUMIFS('個別表（B表）'!$AY$14:$AY$113,'個別表（B表）'!$C$14:$C$113,'総括表 (A表)'!$E489)</f>
        <v>0</v>
      </c>
      <c r="N489" s="386">
        <f>SUMIFS('個別表（B表）'!$I$14:$I$113,'個別表（B表）'!$C$14:$C$113,'総括表 (A表)'!$E489,'個別表（B表）'!$F$14:$F$113,"&gt;=1")</f>
        <v>0</v>
      </c>
      <c r="O489" s="386">
        <f>SUMIFS('個別表（B表）'!$BR$14:$BR$113,'個別表（B表）'!$C$14:$C$113,'総括表 (A表)'!$E489)</f>
        <v>0</v>
      </c>
      <c r="P489" s="721" t="str">
        <f t="shared" si="106"/>
        <v/>
      </c>
      <c r="Q489" s="716"/>
      <c r="R489" s="327"/>
      <c r="S489" s="705">
        <f>SUMIFS('個別表（B表）'!$I$14:$I$113,'個別表（B表）'!$C$14:$C$113,'総括表 (A表)'!E489)</f>
        <v>0</v>
      </c>
      <c r="T489" s="698">
        <f>SUMIFS('個別表（B表）'!$AW$14:$AW$113,'個別表（B表）'!$C$14:$C$113,'総括表 (A表)'!$E489)</f>
        <v>0</v>
      </c>
      <c r="U489" s="387">
        <f>SUMIFS('個別表（B表）'!$AY$14:$AY$113,'個別表（B表）'!$C$14:$C$113,'総括表 (A表)'!$E489)</f>
        <v>0</v>
      </c>
      <c r="V489" s="496">
        <f>SUMIFS('個別表（B表）'!$I$14:$I$113,'個別表（B表）'!$C$14:$C$113,'総括表 (A表)'!$E489,'個別表（B表）'!$F$14:$F$113,"&gt;=1")</f>
        <v>0</v>
      </c>
      <c r="W489" s="387">
        <f>SUMIFS('個別表（B表）'!$BR$14:$BR$113,'個別表（B表）'!$C$14:$C$113,'総括表 (A表)'!$E489)</f>
        <v>0</v>
      </c>
      <c r="X489" s="674" t="str">
        <f t="shared" si="107"/>
        <v/>
      </c>
      <c r="Y489" s="331"/>
      <c r="Z489" s="332"/>
      <c r="AA489" s="328">
        <f t="shared" si="109"/>
        <v>0</v>
      </c>
      <c r="AB489" s="329">
        <f t="shared" si="110"/>
        <v>0</v>
      </c>
      <c r="AC489" s="332"/>
      <c r="AD489" s="332"/>
      <c r="AE489" s="328">
        <f t="shared" si="111"/>
        <v>0</v>
      </c>
      <c r="AF489" s="746">
        <f t="shared" si="108"/>
        <v>0</v>
      </c>
      <c r="AG489" s="332"/>
      <c r="AH489" s="328">
        <f t="shared" si="112"/>
        <v>0</v>
      </c>
      <c r="AI489" s="329">
        <f t="shared" si="115"/>
        <v>0</v>
      </c>
      <c r="AJ489" s="332"/>
      <c r="AK489" s="330">
        <f t="shared" si="113"/>
        <v>0</v>
      </c>
      <c r="AL489" s="335"/>
      <c r="AM489" s="329">
        <f t="shared" si="114"/>
        <v>0</v>
      </c>
      <c r="AN489" s="436"/>
      <c r="AO489" s="337">
        <f t="shared" si="116"/>
        <v>0</v>
      </c>
      <c r="AP489" s="261"/>
    </row>
    <row r="490" spans="1:42">
      <c r="A490" s="342">
        <f>VLOOKUP($E490,'個別表（B表）'!$C$14:$CM$113,2,FALSE)</f>
        <v>0</v>
      </c>
      <c r="B490" s="342">
        <f>IF(D490&gt;0,SUM($D$12:D490),0)</f>
        <v>0</v>
      </c>
      <c r="C490" s="342">
        <f t="shared" si="117"/>
        <v>0</v>
      </c>
      <c r="D490" s="342">
        <f t="shared" si="105"/>
        <v>0</v>
      </c>
      <c r="E490" s="666">
        <f t="shared" si="118"/>
        <v>0</v>
      </c>
      <c r="F490" s="357">
        <f>VLOOKUP($E490,'個別表（B表）'!$C$14:$CM$113,10,FALSE)</f>
        <v>0</v>
      </c>
      <c r="G490" s="357">
        <f>VLOOKUP($E490,'個別表（B表）'!$C$14:$CM$113,11,FALSE)</f>
        <v>0</v>
      </c>
      <c r="H490" s="530">
        <f>VLOOKUP($E490,'個別表（B表）'!$C$14:$CM$113,12,FALSE)</f>
        <v>0</v>
      </c>
      <c r="I490" s="388"/>
      <c r="J490" s="709" t="str">
        <f>IF($H490&gt;0,LEFT(VLOOKUP($E490,'個別表（B表）'!$C$14:$CM$113,14,FALSE),2),"")</f>
        <v/>
      </c>
      <c r="K490" s="705">
        <f>SUMIFS('個別表（B表）'!$I$14:$I$113,'個別表（B表）'!$C$14:$C$113,'総括表 (A表)'!$E490,'個別表（B表）'!$R$14:$R$113,"&gt;=1")</f>
        <v>0</v>
      </c>
      <c r="L490" s="627">
        <f>SUMIFS('個別表（B表）'!$AW$14:$AW$113,'個別表（B表）'!$C$14:$C$113,'総括表 (A表)'!$E490)</f>
        <v>0</v>
      </c>
      <c r="M490" s="385">
        <f>SUMIFS('個別表（B表）'!$AY$14:$AY$113,'個別表（B表）'!$C$14:$C$113,'総括表 (A表)'!$E490)</f>
        <v>0</v>
      </c>
      <c r="N490" s="386">
        <f>SUMIFS('個別表（B表）'!$I$14:$I$113,'個別表（B表）'!$C$14:$C$113,'総括表 (A表)'!$E490,'個別表（B表）'!$F$14:$F$113,"&gt;=1")</f>
        <v>0</v>
      </c>
      <c r="O490" s="386">
        <f>SUMIFS('個別表（B表）'!$BR$14:$BR$113,'個別表（B表）'!$C$14:$C$113,'総括表 (A表)'!$E490)</f>
        <v>0</v>
      </c>
      <c r="P490" s="721" t="str">
        <f t="shared" si="106"/>
        <v/>
      </c>
      <c r="Q490" s="716"/>
      <c r="R490" s="327"/>
      <c r="S490" s="705">
        <f>SUMIFS('個別表（B表）'!$I$14:$I$113,'個別表（B表）'!$C$14:$C$113,'総括表 (A表)'!E490)</f>
        <v>0</v>
      </c>
      <c r="T490" s="698">
        <f>SUMIFS('個別表（B表）'!$AW$14:$AW$113,'個別表（B表）'!$C$14:$C$113,'総括表 (A表)'!$E490)</f>
        <v>0</v>
      </c>
      <c r="U490" s="387">
        <f>SUMIFS('個別表（B表）'!$AY$14:$AY$113,'個別表（B表）'!$C$14:$C$113,'総括表 (A表)'!$E490)</f>
        <v>0</v>
      </c>
      <c r="V490" s="496">
        <f>SUMIFS('個別表（B表）'!$I$14:$I$113,'個別表（B表）'!$C$14:$C$113,'総括表 (A表)'!$E490,'個別表（B表）'!$F$14:$F$113,"&gt;=1")</f>
        <v>0</v>
      </c>
      <c r="W490" s="387">
        <f>SUMIFS('個別表（B表）'!$BR$14:$BR$113,'個別表（B表）'!$C$14:$C$113,'総括表 (A表)'!$E490)</f>
        <v>0</v>
      </c>
      <c r="X490" s="674" t="str">
        <f t="shared" si="107"/>
        <v/>
      </c>
      <c r="Y490" s="331"/>
      <c r="Z490" s="332"/>
      <c r="AA490" s="328">
        <f t="shared" si="109"/>
        <v>0</v>
      </c>
      <c r="AB490" s="329">
        <f t="shared" si="110"/>
        <v>0</v>
      </c>
      <c r="AC490" s="332"/>
      <c r="AD490" s="332"/>
      <c r="AE490" s="328">
        <f t="shared" si="111"/>
        <v>0</v>
      </c>
      <c r="AF490" s="746">
        <f t="shared" si="108"/>
        <v>0</v>
      </c>
      <c r="AG490" s="332"/>
      <c r="AH490" s="328">
        <f t="shared" si="112"/>
        <v>0</v>
      </c>
      <c r="AI490" s="329">
        <f t="shared" si="115"/>
        <v>0</v>
      </c>
      <c r="AJ490" s="332"/>
      <c r="AK490" s="330">
        <f t="shared" si="113"/>
        <v>0</v>
      </c>
      <c r="AL490" s="335"/>
      <c r="AM490" s="329">
        <f t="shared" si="114"/>
        <v>0</v>
      </c>
      <c r="AN490" s="436"/>
      <c r="AO490" s="337">
        <f t="shared" si="116"/>
        <v>0</v>
      </c>
      <c r="AP490" s="261"/>
    </row>
    <row r="491" spans="1:42">
      <c r="A491" s="342">
        <f>VLOOKUP($E491,'個別表（B表）'!$C$14:$CM$113,2,FALSE)</f>
        <v>0</v>
      </c>
      <c r="B491" s="342">
        <f>IF(D491&gt;0,SUM($D$12:D491),0)</f>
        <v>0</v>
      </c>
      <c r="C491" s="342">
        <f t="shared" si="117"/>
        <v>0</v>
      </c>
      <c r="D491" s="342">
        <f t="shared" si="105"/>
        <v>0</v>
      </c>
      <c r="E491" s="666">
        <f t="shared" si="118"/>
        <v>0</v>
      </c>
      <c r="F491" s="357">
        <f>VLOOKUP($E491,'個別表（B表）'!$C$14:$CM$113,10,FALSE)</f>
        <v>0</v>
      </c>
      <c r="G491" s="357">
        <f>VLOOKUP($E491,'個別表（B表）'!$C$14:$CM$113,11,FALSE)</f>
        <v>0</v>
      </c>
      <c r="H491" s="530">
        <f>VLOOKUP($E491,'個別表（B表）'!$C$14:$CM$113,12,FALSE)</f>
        <v>0</v>
      </c>
      <c r="I491" s="388"/>
      <c r="J491" s="709" t="str">
        <f>IF($H491&gt;0,LEFT(VLOOKUP($E491,'個別表（B表）'!$C$14:$CM$113,14,FALSE),2),"")</f>
        <v/>
      </c>
      <c r="K491" s="705">
        <f>SUMIFS('個別表（B表）'!$I$14:$I$113,'個別表（B表）'!$C$14:$C$113,'総括表 (A表)'!$E491,'個別表（B表）'!$R$14:$R$113,"&gt;=1")</f>
        <v>0</v>
      </c>
      <c r="L491" s="627">
        <f>SUMIFS('個別表（B表）'!$AW$14:$AW$113,'個別表（B表）'!$C$14:$C$113,'総括表 (A表)'!$E491)</f>
        <v>0</v>
      </c>
      <c r="M491" s="385">
        <f>SUMIFS('個別表（B表）'!$AY$14:$AY$113,'個別表（B表）'!$C$14:$C$113,'総括表 (A表)'!$E491)</f>
        <v>0</v>
      </c>
      <c r="N491" s="386">
        <f>SUMIFS('個別表（B表）'!$I$14:$I$113,'個別表（B表）'!$C$14:$C$113,'総括表 (A表)'!$E491,'個別表（B表）'!$F$14:$F$113,"&gt;=1")</f>
        <v>0</v>
      </c>
      <c r="O491" s="386">
        <f>SUMIFS('個別表（B表）'!$BR$14:$BR$113,'個別表（B表）'!$C$14:$C$113,'総括表 (A表)'!$E491)</f>
        <v>0</v>
      </c>
      <c r="P491" s="721" t="str">
        <f t="shared" si="106"/>
        <v/>
      </c>
      <c r="Q491" s="716"/>
      <c r="R491" s="327"/>
      <c r="S491" s="705">
        <f>SUMIFS('個別表（B表）'!$I$14:$I$113,'個別表（B表）'!$C$14:$C$113,'総括表 (A表)'!E491)</f>
        <v>0</v>
      </c>
      <c r="T491" s="698">
        <f>SUMIFS('個別表（B表）'!$AW$14:$AW$113,'個別表（B表）'!$C$14:$C$113,'総括表 (A表)'!$E491)</f>
        <v>0</v>
      </c>
      <c r="U491" s="387">
        <f>SUMIFS('個別表（B表）'!$AY$14:$AY$113,'個別表（B表）'!$C$14:$C$113,'総括表 (A表)'!$E491)</f>
        <v>0</v>
      </c>
      <c r="V491" s="496">
        <f>SUMIFS('個別表（B表）'!$I$14:$I$113,'個別表（B表）'!$C$14:$C$113,'総括表 (A表)'!$E491,'個別表（B表）'!$F$14:$F$113,"&gt;=1")</f>
        <v>0</v>
      </c>
      <c r="W491" s="387">
        <f>SUMIFS('個別表（B表）'!$BR$14:$BR$113,'個別表（B表）'!$C$14:$C$113,'総括表 (A表)'!$E491)</f>
        <v>0</v>
      </c>
      <c r="X491" s="674" t="str">
        <f t="shared" si="107"/>
        <v/>
      </c>
      <c r="Y491" s="331"/>
      <c r="Z491" s="332"/>
      <c r="AA491" s="328">
        <f t="shared" si="109"/>
        <v>0</v>
      </c>
      <c r="AB491" s="329">
        <f t="shared" si="110"/>
        <v>0</v>
      </c>
      <c r="AC491" s="332"/>
      <c r="AD491" s="332"/>
      <c r="AE491" s="328">
        <f t="shared" si="111"/>
        <v>0</v>
      </c>
      <c r="AF491" s="746">
        <f t="shared" si="108"/>
        <v>0</v>
      </c>
      <c r="AG491" s="332"/>
      <c r="AH491" s="328">
        <f t="shared" si="112"/>
        <v>0</v>
      </c>
      <c r="AI491" s="329">
        <f t="shared" si="115"/>
        <v>0</v>
      </c>
      <c r="AJ491" s="332"/>
      <c r="AK491" s="330">
        <f t="shared" si="113"/>
        <v>0</v>
      </c>
      <c r="AL491" s="335"/>
      <c r="AM491" s="329">
        <f t="shared" si="114"/>
        <v>0</v>
      </c>
      <c r="AN491" s="436"/>
      <c r="AO491" s="337">
        <f t="shared" si="116"/>
        <v>0</v>
      </c>
      <c r="AP491" s="261"/>
    </row>
    <row r="492" spans="1:42">
      <c r="A492" s="342">
        <f>VLOOKUP($E492,'個別表（B表）'!$C$14:$CM$113,2,FALSE)</f>
        <v>0</v>
      </c>
      <c r="B492" s="342">
        <f>IF(D492&gt;0,SUM($D$12:D492),0)</f>
        <v>0</v>
      </c>
      <c r="C492" s="342">
        <f t="shared" si="117"/>
        <v>0</v>
      </c>
      <c r="D492" s="342">
        <f t="shared" si="105"/>
        <v>0</v>
      </c>
      <c r="E492" s="666">
        <f t="shared" si="118"/>
        <v>0</v>
      </c>
      <c r="F492" s="357">
        <f>VLOOKUP($E492,'個別表（B表）'!$C$14:$CM$113,10,FALSE)</f>
        <v>0</v>
      </c>
      <c r="G492" s="357">
        <f>VLOOKUP($E492,'個別表（B表）'!$C$14:$CM$113,11,FALSE)</f>
        <v>0</v>
      </c>
      <c r="H492" s="530">
        <f>VLOOKUP($E492,'個別表（B表）'!$C$14:$CM$113,12,FALSE)</f>
        <v>0</v>
      </c>
      <c r="I492" s="388"/>
      <c r="J492" s="709" t="str">
        <f>IF($H492&gt;0,LEFT(VLOOKUP($E492,'個別表（B表）'!$C$14:$CM$113,14,FALSE),2),"")</f>
        <v/>
      </c>
      <c r="K492" s="705">
        <f>SUMIFS('個別表（B表）'!$I$14:$I$113,'個別表（B表）'!$C$14:$C$113,'総括表 (A表)'!$E492,'個別表（B表）'!$R$14:$R$113,"&gt;=1")</f>
        <v>0</v>
      </c>
      <c r="L492" s="627">
        <f>SUMIFS('個別表（B表）'!$AW$14:$AW$113,'個別表（B表）'!$C$14:$C$113,'総括表 (A表)'!$E492)</f>
        <v>0</v>
      </c>
      <c r="M492" s="385">
        <f>SUMIFS('個別表（B表）'!$AY$14:$AY$113,'個別表（B表）'!$C$14:$C$113,'総括表 (A表)'!$E492)</f>
        <v>0</v>
      </c>
      <c r="N492" s="386">
        <f>SUMIFS('個別表（B表）'!$I$14:$I$113,'個別表（B表）'!$C$14:$C$113,'総括表 (A表)'!$E492,'個別表（B表）'!$F$14:$F$113,"&gt;=1")</f>
        <v>0</v>
      </c>
      <c r="O492" s="386">
        <f>SUMIFS('個別表（B表）'!$BR$14:$BR$113,'個別表（B表）'!$C$14:$C$113,'総括表 (A表)'!$E492)</f>
        <v>0</v>
      </c>
      <c r="P492" s="721" t="str">
        <f t="shared" si="106"/>
        <v/>
      </c>
      <c r="Q492" s="716"/>
      <c r="R492" s="327"/>
      <c r="S492" s="705">
        <f>SUMIFS('個別表（B表）'!$I$14:$I$113,'個別表（B表）'!$C$14:$C$113,'総括表 (A表)'!E492)</f>
        <v>0</v>
      </c>
      <c r="T492" s="698">
        <f>SUMIFS('個別表（B表）'!$AW$14:$AW$113,'個別表（B表）'!$C$14:$C$113,'総括表 (A表)'!$E492)</f>
        <v>0</v>
      </c>
      <c r="U492" s="387">
        <f>SUMIFS('個別表（B表）'!$AY$14:$AY$113,'個別表（B表）'!$C$14:$C$113,'総括表 (A表)'!$E492)</f>
        <v>0</v>
      </c>
      <c r="V492" s="496">
        <f>SUMIFS('個別表（B表）'!$I$14:$I$113,'個別表（B表）'!$C$14:$C$113,'総括表 (A表)'!$E492,'個別表（B表）'!$F$14:$F$113,"&gt;=1")</f>
        <v>0</v>
      </c>
      <c r="W492" s="387">
        <f>SUMIFS('個別表（B表）'!$BR$14:$BR$113,'個別表（B表）'!$C$14:$C$113,'総括表 (A表)'!$E492)</f>
        <v>0</v>
      </c>
      <c r="X492" s="674" t="str">
        <f t="shared" si="107"/>
        <v/>
      </c>
      <c r="Y492" s="331"/>
      <c r="Z492" s="332"/>
      <c r="AA492" s="328">
        <f t="shared" si="109"/>
        <v>0</v>
      </c>
      <c r="AB492" s="329">
        <f t="shared" si="110"/>
        <v>0</v>
      </c>
      <c r="AC492" s="332"/>
      <c r="AD492" s="332"/>
      <c r="AE492" s="328">
        <f t="shared" si="111"/>
        <v>0</v>
      </c>
      <c r="AF492" s="746">
        <f t="shared" si="108"/>
        <v>0</v>
      </c>
      <c r="AG492" s="332"/>
      <c r="AH492" s="328">
        <f t="shared" si="112"/>
        <v>0</v>
      </c>
      <c r="AI492" s="329">
        <f t="shared" si="115"/>
        <v>0</v>
      </c>
      <c r="AJ492" s="332"/>
      <c r="AK492" s="330">
        <f t="shared" si="113"/>
        <v>0</v>
      </c>
      <c r="AL492" s="335"/>
      <c r="AM492" s="329">
        <f t="shared" si="114"/>
        <v>0</v>
      </c>
      <c r="AN492" s="436"/>
      <c r="AO492" s="337">
        <f t="shared" si="116"/>
        <v>0</v>
      </c>
      <c r="AP492" s="261"/>
    </row>
    <row r="493" spans="1:42">
      <c r="A493" s="342">
        <f>VLOOKUP($E493,'個別表（B表）'!$C$14:$CM$113,2,FALSE)</f>
        <v>0</v>
      </c>
      <c r="B493" s="342">
        <f>IF(D493&gt;0,SUM($D$12:D493),0)</f>
        <v>0</v>
      </c>
      <c r="C493" s="342">
        <f t="shared" si="117"/>
        <v>0</v>
      </c>
      <c r="D493" s="342">
        <f t="shared" si="105"/>
        <v>0</v>
      </c>
      <c r="E493" s="666">
        <f t="shared" si="118"/>
        <v>0</v>
      </c>
      <c r="F493" s="357">
        <f>VLOOKUP($E493,'個別表（B表）'!$C$14:$CM$113,10,FALSE)</f>
        <v>0</v>
      </c>
      <c r="G493" s="357">
        <f>VLOOKUP($E493,'個別表（B表）'!$C$14:$CM$113,11,FALSE)</f>
        <v>0</v>
      </c>
      <c r="H493" s="530">
        <f>VLOOKUP($E493,'個別表（B表）'!$C$14:$CM$113,12,FALSE)</f>
        <v>0</v>
      </c>
      <c r="I493" s="388"/>
      <c r="J493" s="709" t="str">
        <f>IF($H493&gt;0,LEFT(VLOOKUP($E493,'個別表（B表）'!$C$14:$CM$113,14,FALSE),2),"")</f>
        <v/>
      </c>
      <c r="K493" s="705">
        <f>SUMIFS('個別表（B表）'!$I$14:$I$113,'個別表（B表）'!$C$14:$C$113,'総括表 (A表)'!$E493,'個別表（B表）'!$R$14:$R$113,"&gt;=1")</f>
        <v>0</v>
      </c>
      <c r="L493" s="627">
        <f>SUMIFS('個別表（B表）'!$AW$14:$AW$113,'個別表（B表）'!$C$14:$C$113,'総括表 (A表)'!$E493)</f>
        <v>0</v>
      </c>
      <c r="M493" s="385">
        <f>SUMIFS('個別表（B表）'!$AY$14:$AY$113,'個別表（B表）'!$C$14:$C$113,'総括表 (A表)'!$E493)</f>
        <v>0</v>
      </c>
      <c r="N493" s="386">
        <f>SUMIFS('個別表（B表）'!$I$14:$I$113,'個別表（B表）'!$C$14:$C$113,'総括表 (A表)'!$E493,'個別表（B表）'!$F$14:$F$113,"&gt;=1")</f>
        <v>0</v>
      </c>
      <c r="O493" s="386">
        <f>SUMIFS('個別表（B表）'!$BR$14:$BR$113,'個別表（B表）'!$C$14:$C$113,'総括表 (A表)'!$E493)</f>
        <v>0</v>
      </c>
      <c r="P493" s="721" t="str">
        <f t="shared" si="106"/>
        <v/>
      </c>
      <c r="Q493" s="716"/>
      <c r="R493" s="327"/>
      <c r="S493" s="705">
        <f>SUMIFS('個別表（B表）'!$I$14:$I$113,'個別表（B表）'!$C$14:$C$113,'総括表 (A表)'!E493)</f>
        <v>0</v>
      </c>
      <c r="T493" s="698">
        <f>SUMIFS('個別表（B表）'!$AW$14:$AW$113,'個別表（B表）'!$C$14:$C$113,'総括表 (A表)'!$E493)</f>
        <v>0</v>
      </c>
      <c r="U493" s="387">
        <f>SUMIFS('個別表（B表）'!$AY$14:$AY$113,'個別表（B表）'!$C$14:$C$113,'総括表 (A表)'!$E493)</f>
        <v>0</v>
      </c>
      <c r="V493" s="496">
        <f>SUMIFS('個別表（B表）'!$I$14:$I$113,'個別表（B表）'!$C$14:$C$113,'総括表 (A表)'!$E493,'個別表（B表）'!$F$14:$F$113,"&gt;=1")</f>
        <v>0</v>
      </c>
      <c r="W493" s="387">
        <f>SUMIFS('個別表（B表）'!$BR$14:$BR$113,'個別表（B表）'!$C$14:$C$113,'総括表 (A表)'!$E493)</f>
        <v>0</v>
      </c>
      <c r="X493" s="674" t="str">
        <f t="shared" si="107"/>
        <v/>
      </c>
      <c r="Y493" s="331"/>
      <c r="Z493" s="332"/>
      <c r="AA493" s="328">
        <f t="shared" si="109"/>
        <v>0</v>
      </c>
      <c r="AB493" s="329">
        <f t="shared" si="110"/>
        <v>0</v>
      </c>
      <c r="AC493" s="332"/>
      <c r="AD493" s="332"/>
      <c r="AE493" s="328">
        <f t="shared" si="111"/>
        <v>0</v>
      </c>
      <c r="AF493" s="746">
        <f t="shared" si="108"/>
        <v>0</v>
      </c>
      <c r="AG493" s="332"/>
      <c r="AH493" s="328">
        <f t="shared" si="112"/>
        <v>0</v>
      </c>
      <c r="AI493" s="329">
        <f t="shared" si="115"/>
        <v>0</v>
      </c>
      <c r="AJ493" s="332"/>
      <c r="AK493" s="330">
        <f t="shared" si="113"/>
        <v>0</v>
      </c>
      <c r="AL493" s="335"/>
      <c r="AM493" s="329">
        <f t="shared" si="114"/>
        <v>0</v>
      </c>
      <c r="AN493" s="436"/>
      <c r="AO493" s="337">
        <f t="shared" si="116"/>
        <v>0</v>
      </c>
      <c r="AP493" s="261"/>
    </row>
    <row r="494" spans="1:42">
      <c r="A494" s="342">
        <f>VLOOKUP($E494,'個別表（B表）'!$C$14:$CM$113,2,FALSE)</f>
        <v>0</v>
      </c>
      <c r="B494" s="342">
        <f>IF(D494&gt;0,SUM($D$12:D494),0)</f>
        <v>0</v>
      </c>
      <c r="C494" s="342">
        <f t="shared" si="117"/>
        <v>0</v>
      </c>
      <c r="D494" s="342">
        <f t="shared" si="105"/>
        <v>0</v>
      </c>
      <c r="E494" s="666">
        <f t="shared" si="118"/>
        <v>0</v>
      </c>
      <c r="F494" s="357">
        <f>VLOOKUP($E494,'個別表（B表）'!$C$14:$CM$113,10,FALSE)</f>
        <v>0</v>
      </c>
      <c r="G494" s="357">
        <f>VLOOKUP($E494,'個別表（B表）'!$C$14:$CM$113,11,FALSE)</f>
        <v>0</v>
      </c>
      <c r="H494" s="530">
        <f>VLOOKUP($E494,'個別表（B表）'!$C$14:$CM$113,12,FALSE)</f>
        <v>0</v>
      </c>
      <c r="I494" s="388"/>
      <c r="J494" s="709" t="str">
        <f>IF($H494&gt;0,LEFT(VLOOKUP($E494,'個別表（B表）'!$C$14:$CM$113,14,FALSE),2),"")</f>
        <v/>
      </c>
      <c r="K494" s="705">
        <f>SUMIFS('個別表（B表）'!$I$14:$I$113,'個別表（B表）'!$C$14:$C$113,'総括表 (A表)'!$E494,'個別表（B表）'!$R$14:$R$113,"&gt;=1")</f>
        <v>0</v>
      </c>
      <c r="L494" s="627">
        <f>SUMIFS('個別表（B表）'!$AW$14:$AW$113,'個別表（B表）'!$C$14:$C$113,'総括表 (A表)'!$E494)</f>
        <v>0</v>
      </c>
      <c r="M494" s="385">
        <f>SUMIFS('個別表（B表）'!$AY$14:$AY$113,'個別表（B表）'!$C$14:$C$113,'総括表 (A表)'!$E494)</f>
        <v>0</v>
      </c>
      <c r="N494" s="386">
        <f>SUMIFS('個別表（B表）'!$I$14:$I$113,'個別表（B表）'!$C$14:$C$113,'総括表 (A表)'!$E494,'個別表（B表）'!$F$14:$F$113,"&gt;=1")</f>
        <v>0</v>
      </c>
      <c r="O494" s="386">
        <f>SUMIFS('個別表（B表）'!$BR$14:$BR$113,'個別表（B表）'!$C$14:$C$113,'総括表 (A表)'!$E494)</f>
        <v>0</v>
      </c>
      <c r="P494" s="721" t="str">
        <f t="shared" si="106"/>
        <v/>
      </c>
      <c r="Q494" s="716"/>
      <c r="R494" s="327"/>
      <c r="S494" s="705">
        <f>SUMIFS('個別表（B表）'!$I$14:$I$113,'個別表（B表）'!$C$14:$C$113,'総括表 (A表)'!E494)</f>
        <v>0</v>
      </c>
      <c r="T494" s="698">
        <f>SUMIFS('個別表（B表）'!$AW$14:$AW$113,'個別表（B表）'!$C$14:$C$113,'総括表 (A表)'!$E494)</f>
        <v>0</v>
      </c>
      <c r="U494" s="387">
        <f>SUMIFS('個別表（B表）'!$AY$14:$AY$113,'個別表（B表）'!$C$14:$C$113,'総括表 (A表)'!$E494)</f>
        <v>0</v>
      </c>
      <c r="V494" s="496">
        <f>SUMIFS('個別表（B表）'!$I$14:$I$113,'個別表（B表）'!$C$14:$C$113,'総括表 (A表)'!$E494,'個別表（B表）'!$F$14:$F$113,"&gt;=1")</f>
        <v>0</v>
      </c>
      <c r="W494" s="387">
        <f>SUMIFS('個別表（B表）'!$BR$14:$BR$113,'個別表（B表）'!$C$14:$C$113,'総括表 (A表)'!$E494)</f>
        <v>0</v>
      </c>
      <c r="X494" s="674" t="str">
        <f t="shared" si="107"/>
        <v/>
      </c>
      <c r="Y494" s="331"/>
      <c r="Z494" s="332"/>
      <c r="AA494" s="328">
        <f t="shared" si="109"/>
        <v>0</v>
      </c>
      <c r="AB494" s="329">
        <f t="shared" si="110"/>
        <v>0</v>
      </c>
      <c r="AC494" s="332"/>
      <c r="AD494" s="332"/>
      <c r="AE494" s="328">
        <f t="shared" si="111"/>
        <v>0</v>
      </c>
      <c r="AF494" s="746">
        <f t="shared" si="108"/>
        <v>0</v>
      </c>
      <c r="AG494" s="332"/>
      <c r="AH494" s="328">
        <f t="shared" si="112"/>
        <v>0</v>
      </c>
      <c r="AI494" s="329">
        <f t="shared" si="115"/>
        <v>0</v>
      </c>
      <c r="AJ494" s="332"/>
      <c r="AK494" s="330">
        <f t="shared" si="113"/>
        <v>0</v>
      </c>
      <c r="AL494" s="335"/>
      <c r="AM494" s="329">
        <f t="shared" si="114"/>
        <v>0</v>
      </c>
      <c r="AN494" s="436"/>
      <c r="AO494" s="337">
        <f t="shared" si="116"/>
        <v>0</v>
      </c>
      <c r="AP494" s="261"/>
    </row>
    <row r="495" spans="1:42">
      <c r="A495" s="342">
        <f>VLOOKUP($E495,'個別表（B表）'!$C$14:$CM$113,2,FALSE)</f>
        <v>0</v>
      </c>
      <c r="B495" s="342">
        <f>IF(D495&gt;0,SUM($D$12:D495),0)</f>
        <v>0</v>
      </c>
      <c r="C495" s="342">
        <f t="shared" si="117"/>
        <v>0</v>
      </c>
      <c r="D495" s="342">
        <f t="shared" si="105"/>
        <v>0</v>
      </c>
      <c r="E495" s="666">
        <f t="shared" si="118"/>
        <v>0</v>
      </c>
      <c r="F495" s="357">
        <f>VLOOKUP($E495,'個別表（B表）'!$C$14:$CM$113,10,FALSE)</f>
        <v>0</v>
      </c>
      <c r="G495" s="357">
        <f>VLOOKUP($E495,'個別表（B表）'!$C$14:$CM$113,11,FALSE)</f>
        <v>0</v>
      </c>
      <c r="H495" s="530">
        <f>VLOOKUP($E495,'個別表（B表）'!$C$14:$CM$113,12,FALSE)</f>
        <v>0</v>
      </c>
      <c r="I495" s="388"/>
      <c r="J495" s="709" t="str">
        <f>IF($H495&gt;0,LEFT(VLOOKUP($E495,'個別表（B表）'!$C$14:$CM$113,14,FALSE),2),"")</f>
        <v/>
      </c>
      <c r="K495" s="705">
        <f>SUMIFS('個別表（B表）'!$I$14:$I$113,'個別表（B表）'!$C$14:$C$113,'総括表 (A表)'!$E495,'個別表（B表）'!$R$14:$R$113,"&gt;=1")</f>
        <v>0</v>
      </c>
      <c r="L495" s="627">
        <f>SUMIFS('個別表（B表）'!$AW$14:$AW$113,'個別表（B表）'!$C$14:$C$113,'総括表 (A表)'!$E495)</f>
        <v>0</v>
      </c>
      <c r="M495" s="385">
        <f>SUMIFS('個別表（B表）'!$AY$14:$AY$113,'個別表（B表）'!$C$14:$C$113,'総括表 (A表)'!$E495)</f>
        <v>0</v>
      </c>
      <c r="N495" s="386">
        <f>SUMIFS('個別表（B表）'!$I$14:$I$113,'個別表（B表）'!$C$14:$C$113,'総括表 (A表)'!$E495,'個別表（B表）'!$F$14:$F$113,"&gt;=1")</f>
        <v>0</v>
      </c>
      <c r="O495" s="386">
        <f>SUMIFS('個別表（B表）'!$BR$14:$BR$113,'個別表（B表）'!$C$14:$C$113,'総括表 (A表)'!$E495)</f>
        <v>0</v>
      </c>
      <c r="P495" s="721" t="str">
        <f t="shared" si="106"/>
        <v/>
      </c>
      <c r="Q495" s="716"/>
      <c r="R495" s="327"/>
      <c r="S495" s="705">
        <f>SUMIFS('個別表（B表）'!$I$14:$I$113,'個別表（B表）'!$C$14:$C$113,'総括表 (A表)'!E495)</f>
        <v>0</v>
      </c>
      <c r="T495" s="698">
        <f>SUMIFS('個別表（B表）'!$AW$14:$AW$113,'個別表（B表）'!$C$14:$C$113,'総括表 (A表)'!$E495)</f>
        <v>0</v>
      </c>
      <c r="U495" s="387">
        <f>SUMIFS('個別表（B表）'!$AY$14:$AY$113,'個別表（B表）'!$C$14:$C$113,'総括表 (A表)'!$E495)</f>
        <v>0</v>
      </c>
      <c r="V495" s="496">
        <f>SUMIFS('個別表（B表）'!$I$14:$I$113,'個別表（B表）'!$C$14:$C$113,'総括表 (A表)'!$E495,'個別表（B表）'!$F$14:$F$113,"&gt;=1")</f>
        <v>0</v>
      </c>
      <c r="W495" s="387">
        <f>SUMIFS('個別表（B表）'!$BR$14:$BR$113,'個別表（B表）'!$C$14:$C$113,'総括表 (A表)'!$E495)</f>
        <v>0</v>
      </c>
      <c r="X495" s="674" t="str">
        <f t="shared" si="107"/>
        <v/>
      </c>
      <c r="Y495" s="331"/>
      <c r="Z495" s="332"/>
      <c r="AA495" s="328">
        <f t="shared" si="109"/>
        <v>0</v>
      </c>
      <c r="AB495" s="329">
        <f t="shared" si="110"/>
        <v>0</v>
      </c>
      <c r="AC495" s="332"/>
      <c r="AD495" s="332"/>
      <c r="AE495" s="328">
        <f t="shared" si="111"/>
        <v>0</v>
      </c>
      <c r="AF495" s="746">
        <f t="shared" si="108"/>
        <v>0</v>
      </c>
      <c r="AG495" s="332"/>
      <c r="AH495" s="328">
        <f t="shared" si="112"/>
        <v>0</v>
      </c>
      <c r="AI495" s="329">
        <f t="shared" si="115"/>
        <v>0</v>
      </c>
      <c r="AJ495" s="332"/>
      <c r="AK495" s="330">
        <f t="shared" si="113"/>
        <v>0</v>
      </c>
      <c r="AL495" s="335"/>
      <c r="AM495" s="329">
        <f t="shared" si="114"/>
        <v>0</v>
      </c>
      <c r="AN495" s="436"/>
      <c r="AO495" s="337">
        <f t="shared" si="116"/>
        <v>0</v>
      </c>
      <c r="AP495" s="261"/>
    </row>
    <row r="496" spans="1:42">
      <c r="A496" s="342">
        <f>VLOOKUP($E496,'個別表（B表）'!$C$14:$CM$113,2,FALSE)</f>
        <v>0</v>
      </c>
      <c r="B496" s="342">
        <f>IF(D496&gt;0,SUM($D$12:D496),0)</f>
        <v>0</v>
      </c>
      <c r="C496" s="342">
        <f t="shared" si="117"/>
        <v>0</v>
      </c>
      <c r="D496" s="342">
        <f t="shared" si="105"/>
        <v>0</v>
      </c>
      <c r="E496" s="666">
        <f t="shared" si="118"/>
        <v>0</v>
      </c>
      <c r="F496" s="357">
        <f>VLOOKUP($E496,'個別表（B表）'!$C$14:$CM$113,10,FALSE)</f>
        <v>0</v>
      </c>
      <c r="G496" s="357">
        <f>VLOOKUP($E496,'個別表（B表）'!$C$14:$CM$113,11,FALSE)</f>
        <v>0</v>
      </c>
      <c r="H496" s="530">
        <f>VLOOKUP($E496,'個別表（B表）'!$C$14:$CM$113,12,FALSE)</f>
        <v>0</v>
      </c>
      <c r="I496" s="388"/>
      <c r="J496" s="709" t="str">
        <f>IF($H496&gt;0,LEFT(VLOOKUP($E496,'個別表（B表）'!$C$14:$CM$113,14,FALSE),2),"")</f>
        <v/>
      </c>
      <c r="K496" s="705">
        <f>SUMIFS('個別表（B表）'!$I$14:$I$113,'個別表（B表）'!$C$14:$C$113,'総括表 (A表)'!$E496,'個別表（B表）'!$R$14:$R$113,"&gt;=1")</f>
        <v>0</v>
      </c>
      <c r="L496" s="627">
        <f>SUMIFS('個別表（B表）'!$AW$14:$AW$113,'個別表（B表）'!$C$14:$C$113,'総括表 (A表)'!$E496)</f>
        <v>0</v>
      </c>
      <c r="M496" s="385">
        <f>SUMIFS('個別表（B表）'!$AY$14:$AY$113,'個別表（B表）'!$C$14:$C$113,'総括表 (A表)'!$E496)</f>
        <v>0</v>
      </c>
      <c r="N496" s="386">
        <f>SUMIFS('個別表（B表）'!$I$14:$I$113,'個別表（B表）'!$C$14:$C$113,'総括表 (A表)'!$E496,'個別表（B表）'!$F$14:$F$113,"&gt;=1")</f>
        <v>0</v>
      </c>
      <c r="O496" s="386">
        <f>SUMIFS('個別表（B表）'!$BR$14:$BR$113,'個別表（B表）'!$C$14:$C$113,'総括表 (A表)'!$E496)</f>
        <v>0</v>
      </c>
      <c r="P496" s="721" t="str">
        <f t="shared" si="106"/>
        <v/>
      </c>
      <c r="Q496" s="716"/>
      <c r="R496" s="327"/>
      <c r="S496" s="705">
        <f>SUMIFS('個別表（B表）'!$I$14:$I$113,'個別表（B表）'!$C$14:$C$113,'総括表 (A表)'!E496)</f>
        <v>0</v>
      </c>
      <c r="T496" s="698">
        <f>SUMIFS('個別表（B表）'!$AW$14:$AW$113,'個別表（B表）'!$C$14:$C$113,'総括表 (A表)'!$E496)</f>
        <v>0</v>
      </c>
      <c r="U496" s="387">
        <f>SUMIFS('個別表（B表）'!$AY$14:$AY$113,'個別表（B表）'!$C$14:$C$113,'総括表 (A表)'!$E496)</f>
        <v>0</v>
      </c>
      <c r="V496" s="496">
        <f>SUMIFS('個別表（B表）'!$I$14:$I$113,'個別表（B表）'!$C$14:$C$113,'総括表 (A表)'!$E496,'個別表（B表）'!$F$14:$F$113,"&gt;=1")</f>
        <v>0</v>
      </c>
      <c r="W496" s="387">
        <f>SUMIFS('個別表（B表）'!$BR$14:$BR$113,'個別表（B表）'!$C$14:$C$113,'総括表 (A表)'!$E496)</f>
        <v>0</v>
      </c>
      <c r="X496" s="674" t="str">
        <f t="shared" si="107"/>
        <v/>
      </c>
      <c r="Y496" s="331"/>
      <c r="Z496" s="332"/>
      <c r="AA496" s="328">
        <f t="shared" si="109"/>
        <v>0</v>
      </c>
      <c r="AB496" s="329">
        <f t="shared" si="110"/>
        <v>0</v>
      </c>
      <c r="AC496" s="332"/>
      <c r="AD496" s="332"/>
      <c r="AE496" s="328">
        <f t="shared" si="111"/>
        <v>0</v>
      </c>
      <c r="AF496" s="746">
        <f t="shared" si="108"/>
        <v>0</v>
      </c>
      <c r="AG496" s="332"/>
      <c r="AH496" s="328">
        <f t="shared" si="112"/>
        <v>0</v>
      </c>
      <c r="AI496" s="329">
        <f t="shared" si="115"/>
        <v>0</v>
      </c>
      <c r="AJ496" s="332"/>
      <c r="AK496" s="330">
        <f t="shared" si="113"/>
        <v>0</v>
      </c>
      <c r="AL496" s="335"/>
      <c r="AM496" s="329">
        <f t="shared" si="114"/>
        <v>0</v>
      </c>
      <c r="AN496" s="436"/>
      <c r="AO496" s="337">
        <f t="shared" si="116"/>
        <v>0</v>
      </c>
      <c r="AP496" s="261"/>
    </row>
    <row r="497" spans="1:42">
      <c r="A497" s="342">
        <f>VLOOKUP($E497,'個別表（B表）'!$C$14:$CM$113,2,FALSE)</f>
        <v>0</v>
      </c>
      <c r="B497" s="342">
        <f>IF(D497&gt;0,SUM($D$12:D497),0)</f>
        <v>0</v>
      </c>
      <c r="C497" s="342">
        <f t="shared" si="117"/>
        <v>0</v>
      </c>
      <c r="D497" s="342">
        <f t="shared" si="105"/>
        <v>0</v>
      </c>
      <c r="E497" s="666">
        <f t="shared" si="118"/>
        <v>0</v>
      </c>
      <c r="F497" s="357">
        <f>VLOOKUP($E497,'個別表（B表）'!$C$14:$CM$113,10,FALSE)</f>
        <v>0</v>
      </c>
      <c r="G497" s="357">
        <f>VLOOKUP($E497,'個別表（B表）'!$C$14:$CM$113,11,FALSE)</f>
        <v>0</v>
      </c>
      <c r="H497" s="530">
        <f>VLOOKUP($E497,'個別表（B表）'!$C$14:$CM$113,12,FALSE)</f>
        <v>0</v>
      </c>
      <c r="I497" s="388"/>
      <c r="J497" s="709" t="str">
        <f>IF($H497&gt;0,LEFT(VLOOKUP($E497,'個別表（B表）'!$C$14:$CM$113,14,FALSE),2),"")</f>
        <v/>
      </c>
      <c r="K497" s="705">
        <f>SUMIFS('個別表（B表）'!$I$14:$I$113,'個別表（B表）'!$C$14:$C$113,'総括表 (A表)'!$E497,'個別表（B表）'!$R$14:$R$113,"&gt;=1")</f>
        <v>0</v>
      </c>
      <c r="L497" s="627">
        <f>SUMIFS('個別表（B表）'!$AW$14:$AW$113,'個別表（B表）'!$C$14:$C$113,'総括表 (A表)'!$E497)</f>
        <v>0</v>
      </c>
      <c r="M497" s="385">
        <f>SUMIFS('個別表（B表）'!$AY$14:$AY$113,'個別表（B表）'!$C$14:$C$113,'総括表 (A表)'!$E497)</f>
        <v>0</v>
      </c>
      <c r="N497" s="386">
        <f>SUMIFS('個別表（B表）'!$I$14:$I$113,'個別表（B表）'!$C$14:$C$113,'総括表 (A表)'!$E497,'個別表（B表）'!$F$14:$F$113,"&gt;=1")</f>
        <v>0</v>
      </c>
      <c r="O497" s="386">
        <f>SUMIFS('個別表（B表）'!$BR$14:$BR$113,'個別表（B表）'!$C$14:$C$113,'総括表 (A表)'!$E497)</f>
        <v>0</v>
      </c>
      <c r="P497" s="721" t="str">
        <f t="shared" si="106"/>
        <v/>
      </c>
      <c r="Q497" s="716"/>
      <c r="R497" s="327"/>
      <c r="S497" s="705">
        <f>SUMIFS('個別表（B表）'!$I$14:$I$113,'個別表（B表）'!$C$14:$C$113,'総括表 (A表)'!E497)</f>
        <v>0</v>
      </c>
      <c r="T497" s="698">
        <f>SUMIFS('個別表（B表）'!$AW$14:$AW$113,'個別表（B表）'!$C$14:$C$113,'総括表 (A表)'!$E497)</f>
        <v>0</v>
      </c>
      <c r="U497" s="387">
        <f>SUMIFS('個別表（B表）'!$AY$14:$AY$113,'個別表（B表）'!$C$14:$C$113,'総括表 (A表)'!$E497)</f>
        <v>0</v>
      </c>
      <c r="V497" s="496">
        <f>SUMIFS('個別表（B表）'!$I$14:$I$113,'個別表（B表）'!$C$14:$C$113,'総括表 (A表)'!$E497,'個別表（B表）'!$F$14:$F$113,"&gt;=1")</f>
        <v>0</v>
      </c>
      <c r="W497" s="387">
        <f>SUMIFS('個別表（B表）'!$BR$14:$BR$113,'個別表（B表）'!$C$14:$C$113,'総括表 (A表)'!$E497)</f>
        <v>0</v>
      </c>
      <c r="X497" s="674" t="str">
        <f t="shared" si="107"/>
        <v/>
      </c>
      <c r="Y497" s="331"/>
      <c r="Z497" s="332"/>
      <c r="AA497" s="328">
        <f t="shared" si="109"/>
        <v>0</v>
      </c>
      <c r="AB497" s="329">
        <f t="shared" si="110"/>
        <v>0</v>
      </c>
      <c r="AC497" s="332"/>
      <c r="AD497" s="332"/>
      <c r="AE497" s="328">
        <f t="shared" si="111"/>
        <v>0</v>
      </c>
      <c r="AF497" s="746">
        <f t="shared" si="108"/>
        <v>0</v>
      </c>
      <c r="AG497" s="332"/>
      <c r="AH497" s="328">
        <f t="shared" si="112"/>
        <v>0</v>
      </c>
      <c r="AI497" s="329">
        <f t="shared" si="115"/>
        <v>0</v>
      </c>
      <c r="AJ497" s="332"/>
      <c r="AK497" s="330">
        <f t="shared" si="113"/>
        <v>0</v>
      </c>
      <c r="AL497" s="335"/>
      <c r="AM497" s="329">
        <f t="shared" si="114"/>
        <v>0</v>
      </c>
      <c r="AN497" s="436"/>
      <c r="AO497" s="337">
        <f t="shared" si="116"/>
        <v>0</v>
      </c>
      <c r="AP497" s="261"/>
    </row>
    <row r="498" spans="1:42">
      <c r="A498" s="342">
        <f>VLOOKUP($E498,'個別表（B表）'!$C$14:$CM$113,2,FALSE)</f>
        <v>0</v>
      </c>
      <c r="B498" s="342">
        <f>IF(D498&gt;0,SUM($D$12:D498),0)</f>
        <v>0</v>
      </c>
      <c r="C498" s="342">
        <f t="shared" si="117"/>
        <v>0</v>
      </c>
      <c r="D498" s="342">
        <f t="shared" si="105"/>
        <v>0</v>
      </c>
      <c r="E498" s="666">
        <f t="shared" si="118"/>
        <v>0</v>
      </c>
      <c r="F498" s="357">
        <f>VLOOKUP($E498,'個別表（B表）'!$C$14:$CM$113,10,FALSE)</f>
        <v>0</v>
      </c>
      <c r="G498" s="357">
        <f>VLOOKUP($E498,'個別表（B表）'!$C$14:$CM$113,11,FALSE)</f>
        <v>0</v>
      </c>
      <c r="H498" s="530">
        <f>VLOOKUP($E498,'個別表（B表）'!$C$14:$CM$113,12,FALSE)</f>
        <v>0</v>
      </c>
      <c r="I498" s="388"/>
      <c r="J498" s="709" t="str">
        <f>IF($H498&gt;0,LEFT(VLOOKUP($E498,'個別表（B表）'!$C$14:$CM$113,14,FALSE),2),"")</f>
        <v/>
      </c>
      <c r="K498" s="705">
        <f>SUMIFS('個別表（B表）'!$I$14:$I$113,'個別表（B表）'!$C$14:$C$113,'総括表 (A表)'!$E498,'個別表（B表）'!$R$14:$R$113,"&gt;=1")</f>
        <v>0</v>
      </c>
      <c r="L498" s="627">
        <f>SUMIFS('個別表（B表）'!$AW$14:$AW$113,'個別表（B表）'!$C$14:$C$113,'総括表 (A表)'!$E498)</f>
        <v>0</v>
      </c>
      <c r="M498" s="385">
        <f>SUMIFS('個別表（B表）'!$AY$14:$AY$113,'個別表（B表）'!$C$14:$C$113,'総括表 (A表)'!$E498)</f>
        <v>0</v>
      </c>
      <c r="N498" s="386">
        <f>SUMIFS('個別表（B表）'!$I$14:$I$113,'個別表（B表）'!$C$14:$C$113,'総括表 (A表)'!$E498,'個別表（B表）'!$F$14:$F$113,"&gt;=1")</f>
        <v>0</v>
      </c>
      <c r="O498" s="386">
        <f>SUMIFS('個別表（B表）'!$BR$14:$BR$113,'個別表（B表）'!$C$14:$C$113,'総括表 (A表)'!$E498)</f>
        <v>0</v>
      </c>
      <c r="P498" s="721" t="str">
        <f t="shared" si="106"/>
        <v/>
      </c>
      <c r="Q498" s="716"/>
      <c r="R498" s="327"/>
      <c r="S498" s="705">
        <f>SUMIFS('個別表（B表）'!$I$14:$I$113,'個別表（B表）'!$C$14:$C$113,'総括表 (A表)'!E498)</f>
        <v>0</v>
      </c>
      <c r="T498" s="698">
        <f>SUMIFS('個別表（B表）'!$AW$14:$AW$113,'個別表（B表）'!$C$14:$C$113,'総括表 (A表)'!$E498)</f>
        <v>0</v>
      </c>
      <c r="U498" s="387">
        <f>SUMIFS('個別表（B表）'!$AY$14:$AY$113,'個別表（B表）'!$C$14:$C$113,'総括表 (A表)'!$E498)</f>
        <v>0</v>
      </c>
      <c r="V498" s="496">
        <f>SUMIFS('個別表（B表）'!$I$14:$I$113,'個別表（B表）'!$C$14:$C$113,'総括表 (A表)'!$E498,'個別表（B表）'!$F$14:$F$113,"&gt;=1")</f>
        <v>0</v>
      </c>
      <c r="W498" s="387">
        <f>SUMIFS('個別表（B表）'!$BR$14:$BR$113,'個別表（B表）'!$C$14:$C$113,'総括表 (A表)'!$E498)</f>
        <v>0</v>
      </c>
      <c r="X498" s="674" t="str">
        <f t="shared" si="107"/>
        <v/>
      </c>
      <c r="Y498" s="331"/>
      <c r="Z498" s="332"/>
      <c r="AA498" s="328">
        <f t="shared" si="109"/>
        <v>0</v>
      </c>
      <c r="AB498" s="329">
        <f t="shared" si="110"/>
        <v>0</v>
      </c>
      <c r="AC498" s="332"/>
      <c r="AD498" s="332"/>
      <c r="AE498" s="328">
        <f t="shared" si="111"/>
        <v>0</v>
      </c>
      <c r="AF498" s="746">
        <f t="shared" si="108"/>
        <v>0</v>
      </c>
      <c r="AG498" s="332"/>
      <c r="AH498" s="328">
        <f t="shared" si="112"/>
        <v>0</v>
      </c>
      <c r="AI498" s="329">
        <f t="shared" si="115"/>
        <v>0</v>
      </c>
      <c r="AJ498" s="332"/>
      <c r="AK498" s="330">
        <f t="shared" si="113"/>
        <v>0</v>
      </c>
      <c r="AL498" s="335"/>
      <c r="AM498" s="329">
        <f t="shared" si="114"/>
        <v>0</v>
      </c>
      <c r="AN498" s="436"/>
      <c r="AO498" s="337">
        <f t="shared" si="116"/>
        <v>0</v>
      </c>
      <c r="AP498" s="261"/>
    </row>
    <row r="499" spans="1:42">
      <c r="A499" s="342">
        <f>VLOOKUP($E499,'個別表（B表）'!$C$14:$CM$113,2,FALSE)</f>
        <v>0</v>
      </c>
      <c r="B499" s="342">
        <f>IF(D499&gt;0,SUM($D$12:D499),0)</f>
        <v>0</v>
      </c>
      <c r="C499" s="342">
        <f t="shared" si="117"/>
        <v>0</v>
      </c>
      <c r="D499" s="342">
        <f t="shared" si="105"/>
        <v>0</v>
      </c>
      <c r="E499" s="666">
        <f t="shared" si="118"/>
        <v>0</v>
      </c>
      <c r="F499" s="357">
        <f>VLOOKUP($E499,'個別表（B表）'!$C$14:$CM$113,10,FALSE)</f>
        <v>0</v>
      </c>
      <c r="G499" s="357">
        <f>VLOOKUP($E499,'個別表（B表）'!$C$14:$CM$113,11,FALSE)</f>
        <v>0</v>
      </c>
      <c r="H499" s="530">
        <f>VLOOKUP($E499,'個別表（B表）'!$C$14:$CM$113,12,FALSE)</f>
        <v>0</v>
      </c>
      <c r="I499" s="388"/>
      <c r="J499" s="709" t="str">
        <f>IF($H499&gt;0,LEFT(VLOOKUP($E499,'個別表（B表）'!$C$14:$CM$113,14,FALSE),2),"")</f>
        <v/>
      </c>
      <c r="K499" s="705">
        <f>SUMIFS('個別表（B表）'!$I$14:$I$113,'個別表（B表）'!$C$14:$C$113,'総括表 (A表)'!$E499,'個別表（B表）'!$R$14:$R$113,"&gt;=1")</f>
        <v>0</v>
      </c>
      <c r="L499" s="627">
        <f>SUMIFS('個別表（B表）'!$AW$14:$AW$113,'個別表（B表）'!$C$14:$C$113,'総括表 (A表)'!$E499)</f>
        <v>0</v>
      </c>
      <c r="M499" s="385">
        <f>SUMIFS('個別表（B表）'!$AY$14:$AY$113,'個別表（B表）'!$C$14:$C$113,'総括表 (A表)'!$E499)</f>
        <v>0</v>
      </c>
      <c r="N499" s="386">
        <f>SUMIFS('個別表（B表）'!$I$14:$I$113,'個別表（B表）'!$C$14:$C$113,'総括表 (A表)'!$E499,'個別表（B表）'!$F$14:$F$113,"&gt;=1")</f>
        <v>0</v>
      </c>
      <c r="O499" s="386">
        <f>SUMIFS('個別表（B表）'!$BR$14:$BR$113,'個別表（B表）'!$C$14:$C$113,'総括表 (A表)'!$E499)</f>
        <v>0</v>
      </c>
      <c r="P499" s="721" t="str">
        <f t="shared" si="106"/>
        <v/>
      </c>
      <c r="Q499" s="716"/>
      <c r="R499" s="327"/>
      <c r="S499" s="705">
        <f>SUMIFS('個別表（B表）'!$I$14:$I$113,'個別表（B表）'!$C$14:$C$113,'総括表 (A表)'!E499)</f>
        <v>0</v>
      </c>
      <c r="T499" s="698">
        <f>SUMIFS('個別表（B表）'!$AW$14:$AW$113,'個別表（B表）'!$C$14:$C$113,'総括表 (A表)'!$E499)</f>
        <v>0</v>
      </c>
      <c r="U499" s="387">
        <f>SUMIFS('個別表（B表）'!$AY$14:$AY$113,'個別表（B表）'!$C$14:$C$113,'総括表 (A表)'!$E499)</f>
        <v>0</v>
      </c>
      <c r="V499" s="496">
        <f>SUMIFS('個別表（B表）'!$I$14:$I$113,'個別表（B表）'!$C$14:$C$113,'総括表 (A表)'!$E499,'個別表（B表）'!$F$14:$F$113,"&gt;=1")</f>
        <v>0</v>
      </c>
      <c r="W499" s="387">
        <f>SUMIFS('個別表（B表）'!$BR$14:$BR$113,'個別表（B表）'!$C$14:$C$113,'総括表 (A表)'!$E499)</f>
        <v>0</v>
      </c>
      <c r="X499" s="674" t="str">
        <f t="shared" si="107"/>
        <v/>
      </c>
      <c r="Y499" s="331"/>
      <c r="Z499" s="332"/>
      <c r="AA499" s="328">
        <f t="shared" si="109"/>
        <v>0</v>
      </c>
      <c r="AB499" s="329">
        <f t="shared" si="110"/>
        <v>0</v>
      </c>
      <c r="AC499" s="332"/>
      <c r="AD499" s="332"/>
      <c r="AE499" s="328">
        <f t="shared" si="111"/>
        <v>0</v>
      </c>
      <c r="AF499" s="746">
        <f t="shared" si="108"/>
        <v>0</v>
      </c>
      <c r="AG499" s="332"/>
      <c r="AH499" s="328">
        <f t="shared" si="112"/>
        <v>0</v>
      </c>
      <c r="AI499" s="329">
        <f t="shared" si="115"/>
        <v>0</v>
      </c>
      <c r="AJ499" s="332"/>
      <c r="AK499" s="330">
        <f t="shared" si="113"/>
        <v>0</v>
      </c>
      <c r="AL499" s="335"/>
      <c r="AM499" s="329">
        <f t="shared" si="114"/>
        <v>0</v>
      </c>
      <c r="AN499" s="436"/>
      <c r="AO499" s="337">
        <f t="shared" si="116"/>
        <v>0</v>
      </c>
      <c r="AP499" s="261"/>
    </row>
    <row r="500" spans="1:42">
      <c r="A500" s="342">
        <f>VLOOKUP($E500,'個別表（B表）'!$C$14:$CM$113,2,FALSE)</f>
        <v>0</v>
      </c>
      <c r="B500" s="342">
        <f>IF(D500&gt;0,SUM($D$12:D500),0)</f>
        <v>0</v>
      </c>
      <c r="C500" s="342">
        <f t="shared" si="117"/>
        <v>0</v>
      </c>
      <c r="D500" s="342">
        <f t="shared" si="105"/>
        <v>0</v>
      </c>
      <c r="E500" s="666">
        <f t="shared" si="118"/>
        <v>0</v>
      </c>
      <c r="F500" s="357">
        <f>VLOOKUP($E500,'個別表（B表）'!$C$14:$CM$113,10,FALSE)</f>
        <v>0</v>
      </c>
      <c r="G500" s="357">
        <f>VLOOKUP($E500,'個別表（B表）'!$C$14:$CM$113,11,FALSE)</f>
        <v>0</v>
      </c>
      <c r="H500" s="530">
        <f>VLOOKUP($E500,'個別表（B表）'!$C$14:$CM$113,12,FALSE)</f>
        <v>0</v>
      </c>
      <c r="I500" s="388"/>
      <c r="J500" s="709" t="str">
        <f>IF($H500&gt;0,LEFT(VLOOKUP($E500,'個別表（B表）'!$C$14:$CM$113,14,FALSE),2),"")</f>
        <v/>
      </c>
      <c r="K500" s="705">
        <f>SUMIFS('個別表（B表）'!$I$14:$I$113,'個別表（B表）'!$C$14:$C$113,'総括表 (A表)'!$E500,'個別表（B表）'!$R$14:$R$113,"&gt;=1")</f>
        <v>0</v>
      </c>
      <c r="L500" s="627">
        <f>SUMIFS('個別表（B表）'!$AW$14:$AW$113,'個別表（B表）'!$C$14:$C$113,'総括表 (A表)'!$E500)</f>
        <v>0</v>
      </c>
      <c r="M500" s="385">
        <f>SUMIFS('個別表（B表）'!$AY$14:$AY$113,'個別表（B表）'!$C$14:$C$113,'総括表 (A表)'!$E500)</f>
        <v>0</v>
      </c>
      <c r="N500" s="386">
        <f>SUMIFS('個別表（B表）'!$I$14:$I$113,'個別表（B表）'!$C$14:$C$113,'総括表 (A表)'!$E500,'個別表（B表）'!$F$14:$F$113,"&gt;=1")</f>
        <v>0</v>
      </c>
      <c r="O500" s="386">
        <f>SUMIFS('個別表（B表）'!$BR$14:$BR$113,'個別表（B表）'!$C$14:$C$113,'総括表 (A表)'!$E500)</f>
        <v>0</v>
      </c>
      <c r="P500" s="721" t="str">
        <f t="shared" si="106"/>
        <v/>
      </c>
      <c r="Q500" s="716"/>
      <c r="R500" s="327"/>
      <c r="S500" s="705">
        <f>SUMIFS('個別表（B表）'!$I$14:$I$113,'個別表（B表）'!$C$14:$C$113,'総括表 (A表)'!E500)</f>
        <v>0</v>
      </c>
      <c r="T500" s="698">
        <f>SUMIFS('個別表（B表）'!$AW$14:$AW$113,'個別表（B表）'!$C$14:$C$113,'総括表 (A表)'!$E500)</f>
        <v>0</v>
      </c>
      <c r="U500" s="387">
        <f>SUMIFS('個別表（B表）'!$AY$14:$AY$113,'個別表（B表）'!$C$14:$C$113,'総括表 (A表)'!$E500)</f>
        <v>0</v>
      </c>
      <c r="V500" s="496">
        <f>SUMIFS('個別表（B表）'!$I$14:$I$113,'個別表（B表）'!$C$14:$C$113,'総括表 (A表)'!$E500,'個別表（B表）'!$F$14:$F$113,"&gt;=1")</f>
        <v>0</v>
      </c>
      <c r="W500" s="387">
        <f>SUMIFS('個別表（B表）'!$BR$14:$BR$113,'個別表（B表）'!$C$14:$C$113,'総括表 (A表)'!$E500)</f>
        <v>0</v>
      </c>
      <c r="X500" s="674" t="str">
        <f t="shared" si="107"/>
        <v/>
      </c>
      <c r="Y500" s="331"/>
      <c r="Z500" s="332"/>
      <c r="AA500" s="328">
        <f t="shared" si="109"/>
        <v>0</v>
      </c>
      <c r="AB500" s="329">
        <f t="shared" si="110"/>
        <v>0</v>
      </c>
      <c r="AC500" s="332"/>
      <c r="AD500" s="332"/>
      <c r="AE500" s="328">
        <f t="shared" si="111"/>
        <v>0</v>
      </c>
      <c r="AF500" s="746">
        <f t="shared" si="108"/>
        <v>0</v>
      </c>
      <c r="AG500" s="332"/>
      <c r="AH500" s="328">
        <f t="shared" si="112"/>
        <v>0</v>
      </c>
      <c r="AI500" s="329">
        <f t="shared" si="115"/>
        <v>0</v>
      </c>
      <c r="AJ500" s="332"/>
      <c r="AK500" s="330">
        <f t="shared" si="113"/>
        <v>0</v>
      </c>
      <c r="AL500" s="335"/>
      <c r="AM500" s="329">
        <f t="shared" si="114"/>
        <v>0</v>
      </c>
      <c r="AN500" s="436"/>
      <c r="AO500" s="337">
        <f t="shared" si="116"/>
        <v>0</v>
      </c>
      <c r="AP500" s="261"/>
    </row>
    <row r="501" spans="1:42">
      <c r="A501" s="342">
        <f>VLOOKUP($E501,'個別表（B表）'!$C$14:$CM$113,2,FALSE)</f>
        <v>0</v>
      </c>
      <c r="B501" s="342">
        <f>IF(D501&gt;0,SUM($D$12:D501),0)</f>
        <v>0</v>
      </c>
      <c r="C501" s="342">
        <f t="shared" si="117"/>
        <v>0</v>
      </c>
      <c r="D501" s="342">
        <f t="shared" si="105"/>
        <v>0</v>
      </c>
      <c r="E501" s="666">
        <f t="shared" si="118"/>
        <v>0</v>
      </c>
      <c r="F501" s="357">
        <f>VLOOKUP($E501,'個別表（B表）'!$C$14:$CM$113,10,FALSE)</f>
        <v>0</v>
      </c>
      <c r="G501" s="357">
        <f>VLOOKUP($E501,'個別表（B表）'!$C$14:$CM$113,11,FALSE)</f>
        <v>0</v>
      </c>
      <c r="H501" s="530">
        <f>VLOOKUP($E501,'個別表（B表）'!$C$14:$CM$113,12,FALSE)</f>
        <v>0</v>
      </c>
      <c r="I501" s="388"/>
      <c r="J501" s="709" t="str">
        <f>IF($H501&gt;0,LEFT(VLOOKUP($E501,'個別表（B表）'!$C$14:$CM$113,14,FALSE),2),"")</f>
        <v/>
      </c>
      <c r="K501" s="705">
        <f>SUMIFS('個別表（B表）'!$I$14:$I$113,'個別表（B表）'!$C$14:$C$113,'総括表 (A表)'!$E501,'個別表（B表）'!$R$14:$R$113,"&gt;=1")</f>
        <v>0</v>
      </c>
      <c r="L501" s="627">
        <f>SUMIFS('個別表（B表）'!$AW$14:$AW$113,'個別表（B表）'!$C$14:$C$113,'総括表 (A表)'!$E501)</f>
        <v>0</v>
      </c>
      <c r="M501" s="385">
        <f>SUMIFS('個別表（B表）'!$AY$14:$AY$113,'個別表（B表）'!$C$14:$C$113,'総括表 (A表)'!$E501)</f>
        <v>0</v>
      </c>
      <c r="N501" s="386">
        <f>SUMIFS('個別表（B表）'!$I$14:$I$113,'個別表（B表）'!$C$14:$C$113,'総括表 (A表)'!$E501,'個別表（B表）'!$F$14:$F$113,"&gt;=1")</f>
        <v>0</v>
      </c>
      <c r="O501" s="386">
        <f>SUMIFS('個別表（B表）'!$BR$14:$BR$113,'個別表（B表）'!$C$14:$C$113,'総括表 (A表)'!$E501)</f>
        <v>0</v>
      </c>
      <c r="P501" s="721" t="str">
        <f t="shared" si="106"/>
        <v/>
      </c>
      <c r="Q501" s="716"/>
      <c r="R501" s="327"/>
      <c r="S501" s="705">
        <f>SUMIFS('個別表（B表）'!$I$14:$I$113,'個別表（B表）'!$C$14:$C$113,'総括表 (A表)'!E501)</f>
        <v>0</v>
      </c>
      <c r="T501" s="698">
        <f>SUMIFS('個別表（B表）'!$AW$14:$AW$113,'個別表（B表）'!$C$14:$C$113,'総括表 (A表)'!$E501)</f>
        <v>0</v>
      </c>
      <c r="U501" s="387">
        <f>SUMIFS('個別表（B表）'!$AY$14:$AY$113,'個別表（B表）'!$C$14:$C$113,'総括表 (A表)'!$E501)</f>
        <v>0</v>
      </c>
      <c r="V501" s="496">
        <f>SUMIFS('個別表（B表）'!$I$14:$I$113,'個別表（B表）'!$C$14:$C$113,'総括表 (A表)'!$E501,'個別表（B表）'!$F$14:$F$113,"&gt;=1")</f>
        <v>0</v>
      </c>
      <c r="W501" s="387">
        <f>SUMIFS('個別表（B表）'!$BR$14:$BR$113,'個別表（B表）'!$C$14:$C$113,'総括表 (A表)'!$E501)</f>
        <v>0</v>
      </c>
      <c r="X501" s="674" t="str">
        <f t="shared" si="107"/>
        <v/>
      </c>
      <c r="Y501" s="331"/>
      <c r="Z501" s="332"/>
      <c r="AA501" s="328">
        <f t="shared" si="109"/>
        <v>0</v>
      </c>
      <c r="AB501" s="329">
        <f t="shared" si="110"/>
        <v>0</v>
      </c>
      <c r="AC501" s="332"/>
      <c r="AD501" s="332"/>
      <c r="AE501" s="328">
        <f t="shared" si="111"/>
        <v>0</v>
      </c>
      <c r="AF501" s="746">
        <f t="shared" si="108"/>
        <v>0</v>
      </c>
      <c r="AG501" s="332"/>
      <c r="AH501" s="328">
        <f t="shared" si="112"/>
        <v>0</v>
      </c>
      <c r="AI501" s="329">
        <f t="shared" si="115"/>
        <v>0</v>
      </c>
      <c r="AJ501" s="332"/>
      <c r="AK501" s="330">
        <f t="shared" si="113"/>
        <v>0</v>
      </c>
      <c r="AL501" s="335"/>
      <c r="AM501" s="329">
        <f t="shared" si="114"/>
        <v>0</v>
      </c>
      <c r="AN501" s="436"/>
      <c r="AO501" s="337">
        <f t="shared" si="116"/>
        <v>0</v>
      </c>
      <c r="AP501" s="261"/>
    </row>
    <row r="502" spans="1:42">
      <c r="A502" s="342">
        <f>VLOOKUP($E502,'個別表（B表）'!$C$14:$CM$113,2,FALSE)</f>
        <v>0</v>
      </c>
      <c r="B502" s="342">
        <f>IF(D502&gt;0,SUM($D$12:D502),0)</f>
        <v>0</v>
      </c>
      <c r="C502" s="342">
        <f t="shared" si="117"/>
        <v>0</v>
      </c>
      <c r="D502" s="342">
        <f t="shared" si="105"/>
        <v>0</v>
      </c>
      <c r="E502" s="666">
        <f t="shared" si="118"/>
        <v>0</v>
      </c>
      <c r="F502" s="357">
        <f>VLOOKUP($E502,'個別表（B表）'!$C$14:$CM$113,10,FALSE)</f>
        <v>0</v>
      </c>
      <c r="G502" s="357">
        <f>VLOOKUP($E502,'個別表（B表）'!$C$14:$CM$113,11,FALSE)</f>
        <v>0</v>
      </c>
      <c r="H502" s="530">
        <f>VLOOKUP($E502,'個別表（B表）'!$C$14:$CM$113,12,FALSE)</f>
        <v>0</v>
      </c>
      <c r="I502" s="388"/>
      <c r="J502" s="709" t="str">
        <f>IF($H502&gt;0,LEFT(VLOOKUP($E502,'個別表（B表）'!$C$14:$CM$113,14,FALSE),2),"")</f>
        <v/>
      </c>
      <c r="K502" s="705">
        <f>SUMIFS('個別表（B表）'!$I$14:$I$113,'個別表（B表）'!$C$14:$C$113,'総括表 (A表)'!$E502,'個別表（B表）'!$R$14:$R$113,"&gt;=1")</f>
        <v>0</v>
      </c>
      <c r="L502" s="627">
        <f>SUMIFS('個別表（B表）'!$AW$14:$AW$113,'個別表（B表）'!$C$14:$C$113,'総括表 (A表)'!$E502)</f>
        <v>0</v>
      </c>
      <c r="M502" s="385">
        <f>SUMIFS('個別表（B表）'!$AY$14:$AY$113,'個別表（B表）'!$C$14:$C$113,'総括表 (A表)'!$E502)</f>
        <v>0</v>
      </c>
      <c r="N502" s="386">
        <f>SUMIFS('個別表（B表）'!$I$14:$I$113,'個別表（B表）'!$C$14:$C$113,'総括表 (A表)'!$E502,'個別表（B表）'!$F$14:$F$113,"&gt;=1")</f>
        <v>0</v>
      </c>
      <c r="O502" s="386">
        <f>SUMIFS('個別表（B表）'!$BR$14:$BR$113,'個別表（B表）'!$C$14:$C$113,'総括表 (A表)'!$E502)</f>
        <v>0</v>
      </c>
      <c r="P502" s="721" t="str">
        <f t="shared" si="106"/>
        <v/>
      </c>
      <c r="Q502" s="716"/>
      <c r="R502" s="327"/>
      <c r="S502" s="705">
        <f>SUMIFS('個別表（B表）'!$I$14:$I$113,'個別表（B表）'!$C$14:$C$113,'総括表 (A表)'!E502)</f>
        <v>0</v>
      </c>
      <c r="T502" s="698">
        <f>SUMIFS('個別表（B表）'!$AW$14:$AW$113,'個別表（B表）'!$C$14:$C$113,'総括表 (A表)'!$E502)</f>
        <v>0</v>
      </c>
      <c r="U502" s="387">
        <f>SUMIFS('個別表（B表）'!$AY$14:$AY$113,'個別表（B表）'!$C$14:$C$113,'総括表 (A表)'!$E502)</f>
        <v>0</v>
      </c>
      <c r="V502" s="496">
        <f>SUMIFS('個別表（B表）'!$I$14:$I$113,'個別表（B表）'!$C$14:$C$113,'総括表 (A表)'!$E502,'個別表（B表）'!$F$14:$F$113,"&gt;=1")</f>
        <v>0</v>
      </c>
      <c r="W502" s="387">
        <f>SUMIFS('個別表（B表）'!$BR$14:$BR$113,'個別表（B表）'!$C$14:$C$113,'総括表 (A表)'!$E502)</f>
        <v>0</v>
      </c>
      <c r="X502" s="674" t="str">
        <f t="shared" si="107"/>
        <v/>
      </c>
      <c r="Y502" s="331"/>
      <c r="Z502" s="332"/>
      <c r="AA502" s="328">
        <f t="shared" si="109"/>
        <v>0</v>
      </c>
      <c r="AB502" s="329">
        <f t="shared" si="110"/>
        <v>0</v>
      </c>
      <c r="AC502" s="332"/>
      <c r="AD502" s="332"/>
      <c r="AE502" s="328">
        <f t="shared" si="111"/>
        <v>0</v>
      </c>
      <c r="AF502" s="746">
        <f t="shared" si="108"/>
        <v>0</v>
      </c>
      <c r="AG502" s="332"/>
      <c r="AH502" s="328">
        <f t="shared" si="112"/>
        <v>0</v>
      </c>
      <c r="AI502" s="329">
        <f t="shared" si="115"/>
        <v>0</v>
      </c>
      <c r="AJ502" s="332"/>
      <c r="AK502" s="330">
        <f t="shared" si="113"/>
        <v>0</v>
      </c>
      <c r="AL502" s="335"/>
      <c r="AM502" s="329">
        <f t="shared" si="114"/>
        <v>0</v>
      </c>
      <c r="AN502" s="436"/>
      <c r="AO502" s="337">
        <f t="shared" si="116"/>
        <v>0</v>
      </c>
      <c r="AP502" s="261"/>
    </row>
    <row r="503" spans="1:42">
      <c r="A503" s="342">
        <f>VLOOKUP($E503,'個別表（B表）'!$C$14:$CM$113,2,FALSE)</f>
        <v>0</v>
      </c>
      <c r="B503" s="342">
        <f>IF(D503&gt;0,SUM($D$12:D503),0)</f>
        <v>0</v>
      </c>
      <c r="C503" s="342">
        <f t="shared" si="117"/>
        <v>0</v>
      </c>
      <c r="D503" s="342">
        <f t="shared" si="105"/>
        <v>0</v>
      </c>
      <c r="E503" s="666">
        <f t="shared" si="118"/>
        <v>0</v>
      </c>
      <c r="F503" s="357">
        <f>VLOOKUP($E503,'個別表（B表）'!$C$14:$CM$113,10,FALSE)</f>
        <v>0</v>
      </c>
      <c r="G503" s="357">
        <f>VLOOKUP($E503,'個別表（B表）'!$C$14:$CM$113,11,FALSE)</f>
        <v>0</v>
      </c>
      <c r="H503" s="530">
        <f>VLOOKUP($E503,'個別表（B表）'!$C$14:$CM$113,12,FALSE)</f>
        <v>0</v>
      </c>
      <c r="I503" s="388"/>
      <c r="J503" s="709" t="str">
        <f>IF($H503&gt;0,LEFT(VLOOKUP($E503,'個別表（B表）'!$C$14:$CM$113,14,FALSE),2),"")</f>
        <v/>
      </c>
      <c r="K503" s="705">
        <f>SUMIFS('個別表（B表）'!$I$14:$I$113,'個別表（B表）'!$C$14:$C$113,'総括表 (A表)'!$E503,'個別表（B表）'!$R$14:$R$113,"&gt;=1")</f>
        <v>0</v>
      </c>
      <c r="L503" s="627">
        <f>SUMIFS('個別表（B表）'!$AW$14:$AW$113,'個別表（B表）'!$C$14:$C$113,'総括表 (A表)'!$E503)</f>
        <v>0</v>
      </c>
      <c r="M503" s="385">
        <f>SUMIFS('個別表（B表）'!$AY$14:$AY$113,'個別表（B表）'!$C$14:$C$113,'総括表 (A表)'!$E503)</f>
        <v>0</v>
      </c>
      <c r="N503" s="386">
        <f>SUMIFS('個別表（B表）'!$I$14:$I$113,'個別表（B表）'!$C$14:$C$113,'総括表 (A表)'!$E503,'個別表（B表）'!$F$14:$F$113,"&gt;=1")</f>
        <v>0</v>
      </c>
      <c r="O503" s="386">
        <f>SUMIFS('個別表（B表）'!$BR$14:$BR$113,'個別表（B表）'!$C$14:$C$113,'総括表 (A表)'!$E503)</f>
        <v>0</v>
      </c>
      <c r="P503" s="721" t="str">
        <f t="shared" si="106"/>
        <v/>
      </c>
      <c r="Q503" s="716"/>
      <c r="R503" s="327"/>
      <c r="S503" s="705">
        <f>SUMIFS('個別表（B表）'!$I$14:$I$113,'個別表（B表）'!$C$14:$C$113,'総括表 (A表)'!E503)</f>
        <v>0</v>
      </c>
      <c r="T503" s="698">
        <f>SUMIFS('個別表（B表）'!$AW$14:$AW$113,'個別表（B表）'!$C$14:$C$113,'総括表 (A表)'!$E503)</f>
        <v>0</v>
      </c>
      <c r="U503" s="387">
        <f>SUMIFS('個別表（B表）'!$AY$14:$AY$113,'個別表（B表）'!$C$14:$C$113,'総括表 (A表)'!$E503)</f>
        <v>0</v>
      </c>
      <c r="V503" s="496">
        <f>SUMIFS('個別表（B表）'!$I$14:$I$113,'個別表（B表）'!$C$14:$C$113,'総括表 (A表)'!$E503,'個別表（B表）'!$F$14:$F$113,"&gt;=1")</f>
        <v>0</v>
      </c>
      <c r="W503" s="387">
        <f>SUMIFS('個別表（B表）'!$BR$14:$BR$113,'個別表（B表）'!$C$14:$C$113,'総括表 (A表)'!$E503)</f>
        <v>0</v>
      </c>
      <c r="X503" s="674" t="str">
        <f t="shared" si="107"/>
        <v/>
      </c>
      <c r="Y503" s="331"/>
      <c r="Z503" s="332"/>
      <c r="AA503" s="328">
        <f t="shared" si="109"/>
        <v>0</v>
      </c>
      <c r="AB503" s="329">
        <f t="shared" si="110"/>
        <v>0</v>
      </c>
      <c r="AC503" s="332"/>
      <c r="AD503" s="332"/>
      <c r="AE503" s="328">
        <f t="shared" si="111"/>
        <v>0</v>
      </c>
      <c r="AF503" s="746">
        <f t="shared" si="108"/>
        <v>0</v>
      </c>
      <c r="AG503" s="332"/>
      <c r="AH503" s="328">
        <f t="shared" si="112"/>
        <v>0</v>
      </c>
      <c r="AI503" s="329">
        <f t="shared" si="115"/>
        <v>0</v>
      </c>
      <c r="AJ503" s="332"/>
      <c r="AK503" s="330">
        <f t="shared" si="113"/>
        <v>0</v>
      </c>
      <c r="AL503" s="335"/>
      <c r="AM503" s="329">
        <f t="shared" si="114"/>
        <v>0</v>
      </c>
      <c r="AN503" s="436"/>
      <c r="AO503" s="337">
        <f t="shared" si="116"/>
        <v>0</v>
      </c>
      <c r="AP503" s="261"/>
    </row>
    <row r="504" spans="1:42">
      <c r="A504" s="342">
        <f>VLOOKUP($E504,'個別表（B表）'!$C$14:$CM$113,2,FALSE)</f>
        <v>0</v>
      </c>
      <c r="B504" s="342">
        <f>IF(D504&gt;0,SUM($D$12:D504),0)</f>
        <v>0</v>
      </c>
      <c r="C504" s="342">
        <f t="shared" si="117"/>
        <v>0</v>
      </c>
      <c r="D504" s="342">
        <f t="shared" si="105"/>
        <v>0</v>
      </c>
      <c r="E504" s="666">
        <f t="shared" si="118"/>
        <v>0</v>
      </c>
      <c r="F504" s="357">
        <f>VLOOKUP($E504,'個別表（B表）'!$C$14:$CM$113,10,FALSE)</f>
        <v>0</v>
      </c>
      <c r="G504" s="357">
        <f>VLOOKUP($E504,'個別表（B表）'!$C$14:$CM$113,11,FALSE)</f>
        <v>0</v>
      </c>
      <c r="H504" s="530">
        <f>VLOOKUP($E504,'個別表（B表）'!$C$14:$CM$113,12,FALSE)</f>
        <v>0</v>
      </c>
      <c r="I504" s="388"/>
      <c r="J504" s="709" t="str">
        <f>IF($H504&gt;0,LEFT(VLOOKUP($E504,'個別表（B表）'!$C$14:$CM$113,14,FALSE),2),"")</f>
        <v/>
      </c>
      <c r="K504" s="705">
        <f>SUMIFS('個別表（B表）'!$I$14:$I$113,'個別表（B表）'!$C$14:$C$113,'総括表 (A表)'!$E504,'個別表（B表）'!$R$14:$R$113,"&gt;=1")</f>
        <v>0</v>
      </c>
      <c r="L504" s="627">
        <f>SUMIFS('個別表（B表）'!$AW$14:$AW$113,'個別表（B表）'!$C$14:$C$113,'総括表 (A表)'!$E504)</f>
        <v>0</v>
      </c>
      <c r="M504" s="385">
        <f>SUMIFS('個別表（B表）'!$AY$14:$AY$113,'個別表（B表）'!$C$14:$C$113,'総括表 (A表)'!$E504)</f>
        <v>0</v>
      </c>
      <c r="N504" s="386">
        <f>SUMIFS('個別表（B表）'!$I$14:$I$113,'個別表（B表）'!$C$14:$C$113,'総括表 (A表)'!$E504,'個別表（B表）'!$F$14:$F$113,"&gt;=1")</f>
        <v>0</v>
      </c>
      <c r="O504" s="386">
        <f>SUMIFS('個別表（B表）'!$BR$14:$BR$113,'個別表（B表）'!$C$14:$C$113,'総括表 (A表)'!$E504)</f>
        <v>0</v>
      </c>
      <c r="P504" s="721" t="str">
        <f t="shared" si="106"/>
        <v/>
      </c>
      <c r="Q504" s="716"/>
      <c r="R504" s="327"/>
      <c r="S504" s="705">
        <f>SUMIFS('個別表（B表）'!$I$14:$I$113,'個別表（B表）'!$C$14:$C$113,'総括表 (A表)'!E504)</f>
        <v>0</v>
      </c>
      <c r="T504" s="698">
        <f>SUMIFS('個別表（B表）'!$AW$14:$AW$113,'個別表（B表）'!$C$14:$C$113,'総括表 (A表)'!$E504)</f>
        <v>0</v>
      </c>
      <c r="U504" s="387">
        <f>SUMIFS('個別表（B表）'!$AY$14:$AY$113,'個別表（B表）'!$C$14:$C$113,'総括表 (A表)'!$E504)</f>
        <v>0</v>
      </c>
      <c r="V504" s="496">
        <f>SUMIFS('個別表（B表）'!$I$14:$I$113,'個別表（B表）'!$C$14:$C$113,'総括表 (A表)'!$E504,'個別表（B表）'!$F$14:$F$113,"&gt;=1")</f>
        <v>0</v>
      </c>
      <c r="W504" s="387">
        <f>SUMIFS('個別表（B表）'!$BR$14:$BR$113,'個別表（B表）'!$C$14:$C$113,'総括表 (A表)'!$E504)</f>
        <v>0</v>
      </c>
      <c r="X504" s="674" t="str">
        <f t="shared" si="107"/>
        <v/>
      </c>
      <c r="Y504" s="331"/>
      <c r="Z504" s="332"/>
      <c r="AA504" s="328">
        <f t="shared" si="109"/>
        <v>0</v>
      </c>
      <c r="AB504" s="329">
        <f t="shared" si="110"/>
        <v>0</v>
      </c>
      <c r="AC504" s="332"/>
      <c r="AD504" s="332"/>
      <c r="AE504" s="328">
        <f t="shared" si="111"/>
        <v>0</v>
      </c>
      <c r="AF504" s="746">
        <f t="shared" si="108"/>
        <v>0</v>
      </c>
      <c r="AG504" s="332"/>
      <c r="AH504" s="328">
        <f t="shared" si="112"/>
        <v>0</v>
      </c>
      <c r="AI504" s="329">
        <f t="shared" si="115"/>
        <v>0</v>
      </c>
      <c r="AJ504" s="332"/>
      <c r="AK504" s="330">
        <f t="shared" si="113"/>
        <v>0</v>
      </c>
      <c r="AL504" s="335"/>
      <c r="AM504" s="329">
        <f t="shared" si="114"/>
        <v>0</v>
      </c>
      <c r="AN504" s="436"/>
      <c r="AO504" s="337">
        <f t="shared" si="116"/>
        <v>0</v>
      </c>
      <c r="AP504" s="261"/>
    </row>
    <row r="505" spans="1:42">
      <c r="A505" s="342">
        <f>VLOOKUP($E505,'個別表（B表）'!$C$14:$CM$113,2,FALSE)</f>
        <v>0</v>
      </c>
      <c r="B505" s="342">
        <f>IF(D505&gt;0,SUM($D$12:D505),0)</f>
        <v>0</v>
      </c>
      <c r="C505" s="342">
        <f t="shared" si="117"/>
        <v>0</v>
      </c>
      <c r="D505" s="342">
        <f t="shared" si="105"/>
        <v>0</v>
      </c>
      <c r="E505" s="666">
        <f t="shared" si="118"/>
        <v>0</v>
      </c>
      <c r="F505" s="357">
        <f>VLOOKUP($E505,'個別表（B表）'!$C$14:$CM$113,10,FALSE)</f>
        <v>0</v>
      </c>
      <c r="G505" s="357">
        <f>VLOOKUP($E505,'個別表（B表）'!$C$14:$CM$113,11,FALSE)</f>
        <v>0</v>
      </c>
      <c r="H505" s="530">
        <f>VLOOKUP($E505,'個別表（B表）'!$C$14:$CM$113,12,FALSE)</f>
        <v>0</v>
      </c>
      <c r="I505" s="388"/>
      <c r="J505" s="709" t="str">
        <f>IF($H505&gt;0,LEFT(VLOOKUP($E505,'個別表（B表）'!$C$14:$CM$113,14,FALSE),2),"")</f>
        <v/>
      </c>
      <c r="K505" s="705">
        <f>SUMIFS('個別表（B表）'!$I$14:$I$113,'個別表（B表）'!$C$14:$C$113,'総括表 (A表)'!$E505,'個別表（B表）'!$R$14:$R$113,"&gt;=1")</f>
        <v>0</v>
      </c>
      <c r="L505" s="627">
        <f>SUMIFS('個別表（B表）'!$AW$14:$AW$113,'個別表（B表）'!$C$14:$C$113,'総括表 (A表)'!$E505)</f>
        <v>0</v>
      </c>
      <c r="M505" s="385">
        <f>SUMIFS('個別表（B表）'!$AY$14:$AY$113,'個別表（B表）'!$C$14:$C$113,'総括表 (A表)'!$E505)</f>
        <v>0</v>
      </c>
      <c r="N505" s="386">
        <f>SUMIFS('個別表（B表）'!$I$14:$I$113,'個別表（B表）'!$C$14:$C$113,'総括表 (A表)'!$E505,'個別表（B表）'!$F$14:$F$113,"&gt;=1")</f>
        <v>0</v>
      </c>
      <c r="O505" s="386">
        <f>SUMIFS('個別表（B表）'!$BR$14:$BR$113,'個別表（B表）'!$C$14:$C$113,'総括表 (A表)'!$E505)</f>
        <v>0</v>
      </c>
      <c r="P505" s="721" t="str">
        <f t="shared" si="106"/>
        <v/>
      </c>
      <c r="Q505" s="716"/>
      <c r="R505" s="327"/>
      <c r="S505" s="705">
        <f>SUMIFS('個別表（B表）'!$I$14:$I$113,'個別表（B表）'!$C$14:$C$113,'総括表 (A表)'!E505)</f>
        <v>0</v>
      </c>
      <c r="T505" s="698">
        <f>SUMIFS('個別表（B表）'!$AW$14:$AW$113,'個別表（B表）'!$C$14:$C$113,'総括表 (A表)'!$E505)</f>
        <v>0</v>
      </c>
      <c r="U505" s="387">
        <f>SUMIFS('個別表（B表）'!$AY$14:$AY$113,'個別表（B表）'!$C$14:$C$113,'総括表 (A表)'!$E505)</f>
        <v>0</v>
      </c>
      <c r="V505" s="496">
        <f>SUMIFS('個別表（B表）'!$I$14:$I$113,'個別表（B表）'!$C$14:$C$113,'総括表 (A表)'!$E505,'個別表（B表）'!$F$14:$F$113,"&gt;=1")</f>
        <v>0</v>
      </c>
      <c r="W505" s="387">
        <f>SUMIFS('個別表（B表）'!$BR$14:$BR$113,'個別表（B表）'!$C$14:$C$113,'総括表 (A表)'!$E505)</f>
        <v>0</v>
      </c>
      <c r="X505" s="674" t="str">
        <f t="shared" si="107"/>
        <v/>
      </c>
      <c r="Y505" s="331"/>
      <c r="Z505" s="332"/>
      <c r="AA505" s="328">
        <f t="shared" si="109"/>
        <v>0</v>
      </c>
      <c r="AB505" s="329">
        <f t="shared" si="110"/>
        <v>0</v>
      </c>
      <c r="AC505" s="332"/>
      <c r="AD505" s="332"/>
      <c r="AE505" s="328">
        <f t="shared" si="111"/>
        <v>0</v>
      </c>
      <c r="AF505" s="746">
        <f t="shared" si="108"/>
        <v>0</v>
      </c>
      <c r="AG505" s="332"/>
      <c r="AH505" s="328">
        <f t="shared" si="112"/>
        <v>0</v>
      </c>
      <c r="AI505" s="329">
        <f t="shared" si="115"/>
        <v>0</v>
      </c>
      <c r="AJ505" s="332"/>
      <c r="AK505" s="330">
        <f t="shared" si="113"/>
        <v>0</v>
      </c>
      <c r="AL505" s="335"/>
      <c r="AM505" s="329">
        <f t="shared" si="114"/>
        <v>0</v>
      </c>
      <c r="AN505" s="436"/>
      <c r="AO505" s="337">
        <f t="shared" si="116"/>
        <v>0</v>
      </c>
      <c r="AP505" s="261"/>
    </row>
    <row r="506" spans="1:42">
      <c r="A506" s="342">
        <f>VLOOKUP($E506,'個別表（B表）'!$C$14:$CM$113,2,FALSE)</f>
        <v>0</v>
      </c>
      <c r="B506" s="342">
        <f>IF(D506&gt;0,SUM($D$12:D506),0)</f>
        <v>0</v>
      </c>
      <c r="C506" s="342">
        <f t="shared" si="117"/>
        <v>0</v>
      </c>
      <c r="D506" s="342">
        <f t="shared" si="105"/>
        <v>0</v>
      </c>
      <c r="E506" s="666">
        <f t="shared" si="118"/>
        <v>0</v>
      </c>
      <c r="F506" s="357">
        <f>VLOOKUP($E506,'個別表（B表）'!$C$14:$CM$113,10,FALSE)</f>
        <v>0</v>
      </c>
      <c r="G506" s="357">
        <f>VLOOKUP($E506,'個別表（B表）'!$C$14:$CM$113,11,FALSE)</f>
        <v>0</v>
      </c>
      <c r="H506" s="530">
        <f>VLOOKUP($E506,'個別表（B表）'!$C$14:$CM$113,12,FALSE)</f>
        <v>0</v>
      </c>
      <c r="I506" s="388"/>
      <c r="J506" s="709" t="str">
        <f>IF($H506&gt;0,LEFT(VLOOKUP($E506,'個別表（B表）'!$C$14:$CM$113,14,FALSE),2),"")</f>
        <v/>
      </c>
      <c r="K506" s="705">
        <f>SUMIFS('個別表（B表）'!$I$14:$I$113,'個別表（B表）'!$C$14:$C$113,'総括表 (A表)'!$E506,'個別表（B表）'!$R$14:$R$113,"&gt;=1")</f>
        <v>0</v>
      </c>
      <c r="L506" s="627">
        <f>SUMIFS('個別表（B表）'!$AW$14:$AW$113,'個別表（B表）'!$C$14:$C$113,'総括表 (A表)'!$E506)</f>
        <v>0</v>
      </c>
      <c r="M506" s="385">
        <f>SUMIFS('個別表（B表）'!$AY$14:$AY$113,'個別表（B表）'!$C$14:$C$113,'総括表 (A表)'!$E506)</f>
        <v>0</v>
      </c>
      <c r="N506" s="386">
        <f>SUMIFS('個別表（B表）'!$I$14:$I$113,'個別表（B表）'!$C$14:$C$113,'総括表 (A表)'!$E506,'個別表（B表）'!$F$14:$F$113,"&gt;=1")</f>
        <v>0</v>
      </c>
      <c r="O506" s="386">
        <f>SUMIFS('個別表（B表）'!$BR$14:$BR$113,'個別表（B表）'!$C$14:$C$113,'総括表 (A表)'!$E506)</f>
        <v>0</v>
      </c>
      <c r="P506" s="721" t="str">
        <f t="shared" si="106"/>
        <v/>
      </c>
      <c r="Q506" s="716"/>
      <c r="R506" s="327"/>
      <c r="S506" s="705">
        <f>SUMIFS('個別表（B表）'!$I$14:$I$113,'個別表（B表）'!$C$14:$C$113,'総括表 (A表)'!E506)</f>
        <v>0</v>
      </c>
      <c r="T506" s="698">
        <f>SUMIFS('個別表（B表）'!$AW$14:$AW$113,'個別表（B表）'!$C$14:$C$113,'総括表 (A表)'!$E506)</f>
        <v>0</v>
      </c>
      <c r="U506" s="387">
        <f>SUMIFS('個別表（B表）'!$AY$14:$AY$113,'個別表（B表）'!$C$14:$C$113,'総括表 (A表)'!$E506)</f>
        <v>0</v>
      </c>
      <c r="V506" s="496">
        <f>SUMIFS('個別表（B表）'!$I$14:$I$113,'個別表（B表）'!$C$14:$C$113,'総括表 (A表)'!$E506,'個別表（B表）'!$F$14:$F$113,"&gt;=1")</f>
        <v>0</v>
      </c>
      <c r="W506" s="387">
        <f>SUMIFS('個別表（B表）'!$BR$14:$BR$113,'個別表（B表）'!$C$14:$C$113,'総括表 (A表)'!$E506)</f>
        <v>0</v>
      </c>
      <c r="X506" s="674" t="str">
        <f t="shared" si="107"/>
        <v/>
      </c>
      <c r="Y506" s="331"/>
      <c r="Z506" s="332"/>
      <c r="AA506" s="328">
        <f t="shared" si="109"/>
        <v>0</v>
      </c>
      <c r="AB506" s="329">
        <f t="shared" si="110"/>
        <v>0</v>
      </c>
      <c r="AC506" s="332"/>
      <c r="AD506" s="332"/>
      <c r="AE506" s="328">
        <f t="shared" si="111"/>
        <v>0</v>
      </c>
      <c r="AF506" s="746">
        <f t="shared" si="108"/>
        <v>0</v>
      </c>
      <c r="AG506" s="332"/>
      <c r="AH506" s="328">
        <f t="shared" si="112"/>
        <v>0</v>
      </c>
      <c r="AI506" s="329">
        <f t="shared" si="115"/>
        <v>0</v>
      </c>
      <c r="AJ506" s="332"/>
      <c r="AK506" s="330">
        <f t="shared" si="113"/>
        <v>0</v>
      </c>
      <c r="AL506" s="335"/>
      <c r="AM506" s="329">
        <f t="shared" si="114"/>
        <v>0</v>
      </c>
      <c r="AN506" s="436"/>
      <c r="AO506" s="337">
        <f t="shared" si="116"/>
        <v>0</v>
      </c>
      <c r="AP506" s="261"/>
    </row>
    <row r="507" spans="1:42">
      <c r="A507" s="342">
        <f>VLOOKUP($E507,'個別表（B表）'!$C$14:$CM$113,2,FALSE)</f>
        <v>0</v>
      </c>
      <c r="B507" s="342">
        <f>IF(D507&gt;0,SUM($D$12:D507),0)</f>
        <v>0</v>
      </c>
      <c r="C507" s="342">
        <f t="shared" si="117"/>
        <v>0</v>
      </c>
      <c r="D507" s="342">
        <f t="shared" si="105"/>
        <v>0</v>
      </c>
      <c r="E507" s="666">
        <f t="shared" si="118"/>
        <v>0</v>
      </c>
      <c r="F507" s="357">
        <f>VLOOKUP($E507,'個別表（B表）'!$C$14:$CM$113,10,FALSE)</f>
        <v>0</v>
      </c>
      <c r="G507" s="357">
        <f>VLOOKUP($E507,'個別表（B表）'!$C$14:$CM$113,11,FALSE)</f>
        <v>0</v>
      </c>
      <c r="H507" s="530">
        <f>VLOOKUP($E507,'個別表（B表）'!$C$14:$CM$113,12,FALSE)</f>
        <v>0</v>
      </c>
      <c r="I507" s="388"/>
      <c r="J507" s="709" t="str">
        <f>IF($H507&gt;0,LEFT(VLOOKUP($E507,'個別表（B表）'!$C$14:$CM$113,14,FALSE),2),"")</f>
        <v/>
      </c>
      <c r="K507" s="705">
        <f>SUMIFS('個別表（B表）'!$I$14:$I$113,'個別表（B表）'!$C$14:$C$113,'総括表 (A表)'!$E507,'個別表（B表）'!$R$14:$R$113,"&gt;=1")</f>
        <v>0</v>
      </c>
      <c r="L507" s="627">
        <f>SUMIFS('個別表（B表）'!$AW$14:$AW$113,'個別表（B表）'!$C$14:$C$113,'総括表 (A表)'!$E507)</f>
        <v>0</v>
      </c>
      <c r="M507" s="385">
        <f>SUMIFS('個別表（B表）'!$AY$14:$AY$113,'個別表（B表）'!$C$14:$C$113,'総括表 (A表)'!$E507)</f>
        <v>0</v>
      </c>
      <c r="N507" s="386">
        <f>SUMIFS('個別表（B表）'!$I$14:$I$113,'個別表（B表）'!$C$14:$C$113,'総括表 (A表)'!$E507,'個別表（B表）'!$F$14:$F$113,"&gt;=1")</f>
        <v>0</v>
      </c>
      <c r="O507" s="386">
        <f>SUMIFS('個別表（B表）'!$BR$14:$BR$113,'個別表（B表）'!$C$14:$C$113,'総括表 (A表)'!$E507)</f>
        <v>0</v>
      </c>
      <c r="P507" s="721" t="str">
        <f t="shared" si="106"/>
        <v/>
      </c>
      <c r="Q507" s="716"/>
      <c r="R507" s="327"/>
      <c r="S507" s="705">
        <f>SUMIFS('個別表（B表）'!$I$14:$I$113,'個別表（B表）'!$C$14:$C$113,'総括表 (A表)'!E507)</f>
        <v>0</v>
      </c>
      <c r="T507" s="698">
        <f>SUMIFS('個別表（B表）'!$AW$14:$AW$113,'個別表（B表）'!$C$14:$C$113,'総括表 (A表)'!$E507)</f>
        <v>0</v>
      </c>
      <c r="U507" s="387">
        <f>SUMIFS('個別表（B表）'!$AY$14:$AY$113,'個別表（B表）'!$C$14:$C$113,'総括表 (A表)'!$E507)</f>
        <v>0</v>
      </c>
      <c r="V507" s="496">
        <f>SUMIFS('個別表（B表）'!$I$14:$I$113,'個別表（B表）'!$C$14:$C$113,'総括表 (A表)'!$E507,'個別表（B表）'!$F$14:$F$113,"&gt;=1")</f>
        <v>0</v>
      </c>
      <c r="W507" s="387">
        <f>SUMIFS('個別表（B表）'!$BR$14:$BR$113,'個別表（B表）'!$C$14:$C$113,'総括表 (A表)'!$E507)</f>
        <v>0</v>
      </c>
      <c r="X507" s="674" t="str">
        <f t="shared" si="107"/>
        <v/>
      </c>
      <c r="Y507" s="331"/>
      <c r="Z507" s="332"/>
      <c r="AA507" s="328">
        <f t="shared" si="109"/>
        <v>0</v>
      </c>
      <c r="AB507" s="329">
        <f t="shared" si="110"/>
        <v>0</v>
      </c>
      <c r="AC507" s="332"/>
      <c r="AD507" s="332"/>
      <c r="AE507" s="328">
        <f t="shared" si="111"/>
        <v>0</v>
      </c>
      <c r="AF507" s="746">
        <f t="shared" si="108"/>
        <v>0</v>
      </c>
      <c r="AG507" s="332"/>
      <c r="AH507" s="328">
        <f t="shared" si="112"/>
        <v>0</v>
      </c>
      <c r="AI507" s="329">
        <f t="shared" si="115"/>
        <v>0</v>
      </c>
      <c r="AJ507" s="332"/>
      <c r="AK507" s="330">
        <f t="shared" si="113"/>
        <v>0</v>
      </c>
      <c r="AL507" s="335"/>
      <c r="AM507" s="329">
        <f t="shared" si="114"/>
        <v>0</v>
      </c>
      <c r="AN507" s="436"/>
      <c r="AO507" s="337">
        <f t="shared" si="116"/>
        <v>0</v>
      </c>
      <c r="AP507" s="261"/>
    </row>
    <row r="508" spans="1:42">
      <c r="A508" s="342">
        <f>VLOOKUP($E508,'個別表（B表）'!$C$14:$CM$113,2,FALSE)</f>
        <v>0</v>
      </c>
      <c r="B508" s="342">
        <f>IF(D508&gt;0,SUM($D$12:D508),0)</f>
        <v>0</v>
      </c>
      <c r="C508" s="342">
        <f t="shared" si="117"/>
        <v>0</v>
      </c>
      <c r="D508" s="342">
        <f t="shared" si="105"/>
        <v>0</v>
      </c>
      <c r="E508" s="666">
        <f t="shared" si="118"/>
        <v>0</v>
      </c>
      <c r="F508" s="357">
        <f>VLOOKUP($E508,'個別表（B表）'!$C$14:$CM$113,10,FALSE)</f>
        <v>0</v>
      </c>
      <c r="G508" s="357">
        <f>VLOOKUP($E508,'個別表（B表）'!$C$14:$CM$113,11,FALSE)</f>
        <v>0</v>
      </c>
      <c r="H508" s="530">
        <f>VLOOKUP($E508,'個別表（B表）'!$C$14:$CM$113,12,FALSE)</f>
        <v>0</v>
      </c>
      <c r="I508" s="388"/>
      <c r="J508" s="709" t="str">
        <f>IF($H508&gt;0,LEFT(VLOOKUP($E508,'個別表（B表）'!$C$14:$CM$113,14,FALSE),2),"")</f>
        <v/>
      </c>
      <c r="K508" s="705">
        <f>SUMIFS('個別表（B表）'!$I$14:$I$113,'個別表（B表）'!$C$14:$C$113,'総括表 (A表)'!$E508,'個別表（B表）'!$R$14:$R$113,"&gt;=1")</f>
        <v>0</v>
      </c>
      <c r="L508" s="627">
        <f>SUMIFS('個別表（B表）'!$AW$14:$AW$113,'個別表（B表）'!$C$14:$C$113,'総括表 (A表)'!$E508)</f>
        <v>0</v>
      </c>
      <c r="M508" s="385">
        <f>SUMIFS('個別表（B表）'!$AY$14:$AY$113,'個別表（B表）'!$C$14:$C$113,'総括表 (A表)'!$E508)</f>
        <v>0</v>
      </c>
      <c r="N508" s="386">
        <f>SUMIFS('個別表（B表）'!$I$14:$I$113,'個別表（B表）'!$C$14:$C$113,'総括表 (A表)'!$E508,'個別表（B表）'!$F$14:$F$113,"&gt;=1")</f>
        <v>0</v>
      </c>
      <c r="O508" s="386">
        <f>SUMIFS('個別表（B表）'!$BR$14:$BR$113,'個別表（B表）'!$C$14:$C$113,'総括表 (A表)'!$E508)</f>
        <v>0</v>
      </c>
      <c r="P508" s="721" t="str">
        <f t="shared" si="106"/>
        <v/>
      </c>
      <c r="Q508" s="716"/>
      <c r="R508" s="327"/>
      <c r="S508" s="705">
        <f>SUMIFS('個別表（B表）'!$I$14:$I$113,'個別表（B表）'!$C$14:$C$113,'総括表 (A表)'!E508)</f>
        <v>0</v>
      </c>
      <c r="T508" s="698">
        <f>SUMIFS('個別表（B表）'!$AW$14:$AW$113,'個別表（B表）'!$C$14:$C$113,'総括表 (A表)'!$E508)</f>
        <v>0</v>
      </c>
      <c r="U508" s="387">
        <f>SUMIFS('個別表（B表）'!$AY$14:$AY$113,'個別表（B表）'!$C$14:$C$113,'総括表 (A表)'!$E508)</f>
        <v>0</v>
      </c>
      <c r="V508" s="496">
        <f>SUMIFS('個別表（B表）'!$I$14:$I$113,'個別表（B表）'!$C$14:$C$113,'総括表 (A表)'!$E508,'個別表（B表）'!$F$14:$F$113,"&gt;=1")</f>
        <v>0</v>
      </c>
      <c r="W508" s="387">
        <f>SUMIFS('個別表（B表）'!$BR$14:$BR$113,'個別表（B表）'!$C$14:$C$113,'総括表 (A表)'!$E508)</f>
        <v>0</v>
      </c>
      <c r="X508" s="674" t="str">
        <f t="shared" si="107"/>
        <v/>
      </c>
      <c r="Y508" s="331"/>
      <c r="Z508" s="332"/>
      <c r="AA508" s="328">
        <f t="shared" si="109"/>
        <v>0</v>
      </c>
      <c r="AB508" s="329">
        <f t="shared" si="110"/>
        <v>0</v>
      </c>
      <c r="AC508" s="332"/>
      <c r="AD508" s="332"/>
      <c r="AE508" s="328">
        <f t="shared" si="111"/>
        <v>0</v>
      </c>
      <c r="AF508" s="746">
        <f t="shared" si="108"/>
        <v>0</v>
      </c>
      <c r="AG508" s="332"/>
      <c r="AH508" s="328">
        <f t="shared" si="112"/>
        <v>0</v>
      </c>
      <c r="AI508" s="329">
        <f t="shared" si="115"/>
        <v>0</v>
      </c>
      <c r="AJ508" s="332"/>
      <c r="AK508" s="330">
        <f t="shared" si="113"/>
        <v>0</v>
      </c>
      <c r="AL508" s="335"/>
      <c r="AM508" s="329">
        <f t="shared" si="114"/>
        <v>0</v>
      </c>
      <c r="AN508" s="436"/>
      <c r="AO508" s="337">
        <f t="shared" si="116"/>
        <v>0</v>
      </c>
      <c r="AP508" s="261"/>
    </row>
    <row r="509" spans="1:42">
      <c r="A509" s="342">
        <f>VLOOKUP($E509,'個別表（B表）'!$C$14:$CM$113,2,FALSE)</f>
        <v>0</v>
      </c>
      <c r="B509" s="342">
        <f>IF(D509&gt;0,SUM($D$12:D509),0)</f>
        <v>0</v>
      </c>
      <c r="C509" s="342">
        <f t="shared" si="117"/>
        <v>0</v>
      </c>
      <c r="D509" s="342">
        <f t="shared" si="105"/>
        <v>0</v>
      </c>
      <c r="E509" s="666">
        <f t="shared" si="118"/>
        <v>0</v>
      </c>
      <c r="F509" s="357">
        <f>VLOOKUP($E509,'個別表（B表）'!$C$14:$CM$113,10,FALSE)</f>
        <v>0</v>
      </c>
      <c r="G509" s="357">
        <f>VLOOKUP($E509,'個別表（B表）'!$C$14:$CM$113,11,FALSE)</f>
        <v>0</v>
      </c>
      <c r="H509" s="530">
        <f>VLOOKUP($E509,'個別表（B表）'!$C$14:$CM$113,12,FALSE)</f>
        <v>0</v>
      </c>
      <c r="I509" s="388"/>
      <c r="J509" s="709" t="str">
        <f>IF($H509&gt;0,LEFT(VLOOKUP($E509,'個別表（B表）'!$C$14:$CM$113,14,FALSE),2),"")</f>
        <v/>
      </c>
      <c r="K509" s="705">
        <f>SUMIFS('個別表（B表）'!$I$14:$I$113,'個別表（B表）'!$C$14:$C$113,'総括表 (A表)'!$E509,'個別表（B表）'!$R$14:$R$113,"&gt;=1")</f>
        <v>0</v>
      </c>
      <c r="L509" s="627">
        <f>SUMIFS('個別表（B表）'!$AW$14:$AW$113,'個別表（B表）'!$C$14:$C$113,'総括表 (A表)'!$E509)</f>
        <v>0</v>
      </c>
      <c r="M509" s="385">
        <f>SUMIFS('個別表（B表）'!$AY$14:$AY$113,'個別表（B表）'!$C$14:$C$113,'総括表 (A表)'!$E509)</f>
        <v>0</v>
      </c>
      <c r="N509" s="386">
        <f>SUMIFS('個別表（B表）'!$I$14:$I$113,'個別表（B表）'!$C$14:$C$113,'総括表 (A表)'!$E509,'個別表（B表）'!$F$14:$F$113,"&gt;=1")</f>
        <v>0</v>
      </c>
      <c r="O509" s="386">
        <f>SUMIFS('個別表（B表）'!$BR$14:$BR$113,'個別表（B表）'!$C$14:$C$113,'総括表 (A表)'!$E509)</f>
        <v>0</v>
      </c>
      <c r="P509" s="721" t="str">
        <f t="shared" si="106"/>
        <v/>
      </c>
      <c r="Q509" s="716"/>
      <c r="R509" s="327"/>
      <c r="S509" s="705">
        <f>SUMIFS('個別表（B表）'!$I$14:$I$113,'個別表（B表）'!$C$14:$C$113,'総括表 (A表)'!E509)</f>
        <v>0</v>
      </c>
      <c r="T509" s="698">
        <f>SUMIFS('個別表（B表）'!$AW$14:$AW$113,'個別表（B表）'!$C$14:$C$113,'総括表 (A表)'!$E509)</f>
        <v>0</v>
      </c>
      <c r="U509" s="387">
        <f>SUMIFS('個別表（B表）'!$AY$14:$AY$113,'個別表（B表）'!$C$14:$C$113,'総括表 (A表)'!$E509)</f>
        <v>0</v>
      </c>
      <c r="V509" s="496">
        <f>SUMIFS('個別表（B表）'!$I$14:$I$113,'個別表（B表）'!$C$14:$C$113,'総括表 (A表)'!$E509,'個別表（B表）'!$F$14:$F$113,"&gt;=1")</f>
        <v>0</v>
      </c>
      <c r="W509" s="387">
        <f>SUMIFS('個別表（B表）'!$BR$14:$BR$113,'個別表（B表）'!$C$14:$C$113,'総括表 (A表)'!$E509)</f>
        <v>0</v>
      </c>
      <c r="X509" s="674" t="str">
        <f t="shared" si="107"/>
        <v/>
      </c>
      <c r="Y509" s="331"/>
      <c r="Z509" s="332"/>
      <c r="AA509" s="328">
        <f t="shared" si="109"/>
        <v>0</v>
      </c>
      <c r="AB509" s="329">
        <f t="shared" si="110"/>
        <v>0</v>
      </c>
      <c r="AC509" s="332"/>
      <c r="AD509" s="332"/>
      <c r="AE509" s="328">
        <f t="shared" si="111"/>
        <v>0</v>
      </c>
      <c r="AF509" s="746">
        <f t="shared" si="108"/>
        <v>0</v>
      </c>
      <c r="AG509" s="332"/>
      <c r="AH509" s="328">
        <f t="shared" si="112"/>
        <v>0</v>
      </c>
      <c r="AI509" s="329">
        <f t="shared" si="115"/>
        <v>0</v>
      </c>
      <c r="AJ509" s="332"/>
      <c r="AK509" s="330">
        <f t="shared" si="113"/>
        <v>0</v>
      </c>
      <c r="AL509" s="335"/>
      <c r="AM509" s="329">
        <f t="shared" si="114"/>
        <v>0</v>
      </c>
      <c r="AN509" s="436"/>
      <c r="AO509" s="337">
        <f t="shared" si="116"/>
        <v>0</v>
      </c>
      <c r="AP509" s="261"/>
    </row>
    <row r="510" spans="1:42">
      <c r="A510" s="342">
        <f>VLOOKUP($E510,'個別表（B表）'!$C$14:$CM$113,2,FALSE)</f>
        <v>0</v>
      </c>
      <c r="B510" s="342">
        <f>IF(D510&gt;0,SUM($D$12:D510),0)</f>
        <v>0</v>
      </c>
      <c r="C510" s="342">
        <f t="shared" si="117"/>
        <v>0</v>
      </c>
      <c r="D510" s="342">
        <f t="shared" si="105"/>
        <v>0</v>
      </c>
      <c r="E510" s="666">
        <f t="shared" si="118"/>
        <v>0</v>
      </c>
      <c r="F510" s="357">
        <f>VLOOKUP($E510,'個別表（B表）'!$C$14:$CM$113,10,FALSE)</f>
        <v>0</v>
      </c>
      <c r="G510" s="357">
        <f>VLOOKUP($E510,'個別表（B表）'!$C$14:$CM$113,11,FALSE)</f>
        <v>0</v>
      </c>
      <c r="H510" s="530">
        <f>VLOOKUP($E510,'個別表（B表）'!$C$14:$CM$113,12,FALSE)</f>
        <v>0</v>
      </c>
      <c r="I510" s="388"/>
      <c r="J510" s="709" t="str">
        <f>IF($H510&gt;0,LEFT(VLOOKUP($E510,'個別表（B表）'!$C$14:$CM$113,14,FALSE),2),"")</f>
        <v/>
      </c>
      <c r="K510" s="705">
        <f>SUMIFS('個別表（B表）'!$I$14:$I$113,'個別表（B表）'!$C$14:$C$113,'総括表 (A表)'!$E510,'個別表（B表）'!$R$14:$R$113,"&gt;=1")</f>
        <v>0</v>
      </c>
      <c r="L510" s="627">
        <f>SUMIFS('個別表（B表）'!$AW$14:$AW$113,'個別表（B表）'!$C$14:$C$113,'総括表 (A表)'!$E510)</f>
        <v>0</v>
      </c>
      <c r="M510" s="385">
        <f>SUMIFS('個別表（B表）'!$AY$14:$AY$113,'個別表（B表）'!$C$14:$C$113,'総括表 (A表)'!$E510)</f>
        <v>0</v>
      </c>
      <c r="N510" s="386">
        <f>SUMIFS('個別表（B表）'!$I$14:$I$113,'個別表（B表）'!$C$14:$C$113,'総括表 (A表)'!$E510,'個別表（B表）'!$F$14:$F$113,"&gt;=1")</f>
        <v>0</v>
      </c>
      <c r="O510" s="386">
        <f>SUMIFS('個別表（B表）'!$BR$14:$BR$113,'個別表（B表）'!$C$14:$C$113,'総括表 (A表)'!$E510)</f>
        <v>0</v>
      </c>
      <c r="P510" s="721" t="str">
        <f t="shared" si="106"/>
        <v/>
      </c>
      <c r="Q510" s="716"/>
      <c r="R510" s="327"/>
      <c r="S510" s="705">
        <f>SUMIFS('個別表（B表）'!$I$14:$I$113,'個別表（B表）'!$C$14:$C$113,'総括表 (A表)'!E510)</f>
        <v>0</v>
      </c>
      <c r="T510" s="698">
        <f>SUMIFS('個別表（B表）'!$AW$14:$AW$113,'個別表（B表）'!$C$14:$C$113,'総括表 (A表)'!$E510)</f>
        <v>0</v>
      </c>
      <c r="U510" s="387">
        <f>SUMIFS('個別表（B表）'!$AY$14:$AY$113,'個別表（B表）'!$C$14:$C$113,'総括表 (A表)'!$E510)</f>
        <v>0</v>
      </c>
      <c r="V510" s="496">
        <f>SUMIFS('個別表（B表）'!$I$14:$I$113,'個別表（B表）'!$C$14:$C$113,'総括表 (A表)'!$E510,'個別表（B表）'!$F$14:$F$113,"&gt;=1")</f>
        <v>0</v>
      </c>
      <c r="W510" s="387">
        <f>SUMIFS('個別表（B表）'!$BR$14:$BR$113,'個別表（B表）'!$C$14:$C$113,'総括表 (A表)'!$E510)</f>
        <v>0</v>
      </c>
      <c r="X510" s="674" t="str">
        <f t="shared" si="107"/>
        <v/>
      </c>
      <c r="Y510" s="331"/>
      <c r="Z510" s="332"/>
      <c r="AA510" s="328">
        <f t="shared" si="109"/>
        <v>0</v>
      </c>
      <c r="AB510" s="329">
        <f t="shared" si="110"/>
        <v>0</v>
      </c>
      <c r="AC510" s="332"/>
      <c r="AD510" s="332"/>
      <c r="AE510" s="328">
        <f t="shared" si="111"/>
        <v>0</v>
      </c>
      <c r="AF510" s="746">
        <f t="shared" si="108"/>
        <v>0</v>
      </c>
      <c r="AG510" s="332"/>
      <c r="AH510" s="328">
        <f t="shared" si="112"/>
        <v>0</v>
      </c>
      <c r="AI510" s="329">
        <f t="shared" si="115"/>
        <v>0</v>
      </c>
      <c r="AJ510" s="332"/>
      <c r="AK510" s="330">
        <f t="shared" si="113"/>
        <v>0</v>
      </c>
      <c r="AL510" s="335"/>
      <c r="AM510" s="329">
        <f t="shared" si="114"/>
        <v>0</v>
      </c>
      <c r="AN510" s="436"/>
      <c r="AO510" s="337">
        <f t="shared" si="116"/>
        <v>0</v>
      </c>
      <c r="AP510" s="261"/>
    </row>
    <row r="511" spans="1:42">
      <c r="A511" s="342">
        <f>VLOOKUP($E511,'個別表（B表）'!$C$14:$CM$113,2,FALSE)</f>
        <v>0</v>
      </c>
      <c r="B511" s="342">
        <f>IF(D511&gt;0,SUM($D$12:D511),0)</f>
        <v>0</v>
      </c>
      <c r="C511" s="342">
        <f t="shared" si="117"/>
        <v>0</v>
      </c>
      <c r="D511" s="342">
        <f t="shared" si="105"/>
        <v>0</v>
      </c>
      <c r="E511" s="666">
        <f t="shared" si="118"/>
        <v>0</v>
      </c>
      <c r="F511" s="357">
        <f>VLOOKUP($E511,'個別表（B表）'!$C$14:$CM$113,10,FALSE)</f>
        <v>0</v>
      </c>
      <c r="G511" s="357">
        <f>VLOOKUP($E511,'個別表（B表）'!$C$14:$CM$113,11,FALSE)</f>
        <v>0</v>
      </c>
      <c r="H511" s="530">
        <f>VLOOKUP($E511,'個別表（B表）'!$C$14:$CM$113,12,FALSE)</f>
        <v>0</v>
      </c>
      <c r="I511" s="388"/>
      <c r="J511" s="709" t="str">
        <f>IF($H511&gt;0,LEFT(VLOOKUP($E511,'個別表（B表）'!$C$14:$CM$113,14,FALSE),2),"")</f>
        <v/>
      </c>
      <c r="K511" s="705">
        <f>SUMIFS('個別表（B表）'!$I$14:$I$113,'個別表（B表）'!$C$14:$C$113,'総括表 (A表)'!$E511,'個別表（B表）'!$R$14:$R$113,"&gt;=1")</f>
        <v>0</v>
      </c>
      <c r="L511" s="627">
        <f>SUMIFS('個別表（B表）'!$AW$14:$AW$113,'個別表（B表）'!$C$14:$C$113,'総括表 (A表)'!$E511)</f>
        <v>0</v>
      </c>
      <c r="M511" s="385">
        <f>SUMIFS('個別表（B表）'!$AY$14:$AY$113,'個別表（B表）'!$C$14:$C$113,'総括表 (A表)'!$E511)</f>
        <v>0</v>
      </c>
      <c r="N511" s="386">
        <f>SUMIFS('個別表（B表）'!$I$14:$I$113,'個別表（B表）'!$C$14:$C$113,'総括表 (A表)'!$E511,'個別表（B表）'!$F$14:$F$113,"&gt;=1")</f>
        <v>0</v>
      </c>
      <c r="O511" s="386">
        <f>SUMIFS('個別表（B表）'!$BR$14:$BR$113,'個別表（B表）'!$C$14:$C$113,'総括表 (A表)'!$E511)</f>
        <v>0</v>
      </c>
      <c r="P511" s="721" t="str">
        <f t="shared" si="106"/>
        <v/>
      </c>
      <c r="Q511" s="716"/>
      <c r="R511" s="327"/>
      <c r="S511" s="705">
        <f>SUMIFS('個別表（B表）'!$I$14:$I$113,'個別表（B表）'!$C$14:$C$113,'総括表 (A表)'!E511)</f>
        <v>0</v>
      </c>
      <c r="T511" s="698">
        <f>SUMIFS('個別表（B表）'!$AW$14:$AW$113,'個別表（B表）'!$C$14:$C$113,'総括表 (A表)'!$E511)</f>
        <v>0</v>
      </c>
      <c r="U511" s="387">
        <f>SUMIFS('個別表（B表）'!$AY$14:$AY$113,'個別表（B表）'!$C$14:$C$113,'総括表 (A表)'!$E511)</f>
        <v>0</v>
      </c>
      <c r="V511" s="496">
        <f>SUMIFS('個別表（B表）'!$I$14:$I$113,'個別表（B表）'!$C$14:$C$113,'総括表 (A表)'!$E511,'個別表（B表）'!$F$14:$F$113,"&gt;=1")</f>
        <v>0</v>
      </c>
      <c r="W511" s="387">
        <f>SUMIFS('個別表（B表）'!$BR$14:$BR$113,'個別表（B表）'!$C$14:$C$113,'総括表 (A表)'!$E511)</f>
        <v>0</v>
      </c>
      <c r="X511" s="674" t="str">
        <f t="shared" si="107"/>
        <v/>
      </c>
      <c r="Y511" s="331"/>
      <c r="Z511" s="332"/>
      <c r="AA511" s="328">
        <f t="shared" si="109"/>
        <v>0</v>
      </c>
      <c r="AB511" s="329">
        <f t="shared" si="110"/>
        <v>0</v>
      </c>
      <c r="AC511" s="332"/>
      <c r="AD511" s="332"/>
      <c r="AE511" s="328">
        <f t="shared" si="111"/>
        <v>0</v>
      </c>
      <c r="AF511" s="746">
        <f t="shared" si="108"/>
        <v>0</v>
      </c>
      <c r="AG511" s="332"/>
      <c r="AH511" s="328">
        <f t="shared" si="112"/>
        <v>0</v>
      </c>
      <c r="AI511" s="329">
        <f t="shared" si="115"/>
        <v>0</v>
      </c>
      <c r="AJ511" s="332"/>
      <c r="AK511" s="330">
        <f t="shared" si="113"/>
        <v>0</v>
      </c>
      <c r="AL511" s="335"/>
      <c r="AM511" s="329">
        <f t="shared" si="114"/>
        <v>0</v>
      </c>
      <c r="AN511" s="436"/>
      <c r="AO511" s="337">
        <f t="shared" si="116"/>
        <v>0</v>
      </c>
      <c r="AP511" s="261"/>
    </row>
    <row r="512" spans="1:42">
      <c r="A512" s="342">
        <f>VLOOKUP($E512,'個別表（B表）'!$C$14:$CM$113,2,FALSE)</f>
        <v>0</v>
      </c>
      <c r="B512" s="342">
        <f>IF(D512&gt;0,SUM($D$12:D512),0)</f>
        <v>0</v>
      </c>
      <c r="C512" s="342">
        <f t="shared" si="117"/>
        <v>0</v>
      </c>
      <c r="D512" s="342">
        <f t="shared" si="105"/>
        <v>0</v>
      </c>
      <c r="E512" s="666">
        <f t="shared" si="118"/>
        <v>0</v>
      </c>
      <c r="F512" s="357">
        <f>VLOOKUP($E512,'個別表（B表）'!$C$14:$CM$113,10,FALSE)</f>
        <v>0</v>
      </c>
      <c r="G512" s="357">
        <f>VLOOKUP($E512,'個別表（B表）'!$C$14:$CM$113,11,FALSE)</f>
        <v>0</v>
      </c>
      <c r="H512" s="530">
        <f>VLOOKUP($E512,'個別表（B表）'!$C$14:$CM$113,12,FALSE)</f>
        <v>0</v>
      </c>
      <c r="I512" s="388"/>
      <c r="J512" s="709" t="str">
        <f>IF($H512&gt;0,LEFT(VLOOKUP($E512,'個別表（B表）'!$C$14:$CM$113,14,FALSE),2),"")</f>
        <v/>
      </c>
      <c r="K512" s="705">
        <f>SUMIFS('個別表（B表）'!$I$14:$I$113,'個別表（B表）'!$C$14:$C$113,'総括表 (A表)'!$E512,'個別表（B表）'!$R$14:$R$113,"&gt;=1")</f>
        <v>0</v>
      </c>
      <c r="L512" s="627">
        <f>SUMIFS('個別表（B表）'!$AW$14:$AW$113,'個別表（B表）'!$C$14:$C$113,'総括表 (A表)'!$E512)</f>
        <v>0</v>
      </c>
      <c r="M512" s="385">
        <f>SUMIFS('個別表（B表）'!$AY$14:$AY$113,'個別表（B表）'!$C$14:$C$113,'総括表 (A表)'!$E512)</f>
        <v>0</v>
      </c>
      <c r="N512" s="386">
        <f>SUMIFS('個別表（B表）'!$I$14:$I$113,'個別表（B表）'!$C$14:$C$113,'総括表 (A表)'!$E512,'個別表（B表）'!$F$14:$F$113,"&gt;=1")</f>
        <v>0</v>
      </c>
      <c r="O512" s="386">
        <f>SUMIFS('個別表（B表）'!$BR$14:$BR$113,'個別表（B表）'!$C$14:$C$113,'総括表 (A表)'!$E512)</f>
        <v>0</v>
      </c>
      <c r="P512" s="721" t="str">
        <f t="shared" si="106"/>
        <v/>
      </c>
      <c r="Q512" s="716"/>
      <c r="R512" s="327"/>
      <c r="S512" s="705">
        <f>SUMIFS('個別表（B表）'!$I$14:$I$113,'個別表（B表）'!$C$14:$C$113,'総括表 (A表)'!E512)</f>
        <v>0</v>
      </c>
      <c r="T512" s="698">
        <f>SUMIFS('個別表（B表）'!$AW$14:$AW$113,'個別表（B表）'!$C$14:$C$113,'総括表 (A表)'!$E512)</f>
        <v>0</v>
      </c>
      <c r="U512" s="387">
        <f>SUMIFS('個別表（B表）'!$AY$14:$AY$113,'個別表（B表）'!$C$14:$C$113,'総括表 (A表)'!$E512)</f>
        <v>0</v>
      </c>
      <c r="V512" s="496">
        <f>SUMIFS('個別表（B表）'!$I$14:$I$113,'個別表（B表）'!$C$14:$C$113,'総括表 (A表)'!$E512,'個別表（B表）'!$F$14:$F$113,"&gt;=1")</f>
        <v>0</v>
      </c>
      <c r="W512" s="387">
        <f>SUMIFS('個別表（B表）'!$BR$14:$BR$113,'個別表（B表）'!$C$14:$C$113,'総括表 (A表)'!$E512)</f>
        <v>0</v>
      </c>
      <c r="X512" s="674" t="str">
        <f t="shared" si="107"/>
        <v/>
      </c>
      <c r="Y512" s="331"/>
      <c r="Z512" s="332"/>
      <c r="AA512" s="328">
        <f t="shared" si="109"/>
        <v>0</v>
      </c>
      <c r="AB512" s="329">
        <f t="shared" si="110"/>
        <v>0</v>
      </c>
      <c r="AC512" s="332"/>
      <c r="AD512" s="332"/>
      <c r="AE512" s="328">
        <f t="shared" si="111"/>
        <v>0</v>
      </c>
      <c r="AF512" s="746">
        <f t="shared" si="108"/>
        <v>0</v>
      </c>
      <c r="AG512" s="332"/>
      <c r="AH512" s="328">
        <f t="shared" si="112"/>
        <v>0</v>
      </c>
      <c r="AI512" s="329">
        <f t="shared" si="115"/>
        <v>0</v>
      </c>
      <c r="AJ512" s="332"/>
      <c r="AK512" s="330">
        <f t="shared" si="113"/>
        <v>0</v>
      </c>
      <c r="AL512" s="335"/>
      <c r="AM512" s="329">
        <f t="shared" si="114"/>
        <v>0</v>
      </c>
      <c r="AN512" s="436"/>
      <c r="AO512" s="337">
        <f t="shared" si="116"/>
        <v>0</v>
      </c>
      <c r="AP512" s="261"/>
    </row>
    <row r="513" spans="1:42">
      <c r="A513" s="342">
        <f>VLOOKUP($E513,'個別表（B表）'!$C$14:$CM$113,2,FALSE)</f>
        <v>0</v>
      </c>
      <c r="B513" s="342">
        <f>IF(D513&gt;0,SUM($D$12:D513),0)</f>
        <v>0</v>
      </c>
      <c r="C513" s="342">
        <f t="shared" si="117"/>
        <v>0</v>
      </c>
      <c r="D513" s="342">
        <f t="shared" si="105"/>
        <v>0</v>
      </c>
      <c r="E513" s="666">
        <f t="shared" si="118"/>
        <v>0</v>
      </c>
      <c r="F513" s="357">
        <f>VLOOKUP($E513,'個別表（B表）'!$C$14:$CM$113,10,FALSE)</f>
        <v>0</v>
      </c>
      <c r="G513" s="357">
        <f>VLOOKUP($E513,'個別表（B表）'!$C$14:$CM$113,11,FALSE)</f>
        <v>0</v>
      </c>
      <c r="H513" s="530">
        <f>VLOOKUP($E513,'個別表（B表）'!$C$14:$CM$113,12,FALSE)</f>
        <v>0</v>
      </c>
      <c r="I513" s="388"/>
      <c r="J513" s="709" t="str">
        <f>IF($H513&gt;0,LEFT(VLOOKUP($E513,'個別表（B表）'!$C$14:$CM$113,14,FALSE),2),"")</f>
        <v/>
      </c>
      <c r="K513" s="705">
        <f>SUMIFS('個別表（B表）'!$I$14:$I$113,'個別表（B表）'!$C$14:$C$113,'総括表 (A表)'!$E513,'個別表（B表）'!$R$14:$R$113,"&gt;=1")</f>
        <v>0</v>
      </c>
      <c r="L513" s="627">
        <f>SUMIFS('個別表（B表）'!$AW$14:$AW$113,'個別表（B表）'!$C$14:$C$113,'総括表 (A表)'!$E513)</f>
        <v>0</v>
      </c>
      <c r="M513" s="385">
        <f>SUMIFS('個別表（B表）'!$AY$14:$AY$113,'個別表（B表）'!$C$14:$C$113,'総括表 (A表)'!$E513)</f>
        <v>0</v>
      </c>
      <c r="N513" s="386">
        <f>SUMIFS('個別表（B表）'!$I$14:$I$113,'個別表（B表）'!$C$14:$C$113,'総括表 (A表)'!$E513,'個別表（B表）'!$F$14:$F$113,"&gt;=1")</f>
        <v>0</v>
      </c>
      <c r="O513" s="386">
        <f>SUMIFS('個別表（B表）'!$BR$14:$BR$113,'個別表（B表）'!$C$14:$C$113,'総括表 (A表)'!$E513)</f>
        <v>0</v>
      </c>
      <c r="P513" s="721" t="str">
        <f t="shared" si="106"/>
        <v/>
      </c>
      <c r="Q513" s="716"/>
      <c r="R513" s="327"/>
      <c r="S513" s="705">
        <f>SUMIFS('個別表（B表）'!$I$14:$I$113,'個別表（B表）'!$C$14:$C$113,'総括表 (A表)'!E513)</f>
        <v>0</v>
      </c>
      <c r="T513" s="698">
        <f>SUMIFS('個別表（B表）'!$AW$14:$AW$113,'個別表（B表）'!$C$14:$C$113,'総括表 (A表)'!$E513)</f>
        <v>0</v>
      </c>
      <c r="U513" s="387">
        <f>SUMIFS('個別表（B表）'!$AY$14:$AY$113,'個別表（B表）'!$C$14:$C$113,'総括表 (A表)'!$E513)</f>
        <v>0</v>
      </c>
      <c r="V513" s="496">
        <f>SUMIFS('個別表（B表）'!$I$14:$I$113,'個別表（B表）'!$C$14:$C$113,'総括表 (A表)'!$E513,'個別表（B表）'!$F$14:$F$113,"&gt;=1")</f>
        <v>0</v>
      </c>
      <c r="W513" s="387">
        <f>SUMIFS('個別表（B表）'!$BR$14:$BR$113,'個別表（B表）'!$C$14:$C$113,'総括表 (A表)'!$E513)</f>
        <v>0</v>
      </c>
      <c r="X513" s="674" t="str">
        <f t="shared" si="107"/>
        <v/>
      </c>
      <c r="Y513" s="331"/>
      <c r="Z513" s="332"/>
      <c r="AA513" s="328">
        <f t="shared" si="109"/>
        <v>0</v>
      </c>
      <c r="AB513" s="329">
        <f t="shared" si="110"/>
        <v>0</v>
      </c>
      <c r="AC513" s="332"/>
      <c r="AD513" s="332"/>
      <c r="AE513" s="328">
        <f t="shared" si="111"/>
        <v>0</v>
      </c>
      <c r="AF513" s="746">
        <f t="shared" si="108"/>
        <v>0</v>
      </c>
      <c r="AG513" s="332"/>
      <c r="AH513" s="328">
        <f t="shared" si="112"/>
        <v>0</v>
      </c>
      <c r="AI513" s="329">
        <f t="shared" si="115"/>
        <v>0</v>
      </c>
      <c r="AJ513" s="332"/>
      <c r="AK513" s="330">
        <f t="shared" si="113"/>
        <v>0</v>
      </c>
      <c r="AL513" s="335"/>
      <c r="AM513" s="329">
        <f t="shared" si="114"/>
        <v>0</v>
      </c>
      <c r="AN513" s="436"/>
      <c r="AO513" s="337">
        <f t="shared" si="116"/>
        <v>0</v>
      </c>
      <c r="AP513" s="261"/>
    </row>
    <row r="514" spans="1:42">
      <c r="A514" s="342">
        <f>VLOOKUP($E514,'個別表（B表）'!$C$14:$CM$113,2,FALSE)</f>
        <v>0</v>
      </c>
      <c r="B514" s="342">
        <f>IF(D514&gt;0,SUM($D$12:D514),0)</f>
        <v>0</v>
      </c>
      <c r="C514" s="342">
        <f t="shared" si="117"/>
        <v>0</v>
      </c>
      <c r="D514" s="342">
        <f t="shared" si="105"/>
        <v>0</v>
      </c>
      <c r="E514" s="666">
        <f t="shared" si="118"/>
        <v>0</v>
      </c>
      <c r="F514" s="357">
        <f>VLOOKUP($E514,'個別表（B表）'!$C$14:$CM$113,10,FALSE)</f>
        <v>0</v>
      </c>
      <c r="G514" s="357">
        <f>VLOOKUP($E514,'個別表（B表）'!$C$14:$CM$113,11,FALSE)</f>
        <v>0</v>
      </c>
      <c r="H514" s="530">
        <f>VLOOKUP($E514,'個別表（B表）'!$C$14:$CM$113,12,FALSE)</f>
        <v>0</v>
      </c>
      <c r="I514" s="388"/>
      <c r="J514" s="709" t="str">
        <f>IF($H514&gt;0,LEFT(VLOOKUP($E514,'個別表（B表）'!$C$14:$CM$113,14,FALSE),2),"")</f>
        <v/>
      </c>
      <c r="K514" s="705">
        <f>SUMIFS('個別表（B表）'!$I$14:$I$113,'個別表（B表）'!$C$14:$C$113,'総括表 (A表)'!$E514,'個別表（B表）'!$R$14:$R$113,"&gt;=1")</f>
        <v>0</v>
      </c>
      <c r="L514" s="627">
        <f>SUMIFS('個別表（B表）'!$AW$14:$AW$113,'個別表（B表）'!$C$14:$C$113,'総括表 (A表)'!$E514)</f>
        <v>0</v>
      </c>
      <c r="M514" s="385">
        <f>SUMIFS('個別表（B表）'!$AY$14:$AY$113,'個別表（B表）'!$C$14:$C$113,'総括表 (A表)'!$E514)</f>
        <v>0</v>
      </c>
      <c r="N514" s="386">
        <f>SUMIFS('個別表（B表）'!$I$14:$I$113,'個別表（B表）'!$C$14:$C$113,'総括表 (A表)'!$E514,'個別表（B表）'!$F$14:$F$113,"&gt;=1")</f>
        <v>0</v>
      </c>
      <c r="O514" s="386">
        <f>SUMIFS('個別表（B表）'!$BR$14:$BR$113,'個別表（B表）'!$C$14:$C$113,'総括表 (A表)'!$E514)</f>
        <v>0</v>
      </c>
      <c r="P514" s="721" t="str">
        <f t="shared" si="106"/>
        <v/>
      </c>
      <c r="Q514" s="716"/>
      <c r="R514" s="327"/>
      <c r="S514" s="705">
        <f>SUMIFS('個別表（B表）'!$I$14:$I$113,'個別表（B表）'!$C$14:$C$113,'総括表 (A表)'!E514)</f>
        <v>0</v>
      </c>
      <c r="T514" s="698">
        <f>SUMIFS('個別表（B表）'!$AW$14:$AW$113,'個別表（B表）'!$C$14:$C$113,'総括表 (A表)'!$E514)</f>
        <v>0</v>
      </c>
      <c r="U514" s="387">
        <f>SUMIFS('個別表（B表）'!$AY$14:$AY$113,'個別表（B表）'!$C$14:$C$113,'総括表 (A表)'!$E514)</f>
        <v>0</v>
      </c>
      <c r="V514" s="496">
        <f>SUMIFS('個別表（B表）'!$I$14:$I$113,'個別表（B表）'!$C$14:$C$113,'総括表 (A表)'!$E514,'個別表（B表）'!$F$14:$F$113,"&gt;=1")</f>
        <v>0</v>
      </c>
      <c r="W514" s="387">
        <f>SUMIFS('個別表（B表）'!$BR$14:$BR$113,'個別表（B表）'!$C$14:$C$113,'総括表 (A表)'!$E514)</f>
        <v>0</v>
      </c>
      <c r="X514" s="674" t="str">
        <f t="shared" si="107"/>
        <v/>
      </c>
      <c r="Y514" s="331"/>
      <c r="Z514" s="332"/>
      <c r="AA514" s="328">
        <f t="shared" si="109"/>
        <v>0</v>
      </c>
      <c r="AB514" s="329">
        <f t="shared" si="110"/>
        <v>0</v>
      </c>
      <c r="AC514" s="332"/>
      <c r="AD514" s="332"/>
      <c r="AE514" s="328">
        <f t="shared" si="111"/>
        <v>0</v>
      </c>
      <c r="AF514" s="746">
        <f t="shared" si="108"/>
        <v>0</v>
      </c>
      <c r="AG514" s="332"/>
      <c r="AH514" s="328">
        <f t="shared" si="112"/>
        <v>0</v>
      </c>
      <c r="AI514" s="329">
        <f t="shared" si="115"/>
        <v>0</v>
      </c>
      <c r="AJ514" s="332"/>
      <c r="AK514" s="330">
        <f t="shared" si="113"/>
        <v>0</v>
      </c>
      <c r="AL514" s="335"/>
      <c r="AM514" s="329">
        <f t="shared" si="114"/>
        <v>0</v>
      </c>
      <c r="AN514" s="436"/>
      <c r="AO514" s="337">
        <f t="shared" si="116"/>
        <v>0</v>
      </c>
      <c r="AP514" s="261"/>
    </row>
    <row r="515" spans="1:42">
      <c r="A515" s="342">
        <f>VLOOKUP($E515,'個別表（B表）'!$C$14:$CM$113,2,FALSE)</f>
        <v>0</v>
      </c>
      <c r="B515" s="342">
        <f>IF(D515&gt;0,SUM($D$12:D515),0)</f>
        <v>0</v>
      </c>
      <c r="C515" s="342">
        <f t="shared" si="117"/>
        <v>0</v>
      </c>
      <c r="D515" s="342">
        <f t="shared" si="105"/>
        <v>0</v>
      </c>
      <c r="E515" s="666">
        <f t="shared" si="118"/>
        <v>0</v>
      </c>
      <c r="F515" s="357">
        <f>VLOOKUP($E515,'個別表（B表）'!$C$14:$CM$113,10,FALSE)</f>
        <v>0</v>
      </c>
      <c r="G515" s="357">
        <f>VLOOKUP($E515,'個別表（B表）'!$C$14:$CM$113,11,FALSE)</f>
        <v>0</v>
      </c>
      <c r="H515" s="530">
        <f>VLOOKUP($E515,'個別表（B表）'!$C$14:$CM$113,12,FALSE)</f>
        <v>0</v>
      </c>
      <c r="I515" s="388"/>
      <c r="J515" s="709" t="str">
        <f>IF($H515&gt;0,LEFT(VLOOKUP($E515,'個別表（B表）'!$C$14:$CM$113,14,FALSE),2),"")</f>
        <v/>
      </c>
      <c r="K515" s="705">
        <f>SUMIFS('個別表（B表）'!$I$14:$I$113,'個別表（B表）'!$C$14:$C$113,'総括表 (A表)'!$E515,'個別表（B表）'!$R$14:$R$113,"&gt;=1")</f>
        <v>0</v>
      </c>
      <c r="L515" s="627">
        <f>SUMIFS('個別表（B表）'!$AW$14:$AW$113,'個別表（B表）'!$C$14:$C$113,'総括表 (A表)'!$E515)</f>
        <v>0</v>
      </c>
      <c r="M515" s="385">
        <f>SUMIFS('個別表（B表）'!$AY$14:$AY$113,'個別表（B表）'!$C$14:$C$113,'総括表 (A表)'!$E515)</f>
        <v>0</v>
      </c>
      <c r="N515" s="386">
        <f>SUMIFS('個別表（B表）'!$I$14:$I$113,'個別表（B表）'!$C$14:$C$113,'総括表 (A表)'!$E515,'個別表（B表）'!$F$14:$F$113,"&gt;=1")</f>
        <v>0</v>
      </c>
      <c r="O515" s="386">
        <f>SUMIFS('個別表（B表）'!$BR$14:$BR$113,'個別表（B表）'!$C$14:$C$113,'総括表 (A表)'!$E515)</f>
        <v>0</v>
      </c>
      <c r="P515" s="721" t="str">
        <f t="shared" si="106"/>
        <v/>
      </c>
      <c r="Q515" s="716"/>
      <c r="R515" s="327"/>
      <c r="S515" s="705">
        <f>SUMIFS('個別表（B表）'!$I$14:$I$113,'個別表（B表）'!$C$14:$C$113,'総括表 (A表)'!E515)</f>
        <v>0</v>
      </c>
      <c r="T515" s="698">
        <f>SUMIFS('個別表（B表）'!$AW$14:$AW$113,'個別表（B表）'!$C$14:$C$113,'総括表 (A表)'!$E515)</f>
        <v>0</v>
      </c>
      <c r="U515" s="387">
        <f>SUMIFS('個別表（B表）'!$AY$14:$AY$113,'個別表（B表）'!$C$14:$C$113,'総括表 (A表)'!$E515)</f>
        <v>0</v>
      </c>
      <c r="V515" s="496">
        <f>SUMIFS('個別表（B表）'!$I$14:$I$113,'個別表（B表）'!$C$14:$C$113,'総括表 (A表)'!$E515,'個別表（B表）'!$F$14:$F$113,"&gt;=1")</f>
        <v>0</v>
      </c>
      <c r="W515" s="387">
        <f>SUMIFS('個別表（B表）'!$BR$14:$BR$113,'個別表（B表）'!$C$14:$C$113,'総括表 (A表)'!$E515)</f>
        <v>0</v>
      </c>
      <c r="X515" s="674" t="str">
        <f t="shared" si="107"/>
        <v/>
      </c>
      <c r="Y515" s="331"/>
      <c r="Z515" s="332"/>
      <c r="AA515" s="328">
        <f t="shared" si="109"/>
        <v>0</v>
      </c>
      <c r="AB515" s="329">
        <f t="shared" si="110"/>
        <v>0</v>
      </c>
      <c r="AC515" s="332"/>
      <c r="AD515" s="332"/>
      <c r="AE515" s="328">
        <f t="shared" si="111"/>
        <v>0</v>
      </c>
      <c r="AF515" s="746">
        <f t="shared" si="108"/>
        <v>0</v>
      </c>
      <c r="AG515" s="332"/>
      <c r="AH515" s="328">
        <f t="shared" si="112"/>
        <v>0</v>
      </c>
      <c r="AI515" s="329">
        <f t="shared" si="115"/>
        <v>0</v>
      </c>
      <c r="AJ515" s="332"/>
      <c r="AK515" s="330">
        <f t="shared" si="113"/>
        <v>0</v>
      </c>
      <c r="AL515" s="335"/>
      <c r="AM515" s="329">
        <f t="shared" si="114"/>
        <v>0</v>
      </c>
      <c r="AN515" s="436"/>
      <c r="AO515" s="337">
        <f t="shared" si="116"/>
        <v>0</v>
      </c>
      <c r="AP515" s="261"/>
    </row>
    <row r="516" spans="1:42">
      <c r="A516" s="342">
        <f>VLOOKUP($E516,'個別表（B表）'!$C$14:$CM$113,2,FALSE)</f>
        <v>0</v>
      </c>
      <c r="B516" s="342">
        <f>IF(D516&gt;0,SUM($D$12:D516),0)</f>
        <v>0</v>
      </c>
      <c r="C516" s="342">
        <f t="shared" si="117"/>
        <v>0</v>
      </c>
      <c r="D516" s="342">
        <f t="shared" si="105"/>
        <v>0</v>
      </c>
      <c r="E516" s="666">
        <f t="shared" si="118"/>
        <v>0</v>
      </c>
      <c r="F516" s="357">
        <f>VLOOKUP($E516,'個別表（B表）'!$C$14:$CM$113,10,FALSE)</f>
        <v>0</v>
      </c>
      <c r="G516" s="357">
        <f>VLOOKUP($E516,'個別表（B表）'!$C$14:$CM$113,11,FALSE)</f>
        <v>0</v>
      </c>
      <c r="H516" s="530">
        <f>VLOOKUP($E516,'個別表（B表）'!$C$14:$CM$113,12,FALSE)</f>
        <v>0</v>
      </c>
      <c r="I516" s="388"/>
      <c r="J516" s="709" t="str">
        <f>IF($H516&gt;0,LEFT(VLOOKUP($E516,'個別表（B表）'!$C$14:$CM$113,14,FALSE),2),"")</f>
        <v/>
      </c>
      <c r="K516" s="705">
        <f>SUMIFS('個別表（B表）'!$I$14:$I$113,'個別表（B表）'!$C$14:$C$113,'総括表 (A表)'!$E516,'個別表（B表）'!$R$14:$R$113,"&gt;=1")</f>
        <v>0</v>
      </c>
      <c r="L516" s="627">
        <f>SUMIFS('個別表（B表）'!$AW$14:$AW$113,'個別表（B表）'!$C$14:$C$113,'総括表 (A表)'!$E516)</f>
        <v>0</v>
      </c>
      <c r="M516" s="385">
        <f>SUMIFS('個別表（B表）'!$AY$14:$AY$113,'個別表（B表）'!$C$14:$C$113,'総括表 (A表)'!$E516)</f>
        <v>0</v>
      </c>
      <c r="N516" s="386">
        <f>SUMIFS('個別表（B表）'!$I$14:$I$113,'個別表（B表）'!$C$14:$C$113,'総括表 (A表)'!$E516,'個別表（B表）'!$F$14:$F$113,"&gt;=1")</f>
        <v>0</v>
      </c>
      <c r="O516" s="386">
        <f>SUMIFS('個別表（B表）'!$BR$14:$BR$113,'個別表（B表）'!$C$14:$C$113,'総括表 (A表)'!$E516)</f>
        <v>0</v>
      </c>
      <c r="P516" s="721" t="str">
        <f t="shared" si="106"/>
        <v/>
      </c>
      <c r="Q516" s="716"/>
      <c r="R516" s="327"/>
      <c r="S516" s="705">
        <f>SUMIFS('個別表（B表）'!$I$14:$I$113,'個別表（B表）'!$C$14:$C$113,'総括表 (A表)'!E516)</f>
        <v>0</v>
      </c>
      <c r="T516" s="698">
        <f>SUMIFS('個別表（B表）'!$AW$14:$AW$113,'個別表（B表）'!$C$14:$C$113,'総括表 (A表)'!$E516)</f>
        <v>0</v>
      </c>
      <c r="U516" s="387">
        <f>SUMIFS('個別表（B表）'!$AY$14:$AY$113,'個別表（B表）'!$C$14:$C$113,'総括表 (A表)'!$E516)</f>
        <v>0</v>
      </c>
      <c r="V516" s="496">
        <f>SUMIFS('個別表（B表）'!$I$14:$I$113,'個別表（B表）'!$C$14:$C$113,'総括表 (A表)'!$E516,'個別表（B表）'!$F$14:$F$113,"&gt;=1")</f>
        <v>0</v>
      </c>
      <c r="W516" s="387">
        <f>SUMIFS('個別表（B表）'!$BR$14:$BR$113,'個別表（B表）'!$C$14:$C$113,'総括表 (A表)'!$E516)</f>
        <v>0</v>
      </c>
      <c r="X516" s="674" t="str">
        <f t="shared" si="107"/>
        <v/>
      </c>
      <c r="Y516" s="331"/>
      <c r="Z516" s="332"/>
      <c r="AA516" s="328">
        <f t="shared" si="109"/>
        <v>0</v>
      </c>
      <c r="AB516" s="329">
        <f t="shared" si="110"/>
        <v>0</v>
      </c>
      <c r="AC516" s="332"/>
      <c r="AD516" s="332"/>
      <c r="AE516" s="328">
        <f t="shared" si="111"/>
        <v>0</v>
      </c>
      <c r="AF516" s="746">
        <f t="shared" si="108"/>
        <v>0</v>
      </c>
      <c r="AG516" s="332"/>
      <c r="AH516" s="328">
        <f t="shared" si="112"/>
        <v>0</v>
      </c>
      <c r="AI516" s="329">
        <f t="shared" si="115"/>
        <v>0</v>
      </c>
      <c r="AJ516" s="332"/>
      <c r="AK516" s="330">
        <f t="shared" si="113"/>
        <v>0</v>
      </c>
      <c r="AL516" s="335"/>
      <c r="AM516" s="329">
        <f t="shared" si="114"/>
        <v>0</v>
      </c>
      <c r="AN516" s="436"/>
      <c r="AO516" s="337">
        <f t="shared" si="116"/>
        <v>0</v>
      </c>
      <c r="AP516" s="261"/>
    </row>
    <row r="517" spans="1:42">
      <c r="A517" s="342">
        <f>VLOOKUP($E517,'個別表（B表）'!$C$14:$CM$113,2,FALSE)</f>
        <v>0</v>
      </c>
      <c r="B517" s="342">
        <f>IF(D517&gt;0,SUM($D$12:D517),0)</f>
        <v>0</v>
      </c>
      <c r="C517" s="342">
        <f t="shared" si="117"/>
        <v>0</v>
      </c>
      <c r="D517" s="342">
        <f t="shared" si="105"/>
        <v>0</v>
      </c>
      <c r="E517" s="666">
        <f t="shared" si="118"/>
        <v>0</v>
      </c>
      <c r="F517" s="357">
        <f>VLOOKUP($E517,'個別表（B表）'!$C$14:$CM$113,10,FALSE)</f>
        <v>0</v>
      </c>
      <c r="G517" s="357">
        <f>VLOOKUP($E517,'個別表（B表）'!$C$14:$CM$113,11,FALSE)</f>
        <v>0</v>
      </c>
      <c r="H517" s="530">
        <f>VLOOKUP($E517,'個別表（B表）'!$C$14:$CM$113,12,FALSE)</f>
        <v>0</v>
      </c>
      <c r="I517" s="388"/>
      <c r="J517" s="709" t="str">
        <f>IF($H517&gt;0,LEFT(VLOOKUP($E517,'個別表（B表）'!$C$14:$CM$113,14,FALSE),2),"")</f>
        <v/>
      </c>
      <c r="K517" s="705">
        <f>SUMIFS('個別表（B表）'!$I$14:$I$113,'個別表（B表）'!$C$14:$C$113,'総括表 (A表)'!$E517,'個別表（B表）'!$R$14:$R$113,"&gt;=1")</f>
        <v>0</v>
      </c>
      <c r="L517" s="627">
        <f>SUMIFS('個別表（B表）'!$AW$14:$AW$113,'個別表（B表）'!$C$14:$C$113,'総括表 (A表)'!$E517)</f>
        <v>0</v>
      </c>
      <c r="M517" s="385">
        <f>SUMIFS('個別表（B表）'!$AY$14:$AY$113,'個別表（B表）'!$C$14:$C$113,'総括表 (A表)'!$E517)</f>
        <v>0</v>
      </c>
      <c r="N517" s="386">
        <f>SUMIFS('個別表（B表）'!$I$14:$I$113,'個別表（B表）'!$C$14:$C$113,'総括表 (A表)'!$E517,'個別表（B表）'!$F$14:$F$113,"&gt;=1")</f>
        <v>0</v>
      </c>
      <c r="O517" s="386">
        <f>SUMIFS('個別表（B表）'!$BR$14:$BR$113,'個別表（B表）'!$C$14:$C$113,'総括表 (A表)'!$E517)</f>
        <v>0</v>
      </c>
      <c r="P517" s="721" t="str">
        <f t="shared" si="106"/>
        <v/>
      </c>
      <c r="Q517" s="716"/>
      <c r="R517" s="327"/>
      <c r="S517" s="705">
        <f>SUMIFS('個別表（B表）'!$I$14:$I$113,'個別表（B表）'!$C$14:$C$113,'総括表 (A表)'!E517)</f>
        <v>0</v>
      </c>
      <c r="T517" s="698">
        <f>SUMIFS('個別表（B表）'!$AW$14:$AW$113,'個別表（B表）'!$C$14:$C$113,'総括表 (A表)'!$E517)</f>
        <v>0</v>
      </c>
      <c r="U517" s="387">
        <f>SUMIFS('個別表（B表）'!$AY$14:$AY$113,'個別表（B表）'!$C$14:$C$113,'総括表 (A表)'!$E517)</f>
        <v>0</v>
      </c>
      <c r="V517" s="496">
        <f>SUMIFS('個別表（B表）'!$I$14:$I$113,'個別表（B表）'!$C$14:$C$113,'総括表 (A表)'!$E517,'個別表（B表）'!$F$14:$F$113,"&gt;=1")</f>
        <v>0</v>
      </c>
      <c r="W517" s="387">
        <f>SUMIFS('個別表（B表）'!$BR$14:$BR$113,'個別表（B表）'!$C$14:$C$113,'総括表 (A表)'!$E517)</f>
        <v>0</v>
      </c>
      <c r="X517" s="674" t="str">
        <f t="shared" si="107"/>
        <v/>
      </c>
      <c r="Y517" s="331"/>
      <c r="Z517" s="332"/>
      <c r="AA517" s="328">
        <f t="shared" si="109"/>
        <v>0</v>
      </c>
      <c r="AB517" s="329">
        <f t="shared" si="110"/>
        <v>0</v>
      </c>
      <c r="AC517" s="332"/>
      <c r="AD517" s="332"/>
      <c r="AE517" s="328">
        <f t="shared" si="111"/>
        <v>0</v>
      </c>
      <c r="AF517" s="746">
        <f t="shared" si="108"/>
        <v>0</v>
      </c>
      <c r="AG517" s="332"/>
      <c r="AH517" s="328">
        <f t="shared" si="112"/>
        <v>0</v>
      </c>
      <c r="AI517" s="329">
        <f t="shared" si="115"/>
        <v>0</v>
      </c>
      <c r="AJ517" s="332"/>
      <c r="AK517" s="330">
        <f t="shared" si="113"/>
        <v>0</v>
      </c>
      <c r="AL517" s="335"/>
      <c r="AM517" s="329">
        <f t="shared" si="114"/>
        <v>0</v>
      </c>
      <c r="AN517" s="436"/>
      <c r="AO517" s="337">
        <f t="shared" si="116"/>
        <v>0</v>
      </c>
      <c r="AP517" s="261"/>
    </row>
    <row r="518" spans="1:42">
      <c r="A518" s="342">
        <f>VLOOKUP($E518,'個別表（B表）'!$C$14:$CM$113,2,FALSE)</f>
        <v>0</v>
      </c>
      <c r="B518" s="342">
        <f>IF(D518&gt;0,SUM($D$12:D518),0)</f>
        <v>0</v>
      </c>
      <c r="C518" s="342">
        <f t="shared" si="117"/>
        <v>0</v>
      </c>
      <c r="D518" s="342">
        <f t="shared" si="105"/>
        <v>0</v>
      </c>
      <c r="E518" s="666">
        <f t="shared" si="118"/>
        <v>0</v>
      </c>
      <c r="F518" s="357">
        <f>VLOOKUP($E518,'個別表（B表）'!$C$14:$CM$113,10,FALSE)</f>
        <v>0</v>
      </c>
      <c r="G518" s="357">
        <f>VLOOKUP($E518,'個別表（B表）'!$C$14:$CM$113,11,FALSE)</f>
        <v>0</v>
      </c>
      <c r="H518" s="530">
        <f>VLOOKUP($E518,'個別表（B表）'!$C$14:$CM$113,12,FALSE)</f>
        <v>0</v>
      </c>
      <c r="I518" s="388"/>
      <c r="J518" s="709" t="str">
        <f>IF($H518&gt;0,LEFT(VLOOKUP($E518,'個別表（B表）'!$C$14:$CM$113,14,FALSE),2),"")</f>
        <v/>
      </c>
      <c r="K518" s="705">
        <f>SUMIFS('個別表（B表）'!$I$14:$I$113,'個別表（B表）'!$C$14:$C$113,'総括表 (A表)'!$E518,'個別表（B表）'!$R$14:$R$113,"&gt;=1")</f>
        <v>0</v>
      </c>
      <c r="L518" s="627">
        <f>SUMIFS('個別表（B表）'!$AW$14:$AW$113,'個別表（B表）'!$C$14:$C$113,'総括表 (A表)'!$E518)</f>
        <v>0</v>
      </c>
      <c r="M518" s="385">
        <f>SUMIFS('個別表（B表）'!$AY$14:$AY$113,'個別表（B表）'!$C$14:$C$113,'総括表 (A表)'!$E518)</f>
        <v>0</v>
      </c>
      <c r="N518" s="386">
        <f>SUMIFS('個別表（B表）'!$I$14:$I$113,'個別表（B表）'!$C$14:$C$113,'総括表 (A表)'!$E518,'個別表（B表）'!$F$14:$F$113,"&gt;=1")</f>
        <v>0</v>
      </c>
      <c r="O518" s="386">
        <f>SUMIFS('個別表（B表）'!$BR$14:$BR$113,'個別表（B表）'!$C$14:$C$113,'総括表 (A表)'!$E518)</f>
        <v>0</v>
      </c>
      <c r="P518" s="721" t="str">
        <f t="shared" si="106"/>
        <v/>
      </c>
      <c r="Q518" s="716"/>
      <c r="R518" s="327"/>
      <c r="S518" s="705">
        <f>SUMIFS('個別表（B表）'!$I$14:$I$113,'個別表（B表）'!$C$14:$C$113,'総括表 (A表)'!E518)</f>
        <v>0</v>
      </c>
      <c r="T518" s="698">
        <f>SUMIFS('個別表（B表）'!$AW$14:$AW$113,'個別表（B表）'!$C$14:$C$113,'総括表 (A表)'!$E518)</f>
        <v>0</v>
      </c>
      <c r="U518" s="387">
        <f>SUMIFS('個別表（B表）'!$AY$14:$AY$113,'個別表（B表）'!$C$14:$C$113,'総括表 (A表)'!$E518)</f>
        <v>0</v>
      </c>
      <c r="V518" s="496">
        <f>SUMIFS('個別表（B表）'!$I$14:$I$113,'個別表（B表）'!$C$14:$C$113,'総括表 (A表)'!$E518,'個別表（B表）'!$F$14:$F$113,"&gt;=1")</f>
        <v>0</v>
      </c>
      <c r="W518" s="387">
        <f>SUMIFS('個別表（B表）'!$BR$14:$BR$113,'個別表（B表）'!$C$14:$C$113,'総括表 (A表)'!$E518)</f>
        <v>0</v>
      </c>
      <c r="X518" s="674" t="str">
        <f t="shared" si="107"/>
        <v/>
      </c>
      <c r="Y518" s="331"/>
      <c r="Z518" s="332"/>
      <c r="AA518" s="328">
        <f t="shared" si="109"/>
        <v>0</v>
      </c>
      <c r="AB518" s="329">
        <f t="shared" si="110"/>
        <v>0</v>
      </c>
      <c r="AC518" s="332"/>
      <c r="AD518" s="332"/>
      <c r="AE518" s="328">
        <f t="shared" si="111"/>
        <v>0</v>
      </c>
      <c r="AF518" s="746">
        <f t="shared" si="108"/>
        <v>0</v>
      </c>
      <c r="AG518" s="332"/>
      <c r="AH518" s="328">
        <f t="shared" si="112"/>
        <v>0</v>
      </c>
      <c r="AI518" s="329">
        <f t="shared" si="115"/>
        <v>0</v>
      </c>
      <c r="AJ518" s="332"/>
      <c r="AK518" s="330">
        <f t="shared" si="113"/>
        <v>0</v>
      </c>
      <c r="AL518" s="335"/>
      <c r="AM518" s="329">
        <f t="shared" si="114"/>
        <v>0</v>
      </c>
      <c r="AN518" s="436"/>
      <c r="AO518" s="337">
        <f t="shared" si="116"/>
        <v>0</v>
      </c>
      <c r="AP518" s="261"/>
    </row>
    <row r="519" spans="1:42">
      <c r="A519" s="342">
        <f>VLOOKUP($E519,'個別表（B表）'!$C$14:$CM$113,2,FALSE)</f>
        <v>0</v>
      </c>
      <c r="B519" s="342">
        <f>IF(D519&gt;0,SUM($D$12:D519),0)</f>
        <v>0</v>
      </c>
      <c r="C519" s="342">
        <f t="shared" si="117"/>
        <v>0</v>
      </c>
      <c r="D519" s="342">
        <f t="shared" si="105"/>
        <v>0</v>
      </c>
      <c r="E519" s="666">
        <f t="shared" si="118"/>
        <v>0</v>
      </c>
      <c r="F519" s="357">
        <f>VLOOKUP($E519,'個別表（B表）'!$C$14:$CM$113,10,FALSE)</f>
        <v>0</v>
      </c>
      <c r="G519" s="357">
        <f>VLOOKUP($E519,'個別表（B表）'!$C$14:$CM$113,11,FALSE)</f>
        <v>0</v>
      </c>
      <c r="H519" s="530">
        <f>VLOOKUP($E519,'個別表（B表）'!$C$14:$CM$113,12,FALSE)</f>
        <v>0</v>
      </c>
      <c r="I519" s="388"/>
      <c r="J519" s="709" t="str">
        <f>IF($H519&gt;0,LEFT(VLOOKUP($E519,'個別表（B表）'!$C$14:$CM$113,14,FALSE),2),"")</f>
        <v/>
      </c>
      <c r="K519" s="705">
        <f>SUMIFS('個別表（B表）'!$I$14:$I$113,'個別表（B表）'!$C$14:$C$113,'総括表 (A表)'!$E519,'個別表（B表）'!$R$14:$R$113,"&gt;=1")</f>
        <v>0</v>
      </c>
      <c r="L519" s="627">
        <f>SUMIFS('個別表（B表）'!$AW$14:$AW$113,'個別表（B表）'!$C$14:$C$113,'総括表 (A表)'!$E519)</f>
        <v>0</v>
      </c>
      <c r="M519" s="385">
        <f>SUMIFS('個別表（B表）'!$AY$14:$AY$113,'個別表（B表）'!$C$14:$C$113,'総括表 (A表)'!$E519)</f>
        <v>0</v>
      </c>
      <c r="N519" s="386">
        <f>SUMIFS('個別表（B表）'!$I$14:$I$113,'個別表（B表）'!$C$14:$C$113,'総括表 (A表)'!$E519,'個別表（B表）'!$F$14:$F$113,"&gt;=1")</f>
        <v>0</v>
      </c>
      <c r="O519" s="386">
        <f>SUMIFS('個別表（B表）'!$BR$14:$BR$113,'個別表（B表）'!$C$14:$C$113,'総括表 (A表)'!$E519)</f>
        <v>0</v>
      </c>
      <c r="P519" s="721" t="str">
        <f t="shared" si="106"/>
        <v/>
      </c>
      <c r="Q519" s="716"/>
      <c r="R519" s="327"/>
      <c r="S519" s="705">
        <f>SUMIFS('個別表（B表）'!$I$14:$I$113,'個別表（B表）'!$C$14:$C$113,'総括表 (A表)'!E519)</f>
        <v>0</v>
      </c>
      <c r="T519" s="698">
        <f>SUMIFS('個別表（B表）'!$AW$14:$AW$113,'個別表（B表）'!$C$14:$C$113,'総括表 (A表)'!$E519)</f>
        <v>0</v>
      </c>
      <c r="U519" s="387">
        <f>SUMIFS('個別表（B表）'!$AY$14:$AY$113,'個別表（B表）'!$C$14:$C$113,'総括表 (A表)'!$E519)</f>
        <v>0</v>
      </c>
      <c r="V519" s="496">
        <f>SUMIFS('個別表（B表）'!$I$14:$I$113,'個別表（B表）'!$C$14:$C$113,'総括表 (A表)'!$E519,'個別表（B表）'!$F$14:$F$113,"&gt;=1")</f>
        <v>0</v>
      </c>
      <c r="W519" s="387">
        <f>SUMIFS('個別表（B表）'!$BR$14:$BR$113,'個別表（B表）'!$C$14:$C$113,'総括表 (A表)'!$E519)</f>
        <v>0</v>
      </c>
      <c r="X519" s="674" t="str">
        <f t="shared" si="107"/>
        <v/>
      </c>
      <c r="Y519" s="331"/>
      <c r="Z519" s="332"/>
      <c r="AA519" s="328">
        <f t="shared" si="109"/>
        <v>0</v>
      </c>
      <c r="AB519" s="329">
        <f t="shared" si="110"/>
        <v>0</v>
      </c>
      <c r="AC519" s="332"/>
      <c r="AD519" s="332"/>
      <c r="AE519" s="328">
        <f t="shared" si="111"/>
        <v>0</v>
      </c>
      <c r="AF519" s="746">
        <f t="shared" si="108"/>
        <v>0</v>
      </c>
      <c r="AG519" s="332"/>
      <c r="AH519" s="328">
        <f t="shared" si="112"/>
        <v>0</v>
      </c>
      <c r="AI519" s="329">
        <f t="shared" si="115"/>
        <v>0</v>
      </c>
      <c r="AJ519" s="332"/>
      <c r="AK519" s="330">
        <f t="shared" si="113"/>
        <v>0</v>
      </c>
      <c r="AL519" s="335"/>
      <c r="AM519" s="329">
        <f t="shared" si="114"/>
        <v>0</v>
      </c>
      <c r="AN519" s="436"/>
      <c r="AO519" s="337">
        <f t="shared" si="116"/>
        <v>0</v>
      </c>
      <c r="AP519" s="261"/>
    </row>
    <row r="520" spans="1:42">
      <c r="A520" s="342">
        <f>VLOOKUP($E520,'個別表（B表）'!$C$14:$CM$113,2,FALSE)</f>
        <v>0</v>
      </c>
      <c r="B520" s="342">
        <f>IF(D520&gt;0,SUM($D$12:D520),0)</f>
        <v>0</v>
      </c>
      <c r="C520" s="342">
        <f t="shared" si="117"/>
        <v>0</v>
      </c>
      <c r="D520" s="342">
        <f t="shared" si="105"/>
        <v>0</v>
      </c>
      <c r="E520" s="666">
        <f t="shared" si="118"/>
        <v>0</v>
      </c>
      <c r="F520" s="357">
        <f>VLOOKUP($E520,'個別表（B表）'!$C$14:$CM$113,10,FALSE)</f>
        <v>0</v>
      </c>
      <c r="G520" s="357">
        <f>VLOOKUP($E520,'個別表（B表）'!$C$14:$CM$113,11,FALSE)</f>
        <v>0</v>
      </c>
      <c r="H520" s="530">
        <f>VLOOKUP($E520,'個別表（B表）'!$C$14:$CM$113,12,FALSE)</f>
        <v>0</v>
      </c>
      <c r="I520" s="388"/>
      <c r="J520" s="709" t="str">
        <f>IF($H520&gt;0,LEFT(VLOOKUP($E520,'個別表（B表）'!$C$14:$CM$113,14,FALSE),2),"")</f>
        <v/>
      </c>
      <c r="K520" s="705">
        <f>SUMIFS('個別表（B表）'!$I$14:$I$113,'個別表（B表）'!$C$14:$C$113,'総括表 (A表)'!$E520,'個別表（B表）'!$R$14:$R$113,"&gt;=1")</f>
        <v>0</v>
      </c>
      <c r="L520" s="627">
        <f>SUMIFS('個別表（B表）'!$AW$14:$AW$113,'個別表（B表）'!$C$14:$C$113,'総括表 (A表)'!$E520)</f>
        <v>0</v>
      </c>
      <c r="M520" s="385">
        <f>SUMIFS('個別表（B表）'!$AY$14:$AY$113,'個別表（B表）'!$C$14:$C$113,'総括表 (A表)'!$E520)</f>
        <v>0</v>
      </c>
      <c r="N520" s="386">
        <f>SUMIFS('個別表（B表）'!$I$14:$I$113,'個別表（B表）'!$C$14:$C$113,'総括表 (A表)'!$E520,'個別表（B表）'!$F$14:$F$113,"&gt;=1")</f>
        <v>0</v>
      </c>
      <c r="O520" s="386">
        <f>SUMIFS('個別表（B表）'!$BR$14:$BR$113,'個別表（B表）'!$C$14:$C$113,'総括表 (A表)'!$E520)</f>
        <v>0</v>
      </c>
      <c r="P520" s="721" t="str">
        <f t="shared" si="106"/>
        <v/>
      </c>
      <c r="Q520" s="716"/>
      <c r="R520" s="327"/>
      <c r="S520" s="705">
        <f>SUMIFS('個別表（B表）'!$I$14:$I$113,'個別表（B表）'!$C$14:$C$113,'総括表 (A表)'!E520)</f>
        <v>0</v>
      </c>
      <c r="T520" s="698">
        <f>SUMIFS('個別表（B表）'!$AW$14:$AW$113,'個別表（B表）'!$C$14:$C$113,'総括表 (A表)'!$E520)</f>
        <v>0</v>
      </c>
      <c r="U520" s="387">
        <f>SUMIFS('個別表（B表）'!$AY$14:$AY$113,'個別表（B表）'!$C$14:$C$113,'総括表 (A表)'!$E520)</f>
        <v>0</v>
      </c>
      <c r="V520" s="496">
        <f>SUMIFS('個別表（B表）'!$I$14:$I$113,'個別表（B表）'!$C$14:$C$113,'総括表 (A表)'!$E520,'個別表（B表）'!$F$14:$F$113,"&gt;=1")</f>
        <v>0</v>
      </c>
      <c r="W520" s="387">
        <f>SUMIFS('個別表（B表）'!$BR$14:$BR$113,'個別表（B表）'!$C$14:$C$113,'総括表 (A表)'!$E520)</f>
        <v>0</v>
      </c>
      <c r="X520" s="674" t="str">
        <f t="shared" si="107"/>
        <v/>
      </c>
      <c r="Y520" s="331"/>
      <c r="Z520" s="332"/>
      <c r="AA520" s="328">
        <f t="shared" si="109"/>
        <v>0</v>
      </c>
      <c r="AB520" s="329">
        <f t="shared" si="110"/>
        <v>0</v>
      </c>
      <c r="AC520" s="332"/>
      <c r="AD520" s="332"/>
      <c r="AE520" s="328">
        <f t="shared" si="111"/>
        <v>0</v>
      </c>
      <c r="AF520" s="746">
        <f t="shared" si="108"/>
        <v>0</v>
      </c>
      <c r="AG520" s="332"/>
      <c r="AH520" s="328">
        <f t="shared" si="112"/>
        <v>0</v>
      </c>
      <c r="AI520" s="329">
        <f t="shared" si="115"/>
        <v>0</v>
      </c>
      <c r="AJ520" s="332"/>
      <c r="AK520" s="330">
        <f t="shared" si="113"/>
        <v>0</v>
      </c>
      <c r="AL520" s="335"/>
      <c r="AM520" s="329">
        <f t="shared" si="114"/>
        <v>0</v>
      </c>
      <c r="AN520" s="436"/>
      <c r="AO520" s="337">
        <f t="shared" si="116"/>
        <v>0</v>
      </c>
      <c r="AP520" s="261"/>
    </row>
    <row r="521" spans="1:42">
      <c r="A521" s="342">
        <f>VLOOKUP($E521,'個別表（B表）'!$C$14:$CM$113,2,FALSE)</f>
        <v>0</v>
      </c>
      <c r="B521" s="342">
        <f>IF(D521&gt;0,SUM($D$12:D521),0)</f>
        <v>0</v>
      </c>
      <c r="C521" s="342">
        <f t="shared" si="117"/>
        <v>0</v>
      </c>
      <c r="D521" s="342">
        <f t="shared" si="105"/>
        <v>0</v>
      </c>
      <c r="E521" s="666">
        <f t="shared" si="118"/>
        <v>0</v>
      </c>
      <c r="F521" s="357">
        <f>VLOOKUP($E521,'個別表（B表）'!$C$14:$CM$113,10,FALSE)</f>
        <v>0</v>
      </c>
      <c r="G521" s="357">
        <f>VLOOKUP($E521,'個別表（B表）'!$C$14:$CM$113,11,FALSE)</f>
        <v>0</v>
      </c>
      <c r="H521" s="530">
        <f>VLOOKUP($E521,'個別表（B表）'!$C$14:$CM$113,12,FALSE)</f>
        <v>0</v>
      </c>
      <c r="I521" s="388"/>
      <c r="J521" s="709" t="str">
        <f>IF($H521&gt;0,LEFT(VLOOKUP($E521,'個別表（B表）'!$C$14:$CM$113,14,FALSE),2),"")</f>
        <v/>
      </c>
      <c r="K521" s="705">
        <f>SUMIFS('個別表（B表）'!$I$14:$I$113,'個別表（B表）'!$C$14:$C$113,'総括表 (A表)'!$E521,'個別表（B表）'!$R$14:$R$113,"&gt;=1")</f>
        <v>0</v>
      </c>
      <c r="L521" s="627">
        <f>SUMIFS('個別表（B表）'!$AW$14:$AW$113,'個別表（B表）'!$C$14:$C$113,'総括表 (A表)'!$E521)</f>
        <v>0</v>
      </c>
      <c r="M521" s="385">
        <f>SUMIFS('個別表（B表）'!$AY$14:$AY$113,'個別表（B表）'!$C$14:$C$113,'総括表 (A表)'!$E521)</f>
        <v>0</v>
      </c>
      <c r="N521" s="386">
        <f>SUMIFS('個別表（B表）'!$I$14:$I$113,'個別表（B表）'!$C$14:$C$113,'総括表 (A表)'!$E521,'個別表（B表）'!$F$14:$F$113,"&gt;=1")</f>
        <v>0</v>
      </c>
      <c r="O521" s="386">
        <f>SUMIFS('個別表（B表）'!$BR$14:$BR$113,'個別表（B表）'!$C$14:$C$113,'総括表 (A表)'!$E521)</f>
        <v>0</v>
      </c>
      <c r="P521" s="721" t="str">
        <f t="shared" si="106"/>
        <v/>
      </c>
      <c r="Q521" s="716"/>
      <c r="R521" s="327"/>
      <c r="S521" s="705">
        <f>SUMIFS('個別表（B表）'!$I$14:$I$113,'個別表（B表）'!$C$14:$C$113,'総括表 (A表)'!E521)</f>
        <v>0</v>
      </c>
      <c r="T521" s="698">
        <f>SUMIFS('個別表（B表）'!$AW$14:$AW$113,'個別表（B表）'!$C$14:$C$113,'総括表 (A表)'!$E521)</f>
        <v>0</v>
      </c>
      <c r="U521" s="387">
        <f>SUMIFS('個別表（B表）'!$AY$14:$AY$113,'個別表（B表）'!$C$14:$C$113,'総括表 (A表)'!$E521)</f>
        <v>0</v>
      </c>
      <c r="V521" s="496">
        <f>SUMIFS('個別表（B表）'!$I$14:$I$113,'個別表（B表）'!$C$14:$C$113,'総括表 (A表)'!$E521,'個別表（B表）'!$F$14:$F$113,"&gt;=1")</f>
        <v>0</v>
      </c>
      <c r="W521" s="387">
        <f>SUMIFS('個別表（B表）'!$BR$14:$BR$113,'個別表（B表）'!$C$14:$C$113,'総括表 (A表)'!$E521)</f>
        <v>0</v>
      </c>
      <c r="X521" s="674" t="str">
        <f t="shared" si="107"/>
        <v/>
      </c>
      <c r="Y521" s="331"/>
      <c r="Z521" s="332"/>
      <c r="AA521" s="328">
        <f t="shared" si="109"/>
        <v>0</v>
      </c>
      <c r="AB521" s="329">
        <f t="shared" si="110"/>
        <v>0</v>
      </c>
      <c r="AC521" s="332"/>
      <c r="AD521" s="332"/>
      <c r="AE521" s="328">
        <f t="shared" si="111"/>
        <v>0</v>
      </c>
      <c r="AF521" s="746">
        <f t="shared" si="108"/>
        <v>0</v>
      </c>
      <c r="AG521" s="332"/>
      <c r="AH521" s="328">
        <f t="shared" si="112"/>
        <v>0</v>
      </c>
      <c r="AI521" s="329">
        <f t="shared" si="115"/>
        <v>0</v>
      </c>
      <c r="AJ521" s="332"/>
      <c r="AK521" s="330">
        <f t="shared" si="113"/>
        <v>0</v>
      </c>
      <c r="AL521" s="335"/>
      <c r="AM521" s="329">
        <f t="shared" si="114"/>
        <v>0</v>
      </c>
      <c r="AN521" s="436"/>
      <c r="AO521" s="337">
        <f t="shared" si="116"/>
        <v>0</v>
      </c>
      <c r="AP521" s="261"/>
    </row>
    <row r="522" spans="1:42">
      <c r="A522" s="342">
        <f>VLOOKUP($E522,'個別表（B表）'!$C$14:$CM$113,2,FALSE)</f>
        <v>0</v>
      </c>
      <c r="B522" s="342">
        <f>IF(D522&gt;0,SUM($D$12:D522),0)</f>
        <v>0</v>
      </c>
      <c r="C522" s="342">
        <f t="shared" si="117"/>
        <v>0</v>
      </c>
      <c r="D522" s="342">
        <f t="shared" si="105"/>
        <v>0</v>
      </c>
      <c r="E522" s="666">
        <f t="shared" si="118"/>
        <v>0</v>
      </c>
      <c r="F522" s="357">
        <f>VLOOKUP($E522,'個別表（B表）'!$C$14:$CM$113,10,FALSE)</f>
        <v>0</v>
      </c>
      <c r="G522" s="357">
        <f>VLOOKUP($E522,'個別表（B表）'!$C$14:$CM$113,11,FALSE)</f>
        <v>0</v>
      </c>
      <c r="H522" s="530">
        <f>VLOOKUP($E522,'個別表（B表）'!$C$14:$CM$113,12,FALSE)</f>
        <v>0</v>
      </c>
      <c r="I522" s="388"/>
      <c r="J522" s="709" t="str">
        <f>IF($H522&gt;0,LEFT(VLOOKUP($E522,'個別表（B表）'!$C$14:$CM$113,14,FALSE),2),"")</f>
        <v/>
      </c>
      <c r="K522" s="705">
        <f>SUMIFS('個別表（B表）'!$I$14:$I$113,'個別表（B表）'!$C$14:$C$113,'総括表 (A表)'!$E522,'個別表（B表）'!$R$14:$R$113,"&gt;=1")</f>
        <v>0</v>
      </c>
      <c r="L522" s="627">
        <f>SUMIFS('個別表（B表）'!$AW$14:$AW$113,'個別表（B表）'!$C$14:$C$113,'総括表 (A表)'!$E522)</f>
        <v>0</v>
      </c>
      <c r="M522" s="385">
        <f>SUMIFS('個別表（B表）'!$AY$14:$AY$113,'個別表（B表）'!$C$14:$C$113,'総括表 (A表)'!$E522)</f>
        <v>0</v>
      </c>
      <c r="N522" s="386">
        <f>SUMIFS('個別表（B表）'!$I$14:$I$113,'個別表（B表）'!$C$14:$C$113,'総括表 (A表)'!$E522,'個別表（B表）'!$F$14:$F$113,"&gt;=1")</f>
        <v>0</v>
      </c>
      <c r="O522" s="386">
        <f>SUMIFS('個別表（B表）'!$BR$14:$BR$113,'個別表（B表）'!$C$14:$C$113,'総括表 (A表)'!$E522)</f>
        <v>0</v>
      </c>
      <c r="P522" s="721" t="str">
        <f t="shared" si="106"/>
        <v/>
      </c>
      <c r="Q522" s="716"/>
      <c r="R522" s="327"/>
      <c r="S522" s="705">
        <f>SUMIFS('個別表（B表）'!$I$14:$I$113,'個別表（B表）'!$C$14:$C$113,'総括表 (A表)'!E522)</f>
        <v>0</v>
      </c>
      <c r="T522" s="698">
        <f>SUMIFS('個別表（B表）'!$AW$14:$AW$113,'個別表（B表）'!$C$14:$C$113,'総括表 (A表)'!$E522)</f>
        <v>0</v>
      </c>
      <c r="U522" s="387">
        <f>SUMIFS('個別表（B表）'!$AY$14:$AY$113,'個別表（B表）'!$C$14:$C$113,'総括表 (A表)'!$E522)</f>
        <v>0</v>
      </c>
      <c r="V522" s="496">
        <f>SUMIFS('個別表（B表）'!$I$14:$I$113,'個別表（B表）'!$C$14:$C$113,'総括表 (A表)'!$E522,'個別表（B表）'!$F$14:$F$113,"&gt;=1")</f>
        <v>0</v>
      </c>
      <c r="W522" s="387">
        <f>SUMIFS('個別表（B表）'!$BR$14:$BR$113,'個別表（B表）'!$C$14:$C$113,'総括表 (A表)'!$E522)</f>
        <v>0</v>
      </c>
      <c r="X522" s="674" t="str">
        <f t="shared" si="107"/>
        <v/>
      </c>
      <c r="Y522" s="331"/>
      <c r="Z522" s="332"/>
      <c r="AA522" s="328">
        <f t="shared" si="109"/>
        <v>0</v>
      </c>
      <c r="AB522" s="329">
        <f t="shared" si="110"/>
        <v>0</v>
      </c>
      <c r="AC522" s="332"/>
      <c r="AD522" s="332"/>
      <c r="AE522" s="328">
        <f t="shared" si="111"/>
        <v>0</v>
      </c>
      <c r="AF522" s="746">
        <f t="shared" si="108"/>
        <v>0</v>
      </c>
      <c r="AG522" s="332"/>
      <c r="AH522" s="328">
        <f t="shared" si="112"/>
        <v>0</v>
      </c>
      <c r="AI522" s="329">
        <f t="shared" si="115"/>
        <v>0</v>
      </c>
      <c r="AJ522" s="332"/>
      <c r="AK522" s="330">
        <f t="shared" si="113"/>
        <v>0</v>
      </c>
      <c r="AL522" s="335"/>
      <c r="AM522" s="329">
        <f t="shared" si="114"/>
        <v>0</v>
      </c>
      <c r="AN522" s="436"/>
      <c r="AO522" s="337">
        <f t="shared" si="116"/>
        <v>0</v>
      </c>
      <c r="AP522" s="261"/>
    </row>
    <row r="523" spans="1:42">
      <c r="A523" s="342">
        <f>VLOOKUP($E523,'個別表（B表）'!$C$14:$CM$113,2,FALSE)</f>
        <v>0</v>
      </c>
      <c r="B523" s="342">
        <f>IF(D523&gt;0,SUM($D$12:D523),0)</f>
        <v>0</v>
      </c>
      <c r="C523" s="342">
        <f t="shared" si="117"/>
        <v>0</v>
      </c>
      <c r="D523" s="342">
        <f t="shared" si="105"/>
        <v>0</v>
      </c>
      <c r="E523" s="666">
        <f t="shared" si="118"/>
        <v>0</v>
      </c>
      <c r="F523" s="357">
        <f>VLOOKUP($E523,'個別表（B表）'!$C$14:$CM$113,10,FALSE)</f>
        <v>0</v>
      </c>
      <c r="G523" s="357">
        <f>VLOOKUP($E523,'個別表（B表）'!$C$14:$CM$113,11,FALSE)</f>
        <v>0</v>
      </c>
      <c r="H523" s="530">
        <f>VLOOKUP($E523,'個別表（B表）'!$C$14:$CM$113,12,FALSE)</f>
        <v>0</v>
      </c>
      <c r="I523" s="388"/>
      <c r="J523" s="709" t="str">
        <f>IF($H523&gt;0,LEFT(VLOOKUP($E523,'個別表（B表）'!$C$14:$CM$113,14,FALSE),2),"")</f>
        <v/>
      </c>
      <c r="K523" s="705">
        <f>SUMIFS('個別表（B表）'!$I$14:$I$113,'個別表（B表）'!$C$14:$C$113,'総括表 (A表)'!$E523,'個別表（B表）'!$R$14:$R$113,"&gt;=1")</f>
        <v>0</v>
      </c>
      <c r="L523" s="627">
        <f>SUMIFS('個別表（B表）'!$AW$14:$AW$113,'個別表（B表）'!$C$14:$C$113,'総括表 (A表)'!$E523)</f>
        <v>0</v>
      </c>
      <c r="M523" s="385">
        <f>SUMIFS('個別表（B表）'!$AY$14:$AY$113,'個別表（B表）'!$C$14:$C$113,'総括表 (A表)'!$E523)</f>
        <v>0</v>
      </c>
      <c r="N523" s="386">
        <f>SUMIFS('個別表（B表）'!$I$14:$I$113,'個別表（B表）'!$C$14:$C$113,'総括表 (A表)'!$E523,'個別表（B表）'!$F$14:$F$113,"&gt;=1")</f>
        <v>0</v>
      </c>
      <c r="O523" s="386">
        <f>SUMIFS('個別表（B表）'!$BR$14:$BR$113,'個別表（B表）'!$C$14:$C$113,'総括表 (A表)'!$E523)</f>
        <v>0</v>
      </c>
      <c r="P523" s="721" t="str">
        <f t="shared" si="106"/>
        <v/>
      </c>
      <c r="Q523" s="716"/>
      <c r="R523" s="327"/>
      <c r="S523" s="705">
        <f>SUMIFS('個別表（B表）'!$I$14:$I$113,'個別表（B表）'!$C$14:$C$113,'総括表 (A表)'!E523)</f>
        <v>0</v>
      </c>
      <c r="T523" s="698">
        <f>SUMIFS('個別表（B表）'!$AW$14:$AW$113,'個別表（B表）'!$C$14:$C$113,'総括表 (A表)'!$E523)</f>
        <v>0</v>
      </c>
      <c r="U523" s="387">
        <f>SUMIFS('個別表（B表）'!$AY$14:$AY$113,'個別表（B表）'!$C$14:$C$113,'総括表 (A表)'!$E523)</f>
        <v>0</v>
      </c>
      <c r="V523" s="496">
        <f>SUMIFS('個別表（B表）'!$I$14:$I$113,'個別表（B表）'!$C$14:$C$113,'総括表 (A表)'!$E523,'個別表（B表）'!$F$14:$F$113,"&gt;=1")</f>
        <v>0</v>
      </c>
      <c r="W523" s="387">
        <f>SUMIFS('個別表（B表）'!$BR$14:$BR$113,'個別表（B表）'!$C$14:$C$113,'総括表 (A表)'!$E523)</f>
        <v>0</v>
      </c>
      <c r="X523" s="674" t="str">
        <f t="shared" si="107"/>
        <v/>
      </c>
      <c r="Y523" s="331"/>
      <c r="Z523" s="332"/>
      <c r="AA523" s="328">
        <f t="shared" si="109"/>
        <v>0</v>
      </c>
      <c r="AB523" s="329">
        <f t="shared" si="110"/>
        <v>0</v>
      </c>
      <c r="AC523" s="332"/>
      <c r="AD523" s="332"/>
      <c r="AE523" s="328">
        <f t="shared" si="111"/>
        <v>0</v>
      </c>
      <c r="AF523" s="746">
        <f t="shared" si="108"/>
        <v>0</v>
      </c>
      <c r="AG523" s="332"/>
      <c r="AH523" s="328">
        <f t="shared" si="112"/>
        <v>0</v>
      </c>
      <c r="AI523" s="329">
        <f t="shared" si="115"/>
        <v>0</v>
      </c>
      <c r="AJ523" s="332"/>
      <c r="AK523" s="330">
        <f t="shared" si="113"/>
        <v>0</v>
      </c>
      <c r="AL523" s="335"/>
      <c r="AM523" s="329">
        <f t="shared" si="114"/>
        <v>0</v>
      </c>
      <c r="AN523" s="436"/>
      <c r="AO523" s="337">
        <f t="shared" si="116"/>
        <v>0</v>
      </c>
      <c r="AP523" s="261"/>
    </row>
    <row r="524" spans="1:42">
      <c r="A524" s="342">
        <f>VLOOKUP($E524,'個別表（B表）'!$C$14:$CM$113,2,FALSE)</f>
        <v>0</v>
      </c>
      <c r="B524" s="342">
        <f>IF(D524&gt;0,SUM($D$12:D524),0)</f>
        <v>0</v>
      </c>
      <c r="C524" s="342">
        <f t="shared" si="117"/>
        <v>0</v>
      </c>
      <c r="D524" s="342">
        <f t="shared" ref="D524:D541" si="119">IF(AND(C524=1,SUMIF($A$12:$A$541,A524,$R$12:$R$541)&gt;0),1,0)</f>
        <v>0</v>
      </c>
      <c r="E524" s="666">
        <f t="shared" si="118"/>
        <v>0</v>
      </c>
      <c r="F524" s="357">
        <f>VLOOKUP($E524,'個別表（B表）'!$C$14:$CM$113,10,FALSE)</f>
        <v>0</v>
      </c>
      <c r="G524" s="357">
        <f>VLOOKUP($E524,'個別表（B表）'!$C$14:$CM$113,11,FALSE)</f>
        <v>0</v>
      </c>
      <c r="H524" s="530">
        <f>VLOOKUP($E524,'個別表（B表）'!$C$14:$CM$113,12,FALSE)</f>
        <v>0</v>
      </c>
      <c r="I524" s="388"/>
      <c r="J524" s="709" t="str">
        <f>IF($H524&gt;0,LEFT(VLOOKUP($E524,'個別表（B表）'!$C$14:$CM$113,14,FALSE),2),"")</f>
        <v/>
      </c>
      <c r="K524" s="705">
        <f>SUMIFS('個別表（B表）'!$I$14:$I$113,'個別表（B表）'!$C$14:$C$113,'総括表 (A表)'!$E524,'個別表（B表）'!$R$14:$R$113,"&gt;=1")</f>
        <v>0</v>
      </c>
      <c r="L524" s="627">
        <f>SUMIFS('個別表（B表）'!$AW$14:$AW$113,'個別表（B表）'!$C$14:$C$113,'総括表 (A表)'!$E524)</f>
        <v>0</v>
      </c>
      <c r="M524" s="385">
        <f>SUMIFS('個別表（B表）'!$AY$14:$AY$113,'個別表（B表）'!$C$14:$C$113,'総括表 (A表)'!$E524)</f>
        <v>0</v>
      </c>
      <c r="N524" s="386">
        <f>SUMIFS('個別表（B表）'!$I$14:$I$113,'個別表（B表）'!$C$14:$C$113,'総括表 (A表)'!$E524,'個別表（B表）'!$F$14:$F$113,"&gt;=1")</f>
        <v>0</v>
      </c>
      <c r="O524" s="386">
        <f>SUMIFS('個別表（B表）'!$BR$14:$BR$113,'個別表（B表）'!$C$14:$C$113,'総括表 (A表)'!$E524)</f>
        <v>0</v>
      </c>
      <c r="P524" s="721" t="str">
        <f t="shared" ref="P524:P542" si="120">IF(O524&gt;0,IFERROR(ROUNDDOWN(O524*1/15,-3),0),"")</f>
        <v/>
      </c>
      <c r="Q524" s="716"/>
      <c r="R524" s="327"/>
      <c r="S524" s="705">
        <f>SUMIFS('個別表（B表）'!$I$14:$I$113,'個別表（B表）'!$C$14:$C$113,'総括表 (A表)'!E524)</f>
        <v>0</v>
      </c>
      <c r="T524" s="698">
        <f>SUMIFS('個別表（B表）'!$AW$14:$AW$113,'個別表（B表）'!$C$14:$C$113,'総括表 (A表)'!$E524)</f>
        <v>0</v>
      </c>
      <c r="U524" s="387">
        <f>SUMIFS('個別表（B表）'!$AY$14:$AY$113,'個別表（B表）'!$C$14:$C$113,'総括表 (A表)'!$E524)</f>
        <v>0</v>
      </c>
      <c r="V524" s="496">
        <f>SUMIFS('個別表（B表）'!$I$14:$I$113,'個別表（B表）'!$C$14:$C$113,'総括表 (A表)'!$E524,'個別表（B表）'!$F$14:$F$113,"&gt;=1")</f>
        <v>0</v>
      </c>
      <c r="W524" s="387">
        <f>SUMIFS('個別表（B表）'!$BR$14:$BR$113,'個別表（B表）'!$C$14:$C$113,'総括表 (A表)'!$E524)</f>
        <v>0</v>
      </c>
      <c r="X524" s="674" t="str">
        <f t="shared" si="107"/>
        <v/>
      </c>
      <c r="Y524" s="331"/>
      <c r="Z524" s="332"/>
      <c r="AA524" s="328">
        <f t="shared" si="109"/>
        <v>0</v>
      </c>
      <c r="AB524" s="329">
        <f t="shared" si="110"/>
        <v>0</v>
      </c>
      <c r="AC524" s="332"/>
      <c r="AD524" s="332"/>
      <c r="AE524" s="328">
        <f t="shared" si="111"/>
        <v>0</v>
      </c>
      <c r="AF524" s="746">
        <f t="shared" si="108"/>
        <v>0</v>
      </c>
      <c r="AG524" s="332"/>
      <c r="AH524" s="328">
        <f t="shared" si="112"/>
        <v>0</v>
      </c>
      <c r="AI524" s="329">
        <f t="shared" si="115"/>
        <v>0</v>
      </c>
      <c r="AJ524" s="332"/>
      <c r="AK524" s="330">
        <f t="shared" si="113"/>
        <v>0</v>
      </c>
      <c r="AL524" s="335"/>
      <c r="AM524" s="329">
        <f t="shared" si="114"/>
        <v>0</v>
      </c>
      <c r="AN524" s="436"/>
      <c r="AO524" s="337">
        <f t="shared" si="116"/>
        <v>0</v>
      </c>
      <c r="AP524" s="261"/>
    </row>
    <row r="525" spans="1:42">
      <c r="A525" s="342">
        <f>VLOOKUP($E525,'個別表（B表）'!$C$14:$CM$113,2,FALSE)</f>
        <v>0</v>
      </c>
      <c r="B525" s="342">
        <f>IF(D525&gt;0,SUM($D$12:D525),0)</f>
        <v>0</v>
      </c>
      <c r="C525" s="342">
        <f t="shared" si="117"/>
        <v>0</v>
      </c>
      <c r="D525" s="342">
        <f t="shared" si="119"/>
        <v>0</v>
      </c>
      <c r="E525" s="666">
        <f t="shared" si="118"/>
        <v>0</v>
      </c>
      <c r="F525" s="357">
        <f>VLOOKUP($E525,'個別表（B表）'!$C$14:$CM$113,10,FALSE)</f>
        <v>0</v>
      </c>
      <c r="G525" s="357">
        <f>VLOOKUP($E525,'個別表（B表）'!$C$14:$CM$113,11,FALSE)</f>
        <v>0</v>
      </c>
      <c r="H525" s="530">
        <f>VLOOKUP($E525,'個別表（B表）'!$C$14:$CM$113,12,FALSE)</f>
        <v>0</v>
      </c>
      <c r="I525" s="388"/>
      <c r="J525" s="709" t="str">
        <f>IF($H525&gt;0,LEFT(VLOOKUP($E525,'個別表（B表）'!$C$14:$CM$113,14,FALSE),2),"")</f>
        <v/>
      </c>
      <c r="K525" s="705">
        <f>SUMIFS('個別表（B表）'!$I$14:$I$113,'個別表（B表）'!$C$14:$C$113,'総括表 (A表)'!$E525,'個別表（B表）'!$R$14:$R$113,"&gt;=1")</f>
        <v>0</v>
      </c>
      <c r="L525" s="627">
        <f>SUMIFS('個別表（B表）'!$AW$14:$AW$113,'個別表（B表）'!$C$14:$C$113,'総括表 (A表)'!$E525)</f>
        <v>0</v>
      </c>
      <c r="M525" s="385">
        <f>SUMIFS('個別表（B表）'!$AY$14:$AY$113,'個別表（B表）'!$C$14:$C$113,'総括表 (A表)'!$E525)</f>
        <v>0</v>
      </c>
      <c r="N525" s="386">
        <f>SUMIFS('個別表（B表）'!$I$14:$I$113,'個別表（B表）'!$C$14:$C$113,'総括表 (A表)'!$E525,'個別表（B表）'!$F$14:$F$113,"&gt;=1")</f>
        <v>0</v>
      </c>
      <c r="O525" s="386">
        <f>SUMIFS('個別表（B表）'!$BR$14:$BR$113,'個別表（B表）'!$C$14:$C$113,'総括表 (A表)'!$E525)</f>
        <v>0</v>
      </c>
      <c r="P525" s="721" t="str">
        <f t="shared" si="120"/>
        <v/>
      </c>
      <c r="Q525" s="716"/>
      <c r="R525" s="327"/>
      <c r="S525" s="705">
        <f>SUMIFS('個別表（B表）'!$I$14:$I$113,'個別表（B表）'!$C$14:$C$113,'総括表 (A表)'!E525)</f>
        <v>0</v>
      </c>
      <c r="T525" s="698">
        <f>SUMIFS('個別表（B表）'!$AW$14:$AW$113,'個別表（B表）'!$C$14:$C$113,'総括表 (A表)'!$E525)</f>
        <v>0</v>
      </c>
      <c r="U525" s="387">
        <f>SUMIFS('個別表（B表）'!$AY$14:$AY$113,'個別表（B表）'!$C$14:$C$113,'総括表 (A表)'!$E525)</f>
        <v>0</v>
      </c>
      <c r="V525" s="496">
        <f>SUMIFS('個別表（B表）'!$I$14:$I$113,'個別表（B表）'!$C$14:$C$113,'総括表 (A表)'!$E525,'個別表（B表）'!$F$14:$F$113,"&gt;=1")</f>
        <v>0</v>
      </c>
      <c r="W525" s="387">
        <f>SUMIFS('個別表（B表）'!$BR$14:$BR$113,'個別表（B表）'!$C$14:$C$113,'総括表 (A表)'!$E525)</f>
        <v>0</v>
      </c>
      <c r="X525" s="674" t="str">
        <f t="shared" ref="X525:X542" si="121">IF(W525&gt;0,IFERROR(ROUNDDOWN(W525*1/15,-3),0),"")</f>
        <v/>
      </c>
      <c r="Y525" s="331"/>
      <c r="Z525" s="332"/>
      <c r="AA525" s="328">
        <f t="shared" si="109"/>
        <v>0</v>
      </c>
      <c r="AB525" s="329">
        <f t="shared" si="110"/>
        <v>0</v>
      </c>
      <c r="AC525" s="332"/>
      <c r="AD525" s="332"/>
      <c r="AE525" s="328">
        <f t="shared" si="111"/>
        <v>0</v>
      </c>
      <c r="AF525" s="746">
        <f t="shared" ref="AF525:AF541" si="122">Y525</f>
        <v>0</v>
      </c>
      <c r="AG525" s="332"/>
      <c r="AH525" s="328">
        <f t="shared" si="112"/>
        <v>0</v>
      </c>
      <c r="AI525" s="329">
        <f t="shared" si="115"/>
        <v>0</v>
      </c>
      <c r="AJ525" s="332"/>
      <c r="AK525" s="330">
        <f t="shared" si="113"/>
        <v>0</v>
      </c>
      <c r="AL525" s="335"/>
      <c r="AM525" s="329">
        <f t="shared" si="114"/>
        <v>0</v>
      </c>
      <c r="AN525" s="436"/>
      <c r="AO525" s="337">
        <f t="shared" si="116"/>
        <v>0</v>
      </c>
      <c r="AP525" s="261"/>
    </row>
    <row r="526" spans="1:42">
      <c r="A526" s="342">
        <f>VLOOKUP($E526,'個別表（B表）'!$C$14:$CM$113,2,FALSE)</f>
        <v>0</v>
      </c>
      <c r="B526" s="342">
        <f>IF(D526&gt;0,SUM($D$12:D526),0)</f>
        <v>0</v>
      </c>
      <c r="C526" s="342">
        <f t="shared" si="117"/>
        <v>0</v>
      </c>
      <c r="D526" s="342">
        <f t="shared" si="119"/>
        <v>0</v>
      </c>
      <c r="E526" s="666">
        <f t="shared" si="118"/>
        <v>0</v>
      </c>
      <c r="F526" s="357">
        <f>VLOOKUP($E526,'個別表（B表）'!$C$14:$CM$113,10,FALSE)</f>
        <v>0</v>
      </c>
      <c r="G526" s="357">
        <f>VLOOKUP($E526,'個別表（B表）'!$C$14:$CM$113,11,FALSE)</f>
        <v>0</v>
      </c>
      <c r="H526" s="530">
        <f>VLOOKUP($E526,'個別表（B表）'!$C$14:$CM$113,12,FALSE)</f>
        <v>0</v>
      </c>
      <c r="I526" s="388"/>
      <c r="J526" s="709" t="str">
        <f>IF($H526&gt;0,LEFT(VLOOKUP($E526,'個別表（B表）'!$C$14:$CM$113,14,FALSE),2),"")</f>
        <v/>
      </c>
      <c r="K526" s="705">
        <f>SUMIFS('個別表（B表）'!$I$14:$I$113,'個別表（B表）'!$C$14:$C$113,'総括表 (A表)'!$E526,'個別表（B表）'!$R$14:$R$113,"&gt;=1")</f>
        <v>0</v>
      </c>
      <c r="L526" s="627">
        <f>SUMIFS('個別表（B表）'!$AW$14:$AW$113,'個別表（B表）'!$C$14:$C$113,'総括表 (A表)'!$E526)</f>
        <v>0</v>
      </c>
      <c r="M526" s="385">
        <f>SUMIFS('個別表（B表）'!$AY$14:$AY$113,'個別表（B表）'!$C$14:$C$113,'総括表 (A表)'!$E526)</f>
        <v>0</v>
      </c>
      <c r="N526" s="386">
        <f>SUMIFS('個別表（B表）'!$I$14:$I$113,'個別表（B表）'!$C$14:$C$113,'総括表 (A表)'!$E526,'個別表（B表）'!$F$14:$F$113,"&gt;=1")</f>
        <v>0</v>
      </c>
      <c r="O526" s="386">
        <f>SUMIFS('個別表（B表）'!$BR$14:$BR$113,'個別表（B表）'!$C$14:$C$113,'総括表 (A表)'!$E526)</f>
        <v>0</v>
      </c>
      <c r="P526" s="721" t="str">
        <f t="shared" si="120"/>
        <v/>
      </c>
      <c r="Q526" s="716"/>
      <c r="R526" s="327"/>
      <c r="S526" s="705">
        <f>SUMIFS('個別表（B表）'!$I$14:$I$113,'個別表（B表）'!$C$14:$C$113,'総括表 (A表)'!E526)</f>
        <v>0</v>
      </c>
      <c r="T526" s="698">
        <f>SUMIFS('個別表（B表）'!$AW$14:$AW$113,'個別表（B表）'!$C$14:$C$113,'総括表 (A表)'!$E526)</f>
        <v>0</v>
      </c>
      <c r="U526" s="387">
        <f>SUMIFS('個別表（B表）'!$AY$14:$AY$113,'個別表（B表）'!$C$14:$C$113,'総括表 (A表)'!$E526)</f>
        <v>0</v>
      </c>
      <c r="V526" s="496">
        <f>SUMIFS('個別表（B表）'!$I$14:$I$113,'個別表（B表）'!$C$14:$C$113,'総括表 (A表)'!$E526,'個別表（B表）'!$F$14:$F$113,"&gt;=1")</f>
        <v>0</v>
      </c>
      <c r="W526" s="387">
        <f>SUMIFS('個別表（B表）'!$BR$14:$BR$113,'個別表（B表）'!$C$14:$C$113,'総括表 (A表)'!$E526)</f>
        <v>0</v>
      </c>
      <c r="X526" s="674" t="str">
        <f t="shared" si="121"/>
        <v/>
      </c>
      <c r="Y526" s="331"/>
      <c r="Z526" s="332"/>
      <c r="AA526" s="328">
        <f t="shared" si="109"/>
        <v>0</v>
      </c>
      <c r="AB526" s="329">
        <f t="shared" si="110"/>
        <v>0</v>
      </c>
      <c r="AC526" s="332"/>
      <c r="AD526" s="332"/>
      <c r="AE526" s="328">
        <f t="shared" si="111"/>
        <v>0</v>
      </c>
      <c r="AF526" s="746">
        <f t="shared" si="122"/>
        <v>0</v>
      </c>
      <c r="AG526" s="332"/>
      <c r="AH526" s="328">
        <f t="shared" si="112"/>
        <v>0</v>
      </c>
      <c r="AI526" s="329">
        <f t="shared" si="115"/>
        <v>0</v>
      </c>
      <c r="AJ526" s="332"/>
      <c r="AK526" s="330">
        <f t="shared" si="113"/>
        <v>0</v>
      </c>
      <c r="AL526" s="335"/>
      <c r="AM526" s="329">
        <f t="shared" si="114"/>
        <v>0</v>
      </c>
      <c r="AN526" s="436"/>
      <c r="AO526" s="337">
        <f t="shared" si="116"/>
        <v>0</v>
      </c>
      <c r="AP526" s="261"/>
    </row>
    <row r="527" spans="1:42">
      <c r="A527" s="342">
        <f>VLOOKUP($E527,'個別表（B表）'!$C$14:$CM$113,2,FALSE)</f>
        <v>0</v>
      </c>
      <c r="B527" s="342">
        <f>IF(D527&gt;0,SUM($D$12:D527),0)</f>
        <v>0</v>
      </c>
      <c r="C527" s="342">
        <f t="shared" si="117"/>
        <v>0</v>
      </c>
      <c r="D527" s="342">
        <f t="shared" si="119"/>
        <v>0</v>
      </c>
      <c r="E527" s="666">
        <f t="shared" si="118"/>
        <v>0</v>
      </c>
      <c r="F527" s="357">
        <f>VLOOKUP($E527,'個別表（B表）'!$C$14:$CM$113,10,FALSE)</f>
        <v>0</v>
      </c>
      <c r="G527" s="357">
        <f>VLOOKUP($E527,'個別表（B表）'!$C$14:$CM$113,11,FALSE)</f>
        <v>0</v>
      </c>
      <c r="H527" s="530">
        <f>VLOOKUP($E527,'個別表（B表）'!$C$14:$CM$113,12,FALSE)</f>
        <v>0</v>
      </c>
      <c r="I527" s="388"/>
      <c r="J527" s="709" t="str">
        <f>IF($H527&gt;0,LEFT(VLOOKUP($E527,'個別表（B表）'!$C$14:$CM$113,14,FALSE),2),"")</f>
        <v/>
      </c>
      <c r="K527" s="705">
        <f>SUMIFS('個別表（B表）'!$I$14:$I$113,'個別表（B表）'!$C$14:$C$113,'総括表 (A表)'!$E527,'個別表（B表）'!$R$14:$R$113,"&gt;=1")</f>
        <v>0</v>
      </c>
      <c r="L527" s="627">
        <f>SUMIFS('個別表（B表）'!$AW$14:$AW$113,'個別表（B表）'!$C$14:$C$113,'総括表 (A表)'!$E527)</f>
        <v>0</v>
      </c>
      <c r="M527" s="385">
        <f>SUMIFS('個別表（B表）'!$AY$14:$AY$113,'個別表（B表）'!$C$14:$C$113,'総括表 (A表)'!$E527)</f>
        <v>0</v>
      </c>
      <c r="N527" s="386">
        <f>SUMIFS('個別表（B表）'!$I$14:$I$113,'個別表（B表）'!$C$14:$C$113,'総括表 (A表)'!$E527,'個別表（B表）'!$F$14:$F$113,"&gt;=1")</f>
        <v>0</v>
      </c>
      <c r="O527" s="386">
        <f>SUMIFS('個別表（B表）'!$BR$14:$BR$113,'個別表（B表）'!$C$14:$C$113,'総括表 (A表)'!$E527)</f>
        <v>0</v>
      </c>
      <c r="P527" s="721" t="str">
        <f t="shared" si="120"/>
        <v/>
      </c>
      <c r="Q527" s="716"/>
      <c r="R527" s="327"/>
      <c r="S527" s="705">
        <f>SUMIFS('個別表（B表）'!$I$14:$I$113,'個別表（B表）'!$C$14:$C$113,'総括表 (A表)'!E527)</f>
        <v>0</v>
      </c>
      <c r="T527" s="698">
        <f>SUMIFS('個別表（B表）'!$AW$14:$AW$113,'個別表（B表）'!$C$14:$C$113,'総括表 (A表)'!$E527)</f>
        <v>0</v>
      </c>
      <c r="U527" s="387">
        <f>SUMIFS('個別表（B表）'!$AY$14:$AY$113,'個別表（B表）'!$C$14:$C$113,'総括表 (A表)'!$E527)</f>
        <v>0</v>
      </c>
      <c r="V527" s="496">
        <f>SUMIFS('個別表（B表）'!$I$14:$I$113,'個別表（B表）'!$C$14:$C$113,'総括表 (A表)'!$E527,'個別表（B表）'!$F$14:$F$113,"&gt;=1")</f>
        <v>0</v>
      </c>
      <c r="W527" s="387">
        <f>SUMIFS('個別表（B表）'!$BR$14:$BR$113,'個別表（B表）'!$C$14:$C$113,'総括表 (A表)'!$E527)</f>
        <v>0</v>
      </c>
      <c r="X527" s="674" t="str">
        <f t="shared" si="121"/>
        <v/>
      </c>
      <c r="Y527" s="331"/>
      <c r="Z527" s="332"/>
      <c r="AA527" s="328">
        <f t="shared" ref="AA527:AA541" si="123">IF(Z527&gt;0,Z527/Y527,0)</f>
        <v>0</v>
      </c>
      <c r="AB527" s="329">
        <f t="shared" ref="AB527:AB541" si="124">IF(AA527&gt;=0.8,1,0)</f>
        <v>0</v>
      </c>
      <c r="AC527" s="332"/>
      <c r="AD527" s="332"/>
      <c r="AE527" s="328">
        <f t="shared" ref="AE527:AE541" si="125">IF(AD527&gt;0,AD527/AC527,0)</f>
        <v>0</v>
      </c>
      <c r="AF527" s="746">
        <f t="shared" si="122"/>
        <v>0</v>
      </c>
      <c r="AG527" s="332"/>
      <c r="AH527" s="328">
        <f t="shared" ref="AH527:AH541" si="126">IF(AG527&gt;0,AG527/AF527,0)</f>
        <v>0</v>
      </c>
      <c r="AI527" s="329">
        <f t="shared" si="115"/>
        <v>0</v>
      </c>
      <c r="AJ527" s="332"/>
      <c r="AK527" s="330">
        <f t="shared" ref="AK527:AK541" si="127">ROUND(AG527-AJ527,99)</f>
        <v>0</v>
      </c>
      <c r="AL527" s="335"/>
      <c r="AM527" s="329">
        <f t="shared" ref="AM527:AM541" si="128">IF(AI527=1,IF(AK527&gt;0,IF(AL527/AK527&gt;=0.3,1,),),)</f>
        <v>0</v>
      </c>
      <c r="AN527" s="436"/>
      <c r="AO527" s="337">
        <f t="shared" si="116"/>
        <v>0</v>
      </c>
      <c r="AP527" s="261"/>
    </row>
    <row r="528" spans="1:42">
      <c r="A528" s="342">
        <f>VLOOKUP($E528,'個別表（B表）'!$C$14:$CM$113,2,FALSE)</f>
        <v>0</v>
      </c>
      <c r="B528" s="342">
        <f>IF(D528&gt;0,SUM($D$12:D528),0)</f>
        <v>0</v>
      </c>
      <c r="C528" s="342">
        <f t="shared" si="117"/>
        <v>0</v>
      </c>
      <c r="D528" s="342">
        <f t="shared" si="119"/>
        <v>0</v>
      </c>
      <c r="E528" s="666">
        <f t="shared" si="118"/>
        <v>0</v>
      </c>
      <c r="F528" s="357">
        <f>VLOOKUP($E528,'個別表（B表）'!$C$14:$CM$113,10,FALSE)</f>
        <v>0</v>
      </c>
      <c r="G528" s="357">
        <f>VLOOKUP($E528,'個別表（B表）'!$C$14:$CM$113,11,FALSE)</f>
        <v>0</v>
      </c>
      <c r="H528" s="530">
        <f>VLOOKUP($E528,'個別表（B表）'!$C$14:$CM$113,12,FALSE)</f>
        <v>0</v>
      </c>
      <c r="I528" s="388"/>
      <c r="J528" s="709" t="str">
        <f>IF($H528&gt;0,LEFT(VLOOKUP($E528,'個別表（B表）'!$C$14:$CM$113,14,FALSE),2),"")</f>
        <v/>
      </c>
      <c r="K528" s="705">
        <f>SUMIFS('個別表（B表）'!$I$14:$I$113,'個別表（B表）'!$C$14:$C$113,'総括表 (A表)'!$E528,'個別表（B表）'!$R$14:$R$113,"&gt;=1")</f>
        <v>0</v>
      </c>
      <c r="L528" s="627">
        <f>SUMIFS('個別表（B表）'!$AW$14:$AW$113,'個別表（B表）'!$C$14:$C$113,'総括表 (A表)'!$E528)</f>
        <v>0</v>
      </c>
      <c r="M528" s="385">
        <f>SUMIFS('個別表（B表）'!$AY$14:$AY$113,'個別表（B表）'!$C$14:$C$113,'総括表 (A表)'!$E528)</f>
        <v>0</v>
      </c>
      <c r="N528" s="386">
        <f>SUMIFS('個別表（B表）'!$I$14:$I$113,'個別表（B表）'!$C$14:$C$113,'総括表 (A表)'!$E528,'個別表（B表）'!$F$14:$F$113,"&gt;=1")</f>
        <v>0</v>
      </c>
      <c r="O528" s="386">
        <f>SUMIFS('個別表（B表）'!$BR$14:$BR$113,'個別表（B表）'!$C$14:$C$113,'総括表 (A表)'!$E528)</f>
        <v>0</v>
      </c>
      <c r="P528" s="721" t="str">
        <f t="shared" si="120"/>
        <v/>
      </c>
      <c r="Q528" s="716"/>
      <c r="R528" s="327"/>
      <c r="S528" s="705">
        <f>SUMIFS('個別表（B表）'!$I$14:$I$113,'個別表（B表）'!$C$14:$C$113,'総括表 (A表)'!E528)</f>
        <v>0</v>
      </c>
      <c r="T528" s="698">
        <f>SUMIFS('個別表（B表）'!$AW$14:$AW$113,'個別表（B表）'!$C$14:$C$113,'総括表 (A表)'!$E528)</f>
        <v>0</v>
      </c>
      <c r="U528" s="387">
        <f>SUMIFS('個別表（B表）'!$AY$14:$AY$113,'個別表（B表）'!$C$14:$C$113,'総括表 (A表)'!$E528)</f>
        <v>0</v>
      </c>
      <c r="V528" s="496">
        <f>SUMIFS('個別表（B表）'!$I$14:$I$113,'個別表（B表）'!$C$14:$C$113,'総括表 (A表)'!$E528,'個別表（B表）'!$F$14:$F$113,"&gt;=1")</f>
        <v>0</v>
      </c>
      <c r="W528" s="387">
        <f>SUMIFS('個別表（B表）'!$BR$14:$BR$113,'個別表（B表）'!$C$14:$C$113,'総括表 (A表)'!$E528)</f>
        <v>0</v>
      </c>
      <c r="X528" s="674" t="str">
        <f t="shared" si="121"/>
        <v/>
      </c>
      <c r="Y528" s="331"/>
      <c r="Z528" s="332"/>
      <c r="AA528" s="328">
        <f t="shared" si="123"/>
        <v>0</v>
      </c>
      <c r="AB528" s="329">
        <f t="shared" si="124"/>
        <v>0</v>
      </c>
      <c r="AC528" s="332"/>
      <c r="AD528" s="332"/>
      <c r="AE528" s="328">
        <f t="shared" si="125"/>
        <v>0</v>
      </c>
      <c r="AF528" s="746">
        <f t="shared" si="122"/>
        <v>0</v>
      </c>
      <c r="AG528" s="332"/>
      <c r="AH528" s="328">
        <f t="shared" si="126"/>
        <v>0</v>
      </c>
      <c r="AI528" s="329">
        <f t="shared" si="115"/>
        <v>0</v>
      </c>
      <c r="AJ528" s="332"/>
      <c r="AK528" s="330">
        <f t="shared" si="127"/>
        <v>0</v>
      </c>
      <c r="AL528" s="335"/>
      <c r="AM528" s="329">
        <f t="shared" si="128"/>
        <v>0</v>
      </c>
      <c r="AN528" s="436"/>
      <c r="AO528" s="337">
        <f t="shared" si="116"/>
        <v>0</v>
      </c>
      <c r="AP528" s="261"/>
    </row>
    <row r="529" spans="1:42">
      <c r="A529" s="342">
        <f>VLOOKUP($E529,'個別表（B表）'!$C$14:$CM$113,2,FALSE)</f>
        <v>0</v>
      </c>
      <c r="B529" s="342">
        <f>IF(D529&gt;0,SUM($D$12:D529),0)</f>
        <v>0</v>
      </c>
      <c r="C529" s="342">
        <f t="shared" si="117"/>
        <v>0</v>
      </c>
      <c r="D529" s="342">
        <f t="shared" si="119"/>
        <v>0</v>
      </c>
      <c r="E529" s="666">
        <f t="shared" si="118"/>
        <v>0</v>
      </c>
      <c r="F529" s="357">
        <f>VLOOKUP($E529,'個別表（B表）'!$C$14:$CM$113,10,FALSE)</f>
        <v>0</v>
      </c>
      <c r="G529" s="357">
        <f>VLOOKUP($E529,'個別表（B表）'!$C$14:$CM$113,11,FALSE)</f>
        <v>0</v>
      </c>
      <c r="H529" s="530">
        <f>VLOOKUP($E529,'個別表（B表）'!$C$14:$CM$113,12,FALSE)</f>
        <v>0</v>
      </c>
      <c r="I529" s="388"/>
      <c r="J529" s="709" t="str">
        <f>IF($H529&gt;0,LEFT(VLOOKUP($E529,'個別表（B表）'!$C$14:$CM$113,14,FALSE),2),"")</f>
        <v/>
      </c>
      <c r="K529" s="705">
        <f>SUMIFS('個別表（B表）'!$I$14:$I$113,'個別表（B表）'!$C$14:$C$113,'総括表 (A表)'!$E529,'個別表（B表）'!$R$14:$R$113,"&gt;=1")</f>
        <v>0</v>
      </c>
      <c r="L529" s="627">
        <f>SUMIFS('個別表（B表）'!$AW$14:$AW$113,'個別表（B表）'!$C$14:$C$113,'総括表 (A表)'!$E529)</f>
        <v>0</v>
      </c>
      <c r="M529" s="385">
        <f>SUMIFS('個別表（B表）'!$AY$14:$AY$113,'個別表（B表）'!$C$14:$C$113,'総括表 (A表)'!$E529)</f>
        <v>0</v>
      </c>
      <c r="N529" s="386">
        <f>SUMIFS('個別表（B表）'!$I$14:$I$113,'個別表（B表）'!$C$14:$C$113,'総括表 (A表)'!$E529,'個別表（B表）'!$F$14:$F$113,"&gt;=1")</f>
        <v>0</v>
      </c>
      <c r="O529" s="386">
        <f>SUMIFS('個別表（B表）'!$BR$14:$BR$113,'個別表（B表）'!$C$14:$C$113,'総括表 (A表)'!$E529)</f>
        <v>0</v>
      </c>
      <c r="P529" s="721" t="str">
        <f t="shared" si="120"/>
        <v/>
      </c>
      <c r="Q529" s="716"/>
      <c r="R529" s="327"/>
      <c r="S529" s="705">
        <f>SUMIFS('個別表（B表）'!$I$14:$I$113,'個別表（B表）'!$C$14:$C$113,'総括表 (A表)'!E529)</f>
        <v>0</v>
      </c>
      <c r="T529" s="698">
        <f>SUMIFS('個別表（B表）'!$AW$14:$AW$113,'個別表（B表）'!$C$14:$C$113,'総括表 (A表)'!$E529)</f>
        <v>0</v>
      </c>
      <c r="U529" s="387">
        <f>SUMIFS('個別表（B表）'!$AY$14:$AY$113,'個別表（B表）'!$C$14:$C$113,'総括表 (A表)'!$E529)</f>
        <v>0</v>
      </c>
      <c r="V529" s="496">
        <f>SUMIFS('個別表（B表）'!$I$14:$I$113,'個別表（B表）'!$C$14:$C$113,'総括表 (A表)'!$E529,'個別表（B表）'!$F$14:$F$113,"&gt;=1")</f>
        <v>0</v>
      </c>
      <c r="W529" s="387">
        <f>SUMIFS('個別表（B表）'!$BR$14:$BR$113,'個別表（B表）'!$C$14:$C$113,'総括表 (A表)'!$E529)</f>
        <v>0</v>
      </c>
      <c r="X529" s="674" t="str">
        <f t="shared" si="121"/>
        <v/>
      </c>
      <c r="Y529" s="331"/>
      <c r="Z529" s="332"/>
      <c r="AA529" s="328">
        <f t="shared" si="123"/>
        <v>0</v>
      </c>
      <c r="AB529" s="329">
        <f t="shared" si="124"/>
        <v>0</v>
      </c>
      <c r="AC529" s="332"/>
      <c r="AD529" s="332"/>
      <c r="AE529" s="328">
        <f t="shared" si="125"/>
        <v>0</v>
      </c>
      <c r="AF529" s="746">
        <f t="shared" si="122"/>
        <v>0</v>
      </c>
      <c r="AG529" s="332"/>
      <c r="AH529" s="328">
        <f t="shared" si="126"/>
        <v>0</v>
      </c>
      <c r="AI529" s="329">
        <f t="shared" si="115"/>
        <v>0</v>
      </c>
      <c r="AJ529" s="332"/>
      <c r="AK529" s="330">
        <f t="shared" si="127"/>
        <v>0</v>
      </c>
      <c r="AL529" s="335"/>
      <c r="AM529" s="329">
        <f t="shared" si="128"/>
        <v>0</v>
      </c>
      <c r="AN529" s="436"/>
      <c r="AO529" s="337">
        <f t="shared" si="116"/>
        <v>0</v>
      </c>
      <c r="AP529" s="261"/>
    </row>
    <row r="530" spans="1:42">
      <c r="A530" s="342">
        <f>VLOOKUP($E530,'個別表（B表）'!$C$14:$CM$113,2,FALSE)</f>
        <v>0</v>
      </c>
      <c r="B530" s="342">
        <f>IF(D530&gt;0,SUM($D$12:D530),0)</f>
        <v>0</v>
      </c>
      <c r="C530" s="342">
        <f t="shared" si="117"/>
        <v>0</v>
      </c>
      <c r="D530" s="342">
        <f t="shared" si="119"/>
        <v>0</v>
      </c>
      <c r="E530" s="666">
        <f t="shared" si="118"/>
        <v>0</v>
      </c>
      <c r="F530" s="357">
        <f>VLOOKUP($E530,'個別表（B表）'!$C$14:$CM$113,10,FALSE)</f>
        <v>0</v>
      </c>
      <c r="G530" s="357">
        <f>VLOOKUP($E530,'個別表（B表）'!$C$14:$CM$113,11,FALSE)</f>
        <v>0</v>
      </c>
      <c r="H530" s="530">
        <f>VLOOKUP($E530,'個別表（B表）'!$C$14:$CM$113,12,FALSE)</f>
        <v>0</v>
      </c>
      <c r="I530" s="388"/>
      <c r="J530" s="709" t="str">
        <f>IF($H530&gt;0,LEFT(VLOOKUP($E530,'個別表（B表）'!$C$14:$CM$113,14,FALSE),2),"")</f>
        <v/>
      </c>
      <c r="K530" s="705">
        <f>SUMIFS('個別表（B表）'!$I$14:$I$113,'個別表（B表）'!$C$14:$C$113,'総括表 (A表)'!$E530,'個別表（B表）'!$R$14:$R$113,"&gt;=1")</f>
        <v>0</v>
      </c>
      <c r="L530" s="627">
        <f>SUMIFS('個別表（B表）'!$AW$14:$AW$113,'個別表（B表）'!$C$14:$C$113,'総括表 (A表)'!$E530)</f>
        <v>0</v>
      </c>
      <c r="M530" s="385">
        <f>SUMIFS('個別表（B表）'!$AY$14:$AY$113,'個別表（B表）'!$C$14:$C$113,'総括表 (A表)'!$E530)</f>
        <v>0</v>
      </c>
      <c r="N530" s="386">
        <f>SUMIFS('個別表（B表）'!$I$14:$I$113,'個別表（B表）'!$C$14:$C$113,'総括表 (A表)'!$E530,'個別表（B表）'!$F$14:$F$113,"&gt;=1")</f>
        <v>0</v>
      </c>
      <c r="O530" s="386">
        <f>SUMIFS('個別表（B表）'!$BR$14:$BR$113,'個別表（B表）'!$C$14:$C$113,'総括表 (A表)'!$E530)</f>
        <v>0</v>
      </c>
      <c r="P530" s="721" t="str">
        <f t="shared" si="120"/>
        <v/>
      </c>
      <c r="Q530" s="716"/>
      <c r="R530" s="327"/>
      <c r="S530" s="705">
        <f>SUMIFS('個別表（B表）'!$I$14:$I$113,'個別表（B表）'!$C$14:$C$113,'総括表 (A表)'!E530)</f>
        <v>0</v>
      </c>
      <c r="T530" s="698">
        <f>SUMIFS('個別表（B表）'!$AW$14:$AW$113,'個別表（B表）'!$C$14:$C$113,'総括表 (A表)'!$E530)</f>
        <v>0</v>
      </c>
      <c r="U530" s="387">
        <f>SUMIFS('個別表（B表）'!$AY$14:$AY$113,'個別表（B表）'!$C$14:$C$113,'総括表 (A表)'!$E530)</f>
        <v>0</v>
      </c>
      <c r="V530" s="496">
        <f>SUMIFS('個別表（B表）'!$I$14:$I$113,'個別表（B表）'!$C$14:$C$113,'総括表 (A表)'!$E530,'個別表（B表）'!$F$14:$F$113,"&gt;=1")</f>
        <v>0</v>
      </c>
      <c r="W530" s="387">
        <f>SUMIFS('個別表（B表）'!$BR$14:$BR$113,'個別表（B表）'!$C$14:$C$113,'総括表 (A表)'!$E530)</f>
        <v>0</v>
      </c>
      <c r="X530" s="674" t="str">
        <f t="shared" si="121"/>
        <v/>
      </c>
      <c r="Y530" s="331"/>
      <c r="Z530" s="332"/>
      <c r="AA530" s="328">
        <f t="shared" si="123"/>
        <v>0</v>
      </c>
      <c r="AB530" s="329">
        <f t="shared" si="124"/>
        <v>0</v>
      </c>
      <c r="AC530" s="332"/>
      <c r="AD530" s="332"/>
      <c r="AE530" s="328">
        <f t="shared" si="125"/>
        <v>0</v>
      </c>
      <c r="AF530" s="746">
        <f t="shared" si="122"/>
        <v>0</v>
      </c>
      <c r="AG530" s="332"/>
      <c r="AH530" s="328">
        <f t="shared" si="126"/>
        <v>0</v>
      </c>
      <c r="AI530" s="329">
        <f t="shared" ref="AI530:AI541" si="129">IF(AND(AC530&gt;0,AH530&gt;0),IF(ROUND(AH530-AE530,99)&gt;=0.1,1,),)</f>
        <v>0</v>
      </c>
      <c r="AJ530" s="332"/>
      <c r="AK530" s="330">
        <f t="shared" si="127"/>
        <v>0</v>
      </c>
      <c r="AL530" s="335"/>
      <c r="AM530" s="329">
        <f t="shared" si="128"/>
        <v>0</v>
      </c>
      <c r="AN530" s="436"/>
      <c r="AO530" s="337">
        <f t="shared" si="116"/>
        <v>0</v>
      </c>
      <c r="AP530" s="261"/>
    </row>
    <row r="531" spans="1:42">
      <c r="A531" s="342">
        <f>VLOOKUP($E531,'個別表（B表）'!$C$14:$CM$113,2,FALSE)</f>
        <v>0</v>
      </c>
      <c r="B531" s="342">
        <f>IF(D531&gt;0,SUM($D$12:D531),0)</f>
        <v>0</v>
      </c>
      <c r="C531" s="342">
        <f t="shared" si="117"/>
        <v>0</v>
      </c>
      <c r="D531" s="342">
        <f t="shared" si="119"/>
        <v>0</v>
      </c>
      <c r="E531" s="666">
        <f t="shared" si="118"/>
        <v>0</v>
      </c>
      <c r="F531" s="357">
        <f>VLOOKUP($E531,'個別表（B表）'!$C$14:$CM$113,10,FALSE)</f>
        <v>0</v>
      </c>
      <c r="G531" s="357">
        <f>VLOOKUP($E531,'個別表（B表）'!$C$14:$CM$113,11,FALSE)</f>
        <v>0</v>
      </c>
      <c r="H531" s="530">
        <f>VLOOKUP($E531,'個別表（B表）'!$C$14:$CM$113,12,FALSE)</f>
        <v>0</v>
      </c>
      <c r="I531" s="388"/>
      <c r="J531" s="709" t="str">
        <f>IF($H531&gt;0,LEFT(VLOOKUP($E531,'個別表（B表）'!$C$14:$CM$113,14,FALSE),2),"")</f>
        <v/>
      </c>
      <c r="K531" s="705">
        <f>SUMIFS('個別表（B表）'!$I$14:$I$113,'個別表（B表）'!$C$14:$C$113,'総括表 (A表)'!$E531,'個別表（B表）'!$R$14:$R$113,"&gt;=1")</f>
        <v>0</v>
      </c>
      <c r="L531" s="627">
        <f>SUMIFS('個別表（B表）'!$AW$14:$AW$113,'個別表（B表）'!$C$14:$C$113,'総括表 (A表)'!$E531)</f>
        <v>0</v>
      </c>
      <c r="M531" s="385">
        <f>SUMIFS('個別表（B表）'!$AY$14:$AY$113,'個別表（B表）'!$C$14:$C$113,'総括表 (A表)'!$E531)</f>
        <v>0</v>
      </c>
      <c r="N531" s="386">
        <f>SUMIFS('個別表（B表）'!$I$14:$I$113,'個別表（B表）'!$C$14:$C$113,'総括表 (A表)'!$E531,'個別表（B表）'!$F$14:$F$113,"&gt;=1")</f>
        <v>0</v>
      </c>
      <c r="O531" s="386">
        <f>SUMIFS('個別表（B表）'!$BR$14:$BR$113,'個別表（B表）'!$C$14:$C$113,'総括表 (A表)'!$E531)</f>
        <v>0</v>
      </c>
      <c r="P531" s="721" t="str">
        <f t="shared" si="120"/>
        <v/>
      </c>
      <c r="Q531" s="716"/>
      <c r="R531" s="327"/>
      <c r="S531" s="705">
        <f>SUMIFS('個別表（B表）'!$I$14:$I$113,'個別表（B表）'!$C$14:$C$113,'総括表 (A表)'!E531)</f>
        <v>0</v>
      </c>
      <c r="T531" s="698">
        <f>SUMIFS('個別表（B表）'!$AW$14:$AW$113,'個別表（B表）'!$C$14:$C$113,'総括表 (A表)'!$E531)</f>
        <v>0</v>
      </c>
      <c r="U531" s="387">
        <f>SUMIFS('個別表（B表）'!$AY$14:$AY$113,'個別表（B表）'!$C$14:$C$113,'総括表 (A表)'!$E531)</f>
        <v>0</v>
      </c>
      <c r="V531" s="496">
        <f>SUMIFS('個別表（B表）'!$I$14:$I$113,'個別表（B表）'!$C$14:$C$113,'総括表 (A表)'!$E531,'個別表（B表）'!$F$14:$F$113,"&gt;=1")</f>
        <v>0</v>
      </c>
      <c r="W531" s="387">
        <f>SUMIFS('個別表（B表）'!$BR$14:$BR$113,'個別表（B表）'!$C$14:$C$113,'総括表 (A表)'!$E531)</f>
        <v>0</v>
      </c>
      <c r="X531" s="674" t="str">
        <f t="shared" si="121"/>
        <v/>
      </c>
      <c r="Y531" s="331"/>
      <c r="Z531" s="332"/>
      <c r="AA531" s="328">
        <f t="shared" si="123"/>
        <v>0</v>
      </c>
      <c r="AB531" s="329">
        <f t="shared" si="124"/>
        <v>0</v>
      </c>
      <c r="AC531" s="332"/>
      <c r="AD531" s="332"/>
      <c r="AE531" s="328">
        <f t="shared" si="125"/>
        <v>0</v>
      </c>
      <c r="AF531" s="746">
        <f t="shared" si="122"/>
        <v>0</v>
      </c>
      <c r="AG531" s="332"/>
      <c r="AH531" s="328">
        <f t="shared" si="126"/>
        <v>0</v>
      </c>
      <c r="AI531" s="329">
        <f t="shared" si="129"/>
        <v>0</v>
      </c>
      <c r="AJ531" s="332"/>
      <c r="AK531" s="330">
        <f t="shared" si="127"/>
        <v>0</v>
      </c>
      <c r="AL531" s="335"/>
      <c r="AM531" s="329">
        <f t="shared" si="128"/>
        <v>0</v>
      </c>
      <c r="AN531" s="436"/>
      <c r="AO531" s="337">
        <f t="shared" si="116"/>
        <v>0</v>
      </c>
      <c r="AP531" s="261"/>
    </row>
    <row r="532" spans="1:42">
      <c r="A532" s="342">
        <f>VLOOKUP($E532,'個別表（B表）'!$C$14:$CM$113,2,FALSE)</f>
        <v>0</v>
      </c>
      <c r="B532" s="342">
        <f>IF(D532&gt;0,SUM($D$12:D532),0)</f>
        <v>0</v>
      </c>
      <c r="C532" s="342">
        <f t="shared" si="117"/>
        <v>0</v>
      </c>
      <c r="D532" s="342">
        <f t="shared" si="119"/>
        <v>0</v>
      </c>
      <c r="E532" s="666">
        <f t="shared" si="118"/>
        <v>0</v>
      </c>
      <c r="F532" s="357">
        <f>VLOOKUP($E532,'個別表（B表）'!$C$14:$CM$113,10,FALSE)</f>
        <v>0</v>
      </c>
      <c r="G532" s="357">
        <f>VLOOKUP($E532,'個別表（B表）'!$C$14:$CM$113,11,FALSE)</f>
        <v>0</v>
      </c>
      <c r="H532" s="530">
        <f>VLOOKUP($E532,'個別表（B表）'!$C$14:$CM$113,12,FALSE)</f>
        <v>0</v>
      </c>
      <c r="I532" s="388"/>
      <c r="J532" s="709" t="str">
        <f>IF($H532&gt;0,LEFT(VLOOKUP($E532,'個別表（B表）'!$C$14:$CM$113,14,FALSE),2),"")</f>
        <v/>
      </c>
      <c r="K532" s="705">
        <f>SUMIFS('個別表（B表）'!$I$14:$I$113,'個別表（B表）'!$C$14:$C$113,'総括表 (A表)'!$E532,'個別表（B表）'!$R$14:$R$113,"&gt;=1")</f>
        <v>0</v>
      </c>
      <c r="L532" s="627">
        <f>SUMIFS('個別表（B表）'!$AW$14:$AW$113,'個別表（B表）'!$C$14:$C$113,'総括表 (A表)'!$E532)</f>
        <v>0</v>
      </c>
      <c r="M532" s="385">
        <f>SUMIFS('個別表（B表）'!$AY$14:$AY$113,'個別表（B表）'!$C$14:$C$113,'総括表 (A表)'!$E532)</f>
        <v>0</v>
      </c>
      <c r="N532" s="386">
        <f>SUMIFS('個別表（B表）'!$I$14:$I$113,'個別表（B表）'!$C$14:$C$113,'総括表 (A表)'!$E532,'個別表（B表）'!$F$14:$F$113,"&gt;=1")</f>
        <v>0</v>
      </c>
      <c r="O532" s="386">
        <f>SUMIFS('個別表（B表）'!$BR$14:$BR$113,'個別表（B表）'!$C$14:$C$113,'総括表 (A表)'!$E532)</f>
        <v>0</v>
      </c>
      <c r="P532" s="721" t="str">
        <f t="shared" si="120"/>
        <v/>
      </c>
      <c r="Q532" s="716"/>
      <c r="R532" s="327"/>
      <c r="S532" s="705">
        <f>SUMIFS('個別表（B表）'!$I$14:$I$113,'個別表（B表）'!$C$14:$C$113,'総括表 (A表)'!E532)</f>
        <v>0</v>
      </c>
      <c r="T532" s="698">
        <f>SUMIFS('個別表（B表）'!$AW$14:$AW$113,'個別表（B表）'!$C$14:$C$113,'総括表 (A表)'!$E532)</f>
        <v>0</v>
      </c>
      <c r="U532" s="387">
        <f>SUMIFS('個別表（B表）'!$AY$14:$AY$113,'個別表（B表）'!$C$14:$C$113,'総括表 (A表)'!$E532)</f>
        <v>0</v>
      </c>
      <c r="V532" s="496">
        <f>SUMIFS('個別表（B表）'!$I$14:$I$113,'個別表（B表）'!$C$14:$C$113,'総括表 (A表)'!$E532,'個別表（B表）'!$F$14:$F$113,"&gt;=1")</f>
        <v>0</v>
      </c>
      <c r="W532" s="387">
        <f>SUMIFS('個別表（B表）'!$BR$14:$BR$113,'個別表（B表）'!$C$14:$C$113,'総括表 (A表)'!$E532)</f>
        <v>0</v>
      </c>
      <c r="X532" s="674" t="str">
        <f t="shared" si="121"/>
        <v/>
      </c>
      <c r="Y532" s="331"/>
      <c r="Z532" s="332"/>
      <c r="AA532" s="328">
        <f t="shared" si="123"/>
        <v>0</v>
      </c>
      <c r="AB532" s="329">
        <f t="shared" si="124"/>
        <v>0</v>
      </c>
      <c r="AC532" s="332"/>
      <c r="AD532" s="332"/>
      <c r="AE532" s="328">
        <f t="shared" si="125"/>
        <v>0</v>
      </c>
      <c r="AF532" s="746">
        <f t="shared" si="122"/>
        <v>0</v>
      </c>
      <c r="AG532" s="332"/>
      <c r="AH532" s="328">
        <f t="shared" si="126"/>
        <v>0</v>
      </c>
      <c r="AI532" s="329">
        <f t="shared" si="129"/>
        <v>0</v>
      </c>
      <c r="AJ532" s="332"/>
      <c r="AK532" s="330">
        <f t="shared" si="127"/>
        <v>0</v>
      </c>
      <c r="AL532" s="335"/>
      <c r="AM532" s="329">
        <f t="shared" si="128"/>
        <v>0</v>
      </c>
      <c r="AN532" s="436"/>
      <c r="AO532" s="337">
        <f t="shared" si="116"/>
        <v>0</v>
      </c>
      <c r="AP532" s="261"/>
    </row>
    <row r="533" spans="1:42">
      <c r="A533" s="342">
        <f>VLOOKUP($E533,'個別表（B表）'!$C$14:$CM$113,2,FALSE)</f>
        <v>0</v>
      </c>
      <c r="B533" s="342">
        <f>IF(D533&gt;0,SUM($D$12:D533),0)</f>
        <v>0</v>
      </c>
      <c r="C533" s="342">
        <f t="shared" si="117"/>
        <v>0</v>
      </c>
      <c r="D533" s="342">
        <f t="shared" si="119"/>
        <v>0</v>
      </c>
      <c r="E533" s="666">
        <f t="shared" si="118"/>
        <v>0</v>
      </c>
      <c r="F533" s="357">
        <f>VLOOKUP($E533,'個別表（B表）'!$C$14:$CM$113,10,FALSE)</f>
        <v>0</v>
      </c>
      <c r="G533" s="357">
        <f>VLOOKUP($E533,'個別表（B表）'!$C$14:$CM$113,11,FALSE)</f>
        <v>0</v>
      </c>
      <c r="H533" s="530">
        <f>VLOOKUP($E533,'個別表（B表）'!$C$14:$CM$113,12,FALSE)</f>
        <v>0</v>
      </c>
      <c r="I533" s="388"/>
      <c r="J533" s="709" t="str">
        <f>IF($H533&gt;0,LEFT(VLOOKUP($E533,'個別表（B表）'!$C$14:$CM$113,14,FALSE),2),"")</f>
        <v/>
      </c>
      <c r="K533" s="705">
        <f>SUMIFS('個別表（B表）'!$I$14:$I$113,'個別表（B表）'!$C$14:$C$113,'総括表 (A表)'!$E533,'個別表（B表）'!$R$14:$R$113,"&gt;=1")</f>
        <v>0</v>
      </c>
      <c r="L533" s="627">
        <f>SUMIFS('個別表（B表）'!$AW$14:$AW$113,'個別表（B表）'!$C$14:$C$113,'総括表 (A表)'!$E533)</f>
        <v>0</v>
      </c>
      <c r="M533" s="385">
        <f>SUMIFS('個別表（B表）'!$AY$14:$AY$113,'個別表（B表）'!$C$14:$C$113,'総括表 (A表)'!$E533)</f>
        <v>0</v>
      </c>
      <c r="N533" s="386">
        <f>SUMIFS('個別表（B表）'!$I$14:$I$113,'個別表（B表）'!$C$14:$C$113,'総括表 (A表)'!$E533,'個別表（B表）'!$F$14:$F$113,"&gt;=1")</f>
        <v>0</v>
      </c>
      <c r="O533" s="386">
        <f>SUMIFS('個別表（B表）'!$BR$14:$BR$113,'個別表（B表）'!$C$14:$C$113,'総括表 (A表)'!$E533)</f>
        <v>0</v>
      </c>
      <c r="P533" s="721" t="str">
        <f t="shared" si="120"/>
        <v/>
      </c>
      <c r="Q533" s="716"/>
      <c r="R533" s="327"/>
      <c r="S533" s="705">
        <f>SUMIFS('個別表（B表）'!$I$14:$I$113,'個別表（B表）'!$C$14:$C$113,'総括表 (A表)'!E533)</f>
        <v>0</v>
      </c>
      <c r="T533" s="698">
        <f>SUMIFS('個別表（B表）'!$AW$14:$AW$113,'個別表（B表）'!$C$14:$C$113,'総括表 (A表)'!$E533)</f>
        <v>0</v>
      </c>
      <c r="U533" s="387">
        <f>SUMIFS('個別表（B表）'!$AY$14:$AY$113,'個別表（B表）'!$C$14:$C$113,'総括表 (A表)'!$E533)</f>
        <v>0</v>
      </c>
      <c r="V533" s="496">
        <f>SUMIFS('個別表（B表）'!$I$14:$I$113,'個別表（B表）'!$C$14:$C$113,'総括表 (A表)'!$E533,'個別表（B表）'!$F$14:$F$113,"&gt;=1")</f>
        <v>0</v>
      </c>
      <c r="W533" s="387">
        <f>SUMIFS('個別表（B表）'!$BR$14:$BR$113,'個別表（B表）'!$C$14:$C$113,'総括表 (A表)'!$E533)</f>
        <v>0</v>
      </c>
      <c r="X533" s="674" t="str">
        <f t="shared" si="121"/>
        <v/>
      </c>
      <c r="Y533" s="331"/>
      <c r="Z533" s="332"/>
      <c r="AA533" s="328">
        <f t="shared" si="123"/>
        <v>0</v>
      </c>
      <c r="AB533" s="329">
        <f t="shared" si="124"/>
        <v>0</v>
      </c>
      <c r="AC533" s="332"/>
      <c r="AD533" s="332"/>
      <c r="AE533" s="328">
        <f t="shared" si="125"/>
        <v>0</v>
      </c>
      <c r="AF533" s="746">
        <f t="shared" si="122"/>
        <v>0</v>
      </c>
      <c r="AG533" s="332"/>
      <c r="AH533" s="328">
        <f t="shared" si="126"/>
        <v>0</v>
      </c>
      <c r="AI533" s="329">
        <f t="shared" si="129"/>
        <v>0</v>
      </c>
      <c r="AJ533" s="332"/>
      <c r="AK533" s="330">
        <f t="shared" si="127"/>
        <v>0</v>
      </c>
      <c r="AL533" s="335"/>
      <c r="AM533" s="329">
        <f t="shared" si="128"/>
        <v>0</v>
      </c>
      <c r="AN533" s="436"/>
      <c r="AO533" s="337">
        <f t="shared" si="116"/>
        <v>0</v>
      </c>
      <c r="AP533" s="261"/>
    </row>
    <row r="534" spans="1:42">
      <c r="A534" s="342">
        <f>VLOOKUP($E534,'個別表（B表）'!$C$14:$CM$113,2,FALSE)</f>
        <v>0</v>
      </c>
      <c r="B534" s="342">
        <f>IF(D534&gt;0,SUM($D$12:D534),0)</f>
        <v>0</v>
      </c>
      <c r="C534" s="342">
        <f t="shared" si="117"/>
        <v>0</v>
      </c>
      <c r="D534" s="342">
        <f t="shared" si="119"/>
        <v>0</v>
      </c>
      <c r="E534" s="666">
        <f t="shared" si="118"/>
        <v>0</v>
      </c>
      <c r="F534" s="357">
        <f>VLOOKUP($E534,'個別表（B表）'!$C$14:$CM$113,10,FALSE)</f>
        <v>0</v>
      </c>
      <c r="G534" s="357">
        <f>VLOOKUP($E534,'個別表（B表）'!$C$14:$CM$113,11,FALSE)</f>
        <v>0</v>
      </c>
      <c r="H534" s="530">
        <f>VLOOKUP($E534,'個別表（B表）'!$C$14:$CM$113,12,FALSE)</f>
        <v>0</v>
      </c>
      <c r="I534" s="388"/>
      <c r="J534" s="709" t="str">
        <f>IF($H534&gt;0,LEFT(VLOOKUP($E534,'個別表（B表）'!$C$14:$CM$113,14,FALSE),2),"")</f>
        <v/>
      </c>
      <c r="K534" s="705">
        <f>SUMIFS('個別表（B表）'!$I$14:$I$113,'個別表（B表）'!$C$14:$C$113,'総括表 (A表)'!$E534,'個別表（B表）'!$R$14:$R$113,"&gt;=1")</f>
        <v>0</v>
      </c>
      <c r="L534" s="627">
        <f>SUMIFS('個別表（B表）'!$AW$14:$AW$113,'個別表（B表）'!$C$14:$C$113,'総括表 (A表)'!$E534)</f>
        <v>0</v>
      </c>
      <c r="M534" s="385">
        <f>SUMIFS('個別表（B表）'!$AY$14:$AY$113,'個別表（B表）'!$C$14:$C$113,'総括表 (A表)'!$E534)</f>
        <v>0</v>
      </c>
      <c r="N534" s="386">
        <f>SUMIFS('個別表（B表）'!$I$14:$I$113,'個別表（B表）'!$C$14:$C$113,'総括表 (A表)'!$E534,'個別表（B表）'!$F$14:$F$113,"&gt;=1")</f>
        <v>0</v>
      </c>
      <c r="O534" s="386">
        <f>SUMIFS('個別表（B表）'!$BR$14:$BR$113,'個別表（B表）'!$C$14:$C$113,'総括表 (A表)'!$E534)</f>
        <v>0</v>
      </c>
      <c r="P534" s="721" t="str">
        <f t="shared" si="120"/>
        <v/>
      </c>
      <c r="Q534" s="716"/>
      <c r="R534" s="327"/>
      <c r="S534" s="705">
        <f>SUMIFS('個別表（B表）'!$I$14:$I$113,'個別表（B表）'!$C$14:$C$113,'総括表 (A表)'!E534)</f>
        <v>0</v>
      </c>
      <c r="T534" s="698">
        <f>SUMIFS('個別表（B表）'!$AW$14:$AW$113,'個別表（B表）'!$C$14:$C$113,'総括表 (A表)'!$E534)</f>
        <v>0</v>
      </c>
      <c r="U534" s="387">
        <f>SUMIFS('個別表（B表）'!$AY$14:$AY$113,'個別表（B表）'!$C$14:$C$113,'総括表 (A表)'!$E534)</f>
        <v>0</v>
      </c>
      <c r="V534" s="496">
        <f>SUMIFS('個別表（B表）'!$I$14:$I$113,'個別表（B表）'!$C$14:$C$113,'総括表 (A表)'!$E534,'個別表（B表）'!$F$14:$F$113,"&gt;=1")</f>
        <v>0</v>
      </c>
      <c r="W534" s="387">
        <f>SUMIFS('個別表（B表）'!$BR$14:$BR$113,'個別表（B表）'!$C$14:$C$113,'総括表 (A表)'!$E534)</f>
        <v>0</v>
      </c>
      <c r="X534" s="674" t="str">
        <f t="shared" si="121"/>
        <v/>
      </c>
      <c r="Y534" s="331"/>
      <c r="Z534" s="332"/>
      <c r="AA534" s="328">
        <f t="shared" si="123"/>
        <v>0</v>
      </c>
      <c r="AB534" s="329">
        <f t="shared" si="124"/>
        <v>0</v>
      </c>
      <c r="AC534" s="332"/>
      <c r="AD534" s="332"/>
      <c r="AE534" s="328">
        <f t="shared" si="125"/>
        <v>0</v>
      </c>
      <c r="AF534" s="746">
        <f t="shared" si="122"/>
        <v>0</v>
      </c>
      <c r="AG534" s="332"/>
      <c r="AH534" s="328">
        <f t="shared" si="126"/>
        <v>0</v>
      </c>
      <c r="AI534" s="329">
        <f t="shared" si="129"/>
        <v>0</v>
      </c>
      <c r="AJ534" s="332"/>
      <c r="AK534" s="330">
        <f t="shared" si="127"/>
        <v>0</v>
      </c>
      <c r="AL534" s="335"/>
      <c r="AM534" s="329">
        <f t="shared" si="128"/>
        <v>0</v>
      </c>
      <c r="AN534" s="436"/>
      <c r="AO534" s="337">
        <f t="shared" si="116"/>
        <v>0</v>
      </c>
      <c r="AP534" s="261"/>
    </row>
    <row r="535" spans="1:42">
      <c r="A535" s="342">
        <f>VLOOKUP($E535,'個別表（B表）'!$C$14:$CM$113,2,FALSE)</f>
        <v>0</v>
      </c>
      <c r="B535" s="342">
        <f>IF(D535&gt;0,SUM($D$12:D535),0)</f>
        <v>0</v>
      </c>
      <c r="C535" s="342">
        <f t="shared" si="117"/>
        <v>0</v>
      </c>
      <c r="D535" s="342">
        <f t="shared" si="119"/>
        <v>0</v>
      </c>
      <c r="E535" s="666">
        <f t="shared" si="118"/>
        <v>0</v>
      </c>
      <c r="F535" s="357">
        <f>VLOOKUP($E535,'個別表（B表）'!$C$14:$CM$113,10,FALSE)</f>
        <v>0</v>
      </c>
      <c r="G535" s="357">
        <f>VLOOKUP($E535,'個別表（B表）'!$C$14:$CM$113,11,FALSE)</f>
        <v>0</v>
      </c>
      <c r="H535" s="530">
        <f>VLOOKUP($E535,'個別表（B表）'!$C$14:$CM$113,12,FALSE)</f>
        <v>0</v>
      </c>
      <c r="I535" s="388"/>
      <c r="J535" s="709" t="str">
        <f>IF($H535&gt;0,LEFT(VLOOKUP($E535,'個別表（B表）'!$C$14:$CM$113,14,FALSE),2),"")</f>
        <v/>
      </c>
      <c r="K535" s="705">
        <f>SUMIFS('個別表（B表）'!$I$14:$I$113,'個別表（B表）'!$C$14:$C$113,'総括表 (A表)'!$E535,'個別表（B表）'!$R$14:$R$113,"&gt;=1")</f>
        <v>0</v>
      </c>
      <c r="L535" s="627">
        <f>SUMIFS('個別表（B表）'!$AW$14:$AW$113,'個別表（B表）'!$C$14:$C$113,'総括表 (A表)'!$E535)</f>
        <v>0</v>
      </c>
      <c r="M535" s="385">
        <f>SUMIFS('個別表（B表）'!$AY$14:$AY$113,'個別表（B表）'!$C$14:$C$113,'総括表 (A表)'!$E535)</f>
        <v>0</v>
      </c>
      <c r="N535" s="386">
        <f>SUMIFS('個別表（B表）'!$I$14:$I$113,'個別表（B表）'!$C$14:$C$113,'総括表 (A表)'!$E535,'個別表（B表）'!$F$14:$F$113,"&gt;=1")</f>
        <v>0</v>
      </c>
      <c r="O535" s="386">
        <f>SUMIFS('個別表（B表）'!$BR$14:$BR$113,'個別表（B表）'!$C$14:$C$113,'総括表 (A表)'!$E535)</f>
        <v>0</v>
      </c>
      <c r="P535" s="721" t="str">
        <f t="shared" si="120"/>
        <v/>
      </c>
      <c r="Q535" s="716"/>
      <c r="R535" s="327"/>
      <c r="S535" s="705">
        <f>SUMIFS('個別表（B表）'!$I$14:$I$113,'個別表（B表）'!$C$14:$C$113,'総括表 (A表)'!E535)</f>
        <v>0</v>
      </c>
      <c r="T535" s="698">
        <f>SUMIFS('個別表（B表）'!$AW$14:$AW$113,'個別表（B表）'!$C$14:$C$113,'総括表 (A表)'!$E535)</f>
        <v>0</v>
      </c>
      <c r="U535" s="387">
        <f>SUMIFS('個別表（B表）'!$AY$14:$AY$113,'個別表（B表）'!$C$14:$C$113,'総括表 (A表)'!$E535)</f>
        <v>0</v>
      </c>
      <c r="V535" s="496">
        <f>SUMIFS('個別表（B表）'!$I$14:$I$113,'個別表（B表）'!$C$14:$C$113,'総括表 (A表)'!$E535,'個別表（B表）'!$F$14:$F$113,"&gt;=1")</f>
        <v>0</v>
      </c>
      <c r="W535" s="387">
        <f>SUMIFS('個別表（B表）'!$BR$14:$BR$113,'個別表（B表）'!$C$14:$C$113,'総括表 (A表)'!$E535)</f>
        <v>0</v>
      </c>
      <c r="X535" s="674" t="str">
        <f t="shared" si="121"/>
        <v/>
      </c>
      <c r="Y535" s="331"/>
      <c r="Z535" s="332"/>
      <c r="AA535" s="328">
        <f t="shared" si="123"/>
        <v>0</v>
      </c>
      <c r="AB535" s="329">
        <f t="shared" si="124"/>
        <v>0</v>
      </c>
      <c r="AC535" s="332"/>
      <c r="AD535" s="332"/>
      <c r="AE535" s="328">
        <f t="shared" si="125"/>
        <v>0</v>
      </c>
      <c r="AF535" s="746">
        <f t="shared" si="122"/>
        <v>0</v>
      </c>
      <c r="AG535" s="332"/>
      <c r="AH535" s="328">
        <f t="shared" si="126"/>
        <v>0</v>
      </c>
      <c r="AI535" s="329">
        <f t="shared" si="129"/>
        <v>0</v>
      </c>
      <c r="AJ535" s="332"/>
      <c r="AK535" s="330">
        <f t="shared" si="127"/>
        <v>0</v>
      </c>
      <c r="AL535" s="335"/>
      <c r="AM535" s="329">
        <f t="shared" si="128"/>
        <v>0</v>
      </c>
      <c r="AN535" s="436"/>
      <c r="AO535" s="337">
        <f t="shared" si="116"/>
        <v>0</v>
      </c>
      <c r="AP535" s="261"/>
    </row>
    <row r="536" spans="1:42">
      <c r="A536" s="342">
        <f>VLOOKUP($E536,'個別表（B表）'!$C$14:$CM$113,2,FALSE)</f>
        <v>0</v>
      </c>
      <c r="B536" s="342">
        <f>IF(D536&gt;0,SUM($D$12:D536),0)</f>
        <v>0</v>
      </c>
      <c r="C536" s="342">
        <f t="shared" si="117"/>
        <v>0</v>
      </c>
      <c r="D536" s="342">
        <f t="shared" si="119"/>
        <v>0</v>
      </c>
      <c r="E536" s="666">
        <f t="shared" si="118"/>
        <v>0</v>
      </c>
      <c r="F536" s="357">
        <f>VLOOKUP($E536,'個別表（B表）'!$C$14:$CM$113,10,FALSE)</f>
        <v>0</v>
      </c>
      <c r="G536" s="357">
        <f>VLOOKUP($E536,'個別表（B表）'!$C$14:$CM$113,11,FALSE)</f>
        <v>0</v>
      </c>
      <c r="H536" s="530">
        <f>VLOOKUP($E536,'個別表（B表）'!$C$14:$CM$113,12,FALSE)</f>
        <v>0</v>
      </c>
      <c r="I536" s="388"/>
      <c r="J536" s="709" t="str">
        <f>IF($H536&gt;0,LEFT(VLOOKUP($E536,'個別表（B表）'!$C$14:$CM$113,14,FALSE),2),"")</f>
        <v/>
      </c>
      <c r="K536" s="705">
        <f>SUMIFS('個別表（B表）'!$I$14:$I$113,'個別表（B表）'!$C$14:$C$113,'総括表 (A表)'!$E536,'個別表（B表）'!$R$14:$R$113,"&gt;=1")</f>
        <v>0</v>
      </c>
      <c r="L536" s="627">
        <f>SUMIFS('個別表（B表）'!$AW$14:$AW$113,'個別表（B表）'!$C$14:$C$113,'総括表 (A表)'!$E536)</f>
        <v>0</v>
      </c>
      <c r="M536" s="385">
        <f>SUMIFS('個別表（B表）'!$AY$14:$AY$113,'個別表（B表）'!$C$14:$C$113,'総括表 (A表)'!$E536)</f>
        <v>0</v>
      </c>
      <c r="N536" s="386">
        <f>SUMIFS('個別表（B表）'!$I$14:$I$113,'個別表（B表）'!$C$14:$C$113,'総括表 (A表)'!$E536,'個別表（B表）'!$F$14:$F$113,"&gt;=1")</f>
        <v>0</v>
      </c>
      <c r="O536" s="386">
        <f>SUMIFS('個別表（B表）'!$BR$14:$BR$113,'個別表（B表）'!$C$14:$C$113,'総括表 (A表)'!$E536)</f>
        <v>0</v>
      </c>
      <c r="P536" s="721" t="str">
        <f t="shared" si="120"/>
        <v/>
      </c>
      <c r="Q536" s="716"/>
      <c r="R536" s="327"/>
      <c r="S536" s="705">
        <f>SUMIFS('個別表（B表）'!$I$14:$I$113,'個別表（B表）'!$C$14:$C$113,'総括表 (A表)'!E536)</f>
        <v>0</v>
      </c>
      <c r="T536" s="698">
        <f>SUMIFS('個別表（B表）'!$AW$14:$AW$113,'個別表（B表）'!$C$14:$C$113,'総括表 (A表)'!$E536)</f>
        <v>0</v>
      </c>
      <c r="U536" s="387">
        <f>SUMIFS('個別表（B表）'!$AY$14:$AY$113,'個別表（B表）'!$C$14:$C$113,'総括表 (A表)'!$E536)</f>
        <v>0</v>
      </c>
      <c r="V536" s="496">
        <f>SUMIFS('個別表（B表）'!$I$14:$I$113,'個別表（B表）'!$C$14:$C$113,'総括表 (A表)'!$E536,'個別表（B表）'!$F$14:$F$113,"&gt;=1")</f>
        <v>0</v>
      </c>
      <c r="W536" s="387">
        <f>SUMIFS('個別表（B表）'!$BR$14:$BR$113,'個別表（B表）'!$C$14:$C$113,'総括表 (A表)'!$E536)</f>
        <v>0</v>
      </c>
      <c r="X536" s="674" t="str">
        <f t="shared" si="121"/>
        <v/>
      </c>
      <c r="Y536" s="331"/>
      <c r="Z536" s="332"/>
      <c r="AA536" s="328">
        <f t="shared" si="123"/>
        <v>0</v>
      </c>
      <c r="AB536" s="329">
        <f t="shared" si="124"/>
        <v>0</v>
      </c>
      <c r="AC536" s="332"/>
      <c r="AD536" s="332"/>
      <c r="AE536" s="328">
        <f t="shared" si="125"/>
        <v>0</v>
      </c>
      <c r="AF536" s="746">
        <f t="shared" si="122"/>
        <v>0</v>
      </c>
      <c r="AG536" s="332"/>
      <c r="AH536" s="328">
        <f t="shared" si="126"/>
        <v>0</v>
      </c>
      <c r="AI536" s="329">
        <f t="shared" si="129"/>
        <v>0</v>
      </c>
      <c r="AJ536" s="332"/>
      <c r="AK536" s="330">
        <f t="shared" si="127"/>
        <v>0</v>
      </c>
      <c r="AL536" s="335"/>
      <c r="AM536" s="329">
        <f t="shared" si="128"/>
        <v>0</v>
      </c>
      <c r="AN536" s="436"/>
      <c r="AO536" s="337">
        <f t="shared" si="116"/>
        <v>0</v>
      </c>
      <c r="AP536" s="261"/>
    </row>
    <row r="537" spans="1:42">
      <c r="A537" s="342">
        <f>VLOOKUP($E537,'個別表（B表）'!$C$14:$CM$113,2,FALSE)</f>
        <v>0</v>
      </c>
      <c r="B537" s="342">
        <f>IF(D537&gt;0,SUM($D$12:D537),0)</f>
        <v>0</v>
      </c>
      <c r="C537" s="342">
        <f t="shared" si="117"/>
        <v>0</v>
      </c>
      <c r="D537" s="342">
        <f t="shared" si="119"/>
        <v>0</v>
      </c>
      <c r="E537" s="666">
        <f t="shared" si="118"/>
        <v>0</v>
      </c>
      <c r="F537" s="357">
        <f>VLOOKUP($E537,'個別表（B表）'!$C$14:$CM$113,10,FALSE)</f>
        <v>0</v>
      </c>
      <c r="G537" s="357">
        <f>VLOOKUP($E537,'個別表（B表）'!$C$14:$CM$113,11,FALSE)</f>
        <v>0</v>
      </c>
      <c r="H537" s="530">
        <f>VLOOKUP($E537,'個別表（B表）'!$C$14:$CM$113,12,FALSE)</f>
        <v>0</v>
      </c>
      <c r="I537" s="388"/>
      <c r="J537" s="709" t="str">
        <f>IF($H537&gt;0,LEFT(VLOOKUP($E537,'個別表（B表）'!$C$14:$CM$113,14,FALSE),2),"")</f>
        <v/>
      </c>
      <c r="K537" s="705">
        <f>SUMIFS('個別表（B表）'!$I$14:$I$113,'個別表（B表）'!$C$14:$C$113,'総括表 (A表)'!$E537,'個別表（B表）'!$R$14:$R$113,"&gt;=1")</f>
        <v>0</v>
      </c>
      <c r="L537" s="627">
        <f>SUMIFS('個別表（B表）'!$AW$14:$AW$113,'個別表（B表）'!$C$14:$C$113,'総括表 (A表)'!$E537)</f>
        <v>0</v>
      </c>
      <c r="M537" s="385">
        <f>SUMIFS('個別表（B表）'!$AY$14:$AY$113,'個別表（B表）'!$C$14:$C$113,'総括表 (A表)'!$E537)</f>
        <v>0</v>
      </c>
      <c r="N537" s="386">
        <f>SUMIFS('個別表（B表）'!$I$14:$I$113,'個別表（B表）'!$C$14:$C$113,'総括表 (A表)'!$E537,'個別表（B表）'!$F$14:$F$113,"&gt;=1")</f>
        <v>0</v>
      </c>
      <c r="O537" s="386">
        <f>SUMIFS('個別表（B表）'!$BR$14:$BR$113,'個別表（B表）'!$C$14:$C$113,'総括表 (A表)'!$E537)</f>
        <v>0</v>
      </c>
      <c r="P537" s="721" t="str">
        <f t="shared" si="120"/>
        <v/>
      </c>
      <c r="Q537" s="716"/>
      <c r="R537" s="327"/>
      <c r="S537" s="705">
        <f>SUMIFS('個別表（B表）'!$I$14:$I$113,'個別表（B表）'!$C$14:$C$113,'総括表 (A表)'!E537)</f>
        <v>0</v>
      </c>
      <c r="T537" s="698">
        <f>SUMIFS('個別表（B表）'!$AW$14:$AW$113,'個別表（B表）'!$C$14:$C$113,'総括表 (A表)'!$E537)</f>
        <v>0</v>
      </c>
      <c r="U537" s="387">
        <f>SUMIFS('個別表（B表）'!$AY$14:$AY$113,'個別表（B表）'!$C$14:$C$113,'総括表 (A表)'!$E537)</f>
        <v>0</v>
      </c>
      <c r="V537" s="496">
        <f>SUMIFS('個別表（B表）'!$I$14:$I$113,'個別表（B表）'!$C$14:$C$113,'総括表 (A表)'!$E537,'個別表（B表）'!$F$14:$F$113,"&gt;=1")</f>
        <v>0</v>
      </c>
      <c r="W537" s="387">
        <f>SUMIFS('個別表（B表）'!$BR$14:$BR$113,'個別表（B表）'!$C$14:$C$113,'総括表 (A表)'!$E537)</f>
        <v>0</v>
      </c>
      <c r="X537" s="674" t="str">
        <f t="shared" si="121"/>
        <v/>
      </c>
      <c r="Y537" s="331"/>
      <c r="Z537" s="332"/>
      <c r="AA537" s="328">
        <f t="shared" si="123"/>
        <v>0</v>
      </c>
      <c r="AB537" s="329">
        <f t="shared" si="124"/>
        <v>0</v>
      </c>
      <c r="AC537" s="332"/>
      <c r="AD537" s="332"/>
      <c r="AE537" s="328">
        <f t="shared" si="125"/>
        <v>0</v>
      </c>
      <c r="AF537" s="746">
        <f t="shared" si="122"/>
        <v>0</v>
      </c>
      <c r="AG537" s="332"/>
      <c r="AH537" s="328">
        <f t="shared" si="126"/>
        <v>0</v>
      </c>
      <c r="AI537" s="329">
        <f t="shared" si="129"/>
        <v>0</v>
      </c>
      <c r="AJ537" s="332"/>
      <c r="AK537" s="330">
        <f t="shared" si="127"/>
        <v>0</v>
      </c>
      <c r="AL537" s="335"/>
      <c r="AM537" s="329">
        <f t="shared" si="128"/>
        <v>0</v>
      </c>
      <c r="AN537" s="436"/>
      <c r="AO537" s="337">
        <f t="shared" si="116"/>
        <v>0</v>
      </c>
      <c r="AP537" s="261"/>
    </row>
    <row r="538" spans="1:42">
      <c r="A538" s="342">
        <f>VLOOKUP($E538,'個別表（B表）'!$C$14:$CM$113,2,FALSE)</f>
        <v>0</v>
      </c>
      <c r="B538" s="342">
        <f>IF(D538&gt;0,SUM($D$12:D538),0)</f>
        <v>0</v>
      </c>
      <c r="C538" s="342">
        <f t="shared" si="117"/>
        <v>0</v>
      </c>
      <c r="D538" s="342">
        <f t="shared" si="119"/>
        <v>0</v>
      </c>
      <c r="E538" s="666">
        <f t="shared" si="118"/>
        <v>0</v>
      </c>
      <c r="F538" s="357">
        <f>VLOOKUP($E538,'個別表（B表）'!$C$14:$CM$113,10,FALSE)</f>
        <v>0</v>
      </c>
      <c r="G538" s="357">
        <f>VLOOKUP($E538,'個別表（B表）'!$C$14:$CM$113,11,FALSE)</f>
        <v>0</v>
      </c>
      <c r="H538" s="530">
        <f>VLOOKUP($E538,'個別表（B表）'!$C$14:$CM$113,12,FALSE)</f>
        <v>0</v>
      </c>
      <c r="I538" s="388"/>
      <c r="J538" s="709" t="str">
        <f>IF($H538&gt;0,LEFT(VLOOKUP($E538,'個別表（B表）'!$C$14:$CM$113,14,FALSE),2),"")</f>
        <v/>
      </c>
      <c r="K538" s="705">
        <f>SUMIFS('個別表（B表）'!$I$14:$I$113,'個別表（B表）'!$C$14:$C$113,'総括表 (A表)'!$E538,'個別表（B表）'!$R$14:$R$113,"&gt;=1")</f>
        <v>0</v>
      </c>
      <c r="L538" s="627">
        <f>SUMIFS('個別表（B表）'!$AW$14:$AW$113,'個別表（B表）'!$C$14:$C$113,'総括表 (A表)'!$E538)</f>
        <v>0</v>
      </c>
      <c r="M538" s="385">
        <f>SUMIFS('個別表（B表）'!$AY$14:$AY$113,'個別表（B表）'!$C$14:$C$113,'総括表 (A表)'!$E538)</f>
        <v>0</v>
      </c>
      <c r="N538" s="386">
        <f>SUMIFS('個別表（B表）'!$I$14:$I$113,'個別表（B表）'!$C$14:$C$113,'総括表 (A表)'!$E538,'個別表（B表）'!$F$14:$F$113,"&gt;=1")</f>
        <v>0</v>
      </c>
      <c r="O538" s="386">
        <f>SUMIFS('個別表（B表）'!$BR$14:$BR$113,'個別表（B表）'!$C$14:$C$113,'総括表 (A表)'!$E538)</f>
        <v>0</v>
      </c>
      <c r="P538" s="721" t="str">
        <f t="shared" si="120"/>
        <v/>
      </c>
      <c r="Q538" s="716"/>
      <c r="R538" s="327"/>
      <c r="S538" s="705">
        <f>SUMIFS('個別表（B表）'!$I$14:$I$113,'個別表（B表）'!$C$14:$C$113,'総括表 (A表)'!E538)</f>
        <v>0</v>
      </c>
      <c r="T538" s="698">
        <f>SUMIFS('個別表（B表）'!$AW$14:$AW$113,'個別表（B表）'!$C$14:$C$113,'総括表 (A表)'!$E538)</f>
        <v>0</v>
      </c>
      <c r="U538" s="387">
        <f>SUMIFS('個別表（B表）'!$AY$14:$AY$113,'個別表（B表）'!$C$14:$C$113,'総括表 (A表)'!$E538)</f>
        <v>0</v>
      </c>
      <c r="V538" s="496">
        <f>SUMIFS('個別表（B表）'!$I$14:$I$113,'個別表（B表）'!$C$14:$C$113,'総括表 (A表)'!$E538,'個別表（B表）'!$F$14:$F$113,"&gt;=1")</f>
        <v>0</v>
      </c>
      <c r="W538" s="387">
        <f>SUMIFS('個別表（B表）'!$BR$14:$BR$113,'個別表（B表）'!$C$14:$C$113,'総括表 (A表)'!$E538)</f>
        <v>0</v>
      </c>
      <c r="X538" s="674" t="str">
        <f t="shared" si="121"/>
        <v/>
      </c>
      <c r="Y538" s="331"/>
      <c r="Z538" s="332"/>
      <c r="AA538" s="328">
        <f t="shared" si="123"/>
        <v>0</v>
      </c>
      <c r="AB538" s="329">
        <f t="shared" si="124"/>
        <v>0</v>
      </c>
      <c r="AC538" s="332"/>
      <c r="AD538" s="332"/>
      <c r="AE538" s="328">
        <f t="shared" si="125"/>
        <v>0</v>
      </c>
      <c r="AF538" s="746">
        <f t="shared" si="122"/>
        <v>0</v>
      </c>
      <c r="AG538" s="332"/>
      <c r="AH538" s="328">
        <f t="shared" si="126"/>
        <v>0</v>
      </c>
      <c r="AI538" s="329">
        <f t="shared" si="129"/>
        <v>0</v>
      </c>
      <c r="AJ538" s="332"/>
      <c r="AK538" s="330">
        <f t="shared" si="127"/>
        <v>0</v>
      </c>
      <c r="AL538" s="335"/>
      <c r="AM538" s="329">
        <f t="shared" si="128"/>
        <v>0</v>
      </c>
      <c r="AN538" s="436"/>
      <c r="AO538" s="337">
        <f t="shared" si="116"/>
        <v>0</v>
      </c>
      <c r="AP538" s="261"/>
    </row>
    <row r="539" spans="1:42">
      <c r="A539" s="342">
        <f>VLOOKUP($E539,'個別表（B表）'!$C$14:$CM$113,2,FALSE)</f>
        <v>0</v>
      </c>
      <c r="B539" s="342">
        <f>IF(D539&gt;0,SUM($D$12:D539),0)</f>
        <v>0</v>
      </c>
      <c r="C539" s="342">
        <f t="shared" si="117"/>
        <v>0</v>
      </c>
      <c r="D539" s="342">
        <f t="shared" si="119"/>
        <v>0</v>
      </c>
      <c r="E539" s="666">
        <f t="shared" si="118"/>
        <v>0</v>
      </c>
      <c r="F539" s="357">
        <f>VLOOKUP($E539,'個別表（B表）'!$C$14:$CM$113,10,FALSE)</f>
        <v>0</v>
      </c>
      <c r="G539" s="357">
        <f>VLOOKUP($E539,'個別表（B表）'!$C$14:$CM$113,11,FALSE)</f>
        <v>0</v>
      </c>
      <c r="H539" s="530">
        <f>VLOOKUP($E539,'個別表（B表）'!$C$14:$CM$113,12,FALSE)</f>
        <v>0</v>
      </c>
      <c r="I539" s="388"/>
      <c r="J539" s="709" t="str">
        <f>IF($H539&gt;0,LEFT(VLOOKUP($E539,'個別表（B表）'!$C$14:$CM$113,14,FALSE),2),"")</f>
        <v/>
      </c>
      <c r="K539" s="705">
        <f>SUMIFS('個別表（B表）'!$I$14:$I$113,'個別表（B表）'!$C$14:$C$113,'総括表 (A表)'!$E539,'個別表（B表）'!$R$14:$R$113,"&gt;=1")</f>
        <v>0</v>
      </c>
      <c r="L539" s="627">
        <f>SUMIFS('個別表（B表）'!$AW$14:$AW$113,'個別表（B表）'!$C$14:$C$113,'総括表 (A表)'!$E539)</f>
        <v>0</v>
      </c>
      <c r="M539" s="385">
        <f>SUMIFS('個別表（B表）'!$AY$14:$AY$113,'個別表（B表）'!$C$14:$C$113,'総括表 (A表)'!$E539)</f>
        <v>0</v>
      </c>
      <c r="N539" s="386">
        <f>SUMIFS('個別表（B表）'!$I$14:$I$113,'個別表（B表）'!$C$14:$C$113,'総括表 (A表)'!$E539,'個別表（B表）'!$F$14:$F$113,"&gt;=1")</f>
        <v>0</v>
      </c>
      <c r="O539" s="386">
        <f>SUMIFS('個別表（B表）'!$BR$14:$BR$113,'個別表（B表）'!$C$14:$C$113,'総括表 (A表)'!$E539)</f>
        <v>0</v>
      </c>
      <c r="P539" s="721" t="str">
        <f t="shared" si="120"/>
        <v/>
      </c>
      <c r="Q539" s="716"/>
      <c r="R539" s="327"/>
      <c r="S539" s="705">
        <f>SUMIFS('個別表（B表）'!$I$14:$I$113,'個別表（B表）'!$C$14:$C$113,'総括表 (A表)'!E539)</f>
        <v>0</v>
      </c>
      <c r="T539" s="698">
        <f>SUMIFS('個別表（B表）'!$AW$14:$AW$113,'個別表（B表）'!$C$14:$C$113,'総括表 (A表)'!$E539)</f>
        <v>0</v>
      </c>
      <c r="U539" s="387">
        <f>SUMIFS('個別表（B表）'!$AY$14:$AY$113,'個別表（B表）'!$C$14:$C$113,'総括表 (A表)'!$E539)</f>
        <v>0</v>
      </c>
      <c r="V539" s="496">
        <f>SUMIFS('個別表（B表）'!$I$14:$I$113,'個別表（B表）'!$C$14:$C$113,'総括表 (A表)'!$E539,'個別表（B表）'!$F$14:$F$113,"&gt;=1")</f>
        <v>0</v>
      </c>
      <c r="W539" s="387">
        <f>SUMIFS('個別表（B表）'!$BR$14:$BR$113,'個別表（B表）'!$C$14:$C$113,'総括表 (A表)'!$E539)</f>
        <v>0</v>
      </c>
      <c r="X539" s="674" t="str">
        <f t="shared" si="121"/>
        <v/>
      </c>
      <c r="Y539" s="331"/>
      <c r="Z539" s="332"/>
      <c r="AA539" s="328">
        <f t="shared" si="123"/>
        <v>0</v>
      </c>
      <c r="AB539" s="329">
        <f t="shared" si="124"/>
        <v>0</v>
      </c>
      <c r="AC539" s="332"/>
      <c r="AD539" s="332"/>
      <c r="AE539" s="328">
        <f t="shared" si="125"/>
        <v>0</v>
      </c>
      <c r="AF539" s="746">
        <f t="shared" si="122"/>
        <v>0</v>
      </c>
      <c r="AG539" s="332"/>
      <c r="AH539" s="328">
        <f t="shared" si="126"/>
        <v>0</v>
      </c>
      <c r="AI539" s="329">
        <f t="shared" si="129"/>
        <v>0</v>
      </c>
      <c r="AJ539" s="332"/>
      <c r="AK539" s="330">
        <f t="shared" si="127"/>
        <v>0</v>
      </c>
      <c r="AL539" s="335"/>
      <c r="AM539" s="329">
        <f t="shared" si="128"/>
        <v>0</v>
      </c>
      <c r="AN539" s="436"/>
      <c r="AO539" s="337">
        <f t="shared" si="116"/>
        <v>0</v>
      </c>
      <c r="AP539" s="261"/>
    </row>
    <row r="540" spans="1:42">
      <c r="A540" s="342">
        <f>VLOOKUP($E540,'個別表（B表）'!$C$14:$CM$113,2,FALSE)</f>
        <v>0</v>
      </c>
      <c r="B540" s="342">
        <f>IF(D540&gt;0,SUM($D$12:D540),0)</f>
        <v>0</v>
      </c>
      <c r="C540" s="342">
        <f t="shared" si="117"/>
        <v>0</v>
      </c>
      <c r="D540" s="342">
        <f t="shared" si="119"/>
        <v>0</v>
      </c>
      <c r="E540" s="691">
        <f t="shared" si="118"/>
        <v>0</v>
      </c>
      <c r="F540" s="667">
        <f>VLOOKUP($E540,'個別表（B表）'!$C$14:$CM$113,10,FALSE)</f>
        <v>0</v>
      </c>
      <c r="G540" s="667">
        <f>VLOOKUP($E540,'個別表（B表）'!$C$14:$CM$113,11,FALSE)</f>
        <v>0</v>
      </c>
      <c r="H540" s="692">
        <f>VLOOKUP($E540,'個別表（B表）'!$C$14:$CM$113,12,FALSE)</f>
        <v>0</v>
      </c>
      <c r="I540" s="389"/>
      <c r="J540" s="710" t="str">
        <f>IF($H540&gt;0,LEFT(VLOOKUP($E540,'個別表（B表）'!$C$14:$CM$113,14,FALSE),2),"")</f>
        <v/>
      </c>
      <c r="K540" s="706">
        <f>SUMIFS('個別表（B表）'!$I$14:$I$113,'個別表（B表）'!$C$14:$C$113,'総括表 (A表)'!$E540,'個別表（B表）'!$R$14:$R$113,"&gt;=1")</f>
        <v>0</v>
      </c>
      <c r="L540" s="694">
        <f>SUMIFS('個別表（B表）'!$AW$14:$AW$113,'個別表（B表）'!$C$14:$C$113,'総括表 (A表)'!$E540)</f>
        <v>0</v>
      </c>
      <c r="M540" s="695">
        <f>SUMIFS('個別表（B表）'!$AY$14:$AY$113,'個別表（B表）'!$C$14:$C$113,'総括表 (A表)'!$E540)</f>
        <v>0</v>
      </c>
      <c r="N540" s="696">
        <f>SUMIFS('個別表（B表）'!$I$14:$I$113,'個別表（B表）'!$C$14:$C$113,'総括表 (A表)'!$E540,'個別表（B表）'!$F$14:$F$113,"&gt;=1")</f>
        <v>0</v>
      </c>
      <c r="O540" s="696">
        <f>SUMIFS('個別表（B表）'!$BR$14:$BR$113,'個別表（B表）'!$C$14:$C$113,'総括表 (A表)'!$E540)</f>
        <v>0</v>
      </c>
      <c r="P540" s="722" t="str">
        <f t="shared" si="120"/>
        <v/>
      </c>
      <c r="Q540" s="717"/>
      <c r="R540" s="697"/>
      <c r="S540" s="705">
        <f>SUMIFS('個別表（B表）'!$I$14:$I$113,'個別表（B表）'!$C$14:$C$113,'総括表 (A表)'!E540)</f>
        <v>0</v>
      </c>
      <c r="T540" s="699">
        <f>SUMIFS('個別表（B表）'!$AW$14:$AW$113,'個別表（B表）'!$C$14:$C$113,'総括表 (A表)'!$E540)</f>
        <v>0</v>
      </c>
      <c r="U540" s="394">
        <f>SUMIFS('個別表（B表）'!$AY$14:$AY$113,'個別表（B表）'!$C$14:$C$113,'総括表 (A表)'!$E540)</f>
        <v>0</v>
      </c>
      <c r="V540" s="693">
        <f>SUMIFS('個別表（B表）'!$I$14:$I$113,'個別表（B表）'!$C$14:$C$113,'総括表 (A表)'!$E540,'個別表（B表）'!$F$14:$F$113,"&gt;=1")</f>
        <v>0</v>
      </c>
      <c r="W540" s="394">
        <f>SUMIFS('個別表（B表）'!$BR$14:$BR$113,'個別表（B表）'!$C$14:$C$113,'総括表 (A表)'!$E540)</f>
        <v>0</v>
      </c>
      <c r="X540" s="675" t="str">
        <f t="shared" si="121"/>
        <v/>
      </c>
      <c r="Y540" s="331"/>
      <c r="Z540" s="332"/>
      <c r="AA540" s="328">
        <f t="shared" si="123"/>
        <v>0</v>
      </c>
      <c r="AB540" s="329">
        <f t="shared" si="124"/>
        <v>0</v>
      </c>
      <c r="AC540" s="332"/>
      <c r="AD540" s="332"/>
      <c r="AE540" s="328">
        <f t="shared" si="125"/>
        <v>0</v>
      </c>
      <c r="AF540" s="746">
        <f t="shared" si="122"/>
        <v>0</v>
      </c>
      <c r="AG540" s="332"/>
      <c r="AH540" s="328">
        <f t="shared" si="126"/>
        <v>0</v>
      </c>
      <c r="AI540" s="329">
        <f t="shared" si="129"/>
        <v>0</v>
      </c>
      <c r="AJ540" s="332"/>
      <c r="AK540" s="330">
        <f t="shared" si="127"/>
        <v>0</v>
      </c>
      <c r="AL540" s="335"/>
      <c r="AM540" s="329">
        <f t="shared" si="128"/>
        <v>0</v>
      </c>
      <c r="AN540" s="436"/>
      <c r="AO540" s="337">
        <f t="shared" si="116"/>
        <v>0</v>
      </c>
      <c r="AP540" s="261"/>
    </row>
    <row r="541" spans="1:42" ht="12.75" thickBot="1">
      <c r="A541" s="342">
        <f>VLOOKUP($E541,'個別表（B表）'!$C$14:$CM$113,2,FALSE)</f>
        <v>0</v>
      </c>
      <c r="B541" s="342">
        <f>IF(D541&gt;0,SUM($D$12:D541),0)</f>
        <v>0</v>
      </c>
      <c r="C541" s="342">
        <f t="shared" si="117"/>
        <v>0</v>
      </c>
      <c r="D541" s="342">
        <f t="shared" si="119"/>
        <v>0</v>
      </c>
      <c r="E541" s="393">
        <f t="shared" si="118"/>
        <v>0</v>
      </c>
      <c r="F541" s="682">
        <f>VLOOKUP($E541,'個別表（B表）'!$C$14:$CM$113,10,FALSE)</f>
        <v>0</v>
      </c>
      <c r="G541" s="682">
        <f>VLOOKUP($E541,'個別表（B表）'!$C$14:$CM$113,11,FALSE)</f>
        <v>0</v>
      </c>
      <c r="H541" s="682">
        <f>VLOOKUP($E541,'個別表（B表）'!$C$14:$CM$113,12,FALSE)</f>
        <v>0</v>
      </c>
      <c r="I541" s="683"/>
      <c r="J541" s="711" t="str">
        <f>IF($H541&gt;0,LEFT(VLOOKUP($E541,'個別表（B表）'!$C$14:$CM$113,14,FALSE),2),"")</f>
        <v/>
      </c>
      <c r="K541" s="707">
        <f>SUMIFS('個別表（B表）'!$I$14:$I$113,'個別表（B表）'!$C$14:$C$113,'総括表 (A表)'!$E541,'個別表（B表）'!$R$14:$R$113,"&gt;=1")</f>
        <v>0</v>
      </c>
      <c r="L541" s="685">
        <f>SUMIFS('個別表（B表）'!$AW$14:$AW$113,'個別表（B表）'!$C$14:$C$113,'総括表 (A表)'!$E541)</f>
        <v>0</v>
      </c>
      <c r="M541" s="686">
        <f>SUMIFS('個別表（B表）'!$AY$14:$AY$113,'個別表（B表）'!$C$14:$C$113,'総括表 (A表)'!$E541)</f>
        <v>0</v>
      </c>
      <c r="N541" s="687">
        <f>SUMIFS('個別表（B表）'!$I$14:$I$113,'個別表（B表）'!$C$14:$C$113,'総括表 (A表)'!$E541,'個別表（B表）'!$F$14:$F$113,"&gt;=1")</f>
        <v>0</v>
      </c>
      <c r="O541" s="687">
        <f>SUMIFS('個別表（B表）'!$BR$14:$BR$113,'個別表（B表）'!$C$14:$C$113,'総括表 (A表)'!$E541)</f>
        <v>0</v>
      </c>
      <c r="P541" s="723" t="str">
        <f t="shared" si="120"/>
        <v/>
      </c>
      <c r="Q541" s="718"/>
      <c r="R541" s="688"/>
      <c r="S541" s="707">
        <f>SUMIFS('個別表（B表）'!$I$14:$I$113,'個別表（B表）'!$C$14:$C$113,'総括表 (A表)'!E541)</f>
        <v>0</v>
      </c>
      <c r="T541" s="700">
        <f>SUMIFS('個別表（B表）'!$AW$14:$AW$113,'個別表（B表）'!$C$14:$C$113,'総括表 (A表)'!$E541)</f>
        <v>0</v>
      </c>
      <c r="U541" s="689">
        <f>SUMIFS('個別表（B表）'!$AY$14:$AY$113,'個別表（B表）'!$C$14:$C$113,'総括表 (A表)'!$E541)</f>
        <v>0</v>
      </c>
      <c r="V541" s="684">
        <f>SUMIFS('個別表（B表）'!$I$14:$I$113,'個別表（B表）'!$C$14:$C$113,'総括表 (A表)'!$E541,'個別表（B表）'!$F$14:$F$113,"&gt;=1")</f>
        <v>0</v>
      </c>
      <c r="W541" s="689">
        <f>SUMIFS('個別表（B表）'!$BR$14:$BR$113,'個別表（B表）'!$C$14:$C$113,'総括表 (A表)'!$E541)</f>
        <v>0</v>
      </c>
      <c r="X541" s="690" t="str">
        <f t="shared" si="121"/>
        <v/>
      </c>
      <c r="Y541" s="333"/>
      <c r="Z541" s="334"/>
      <c r="AA541" s="260">
        <f t="shared" si="123"/>
        <v>0</v>
      </c>
      <c r="AB541" s="258">
        <f t="shared" si="124"/>
        <v>0</v>
      </c>
      <c r="AC541" s="334"/>
      <c r="AD541" s="334"/>
      <c r="AE541" s="260">
        <f t="shared" si="125"/>
        <v>0</v>
      </c>
      <c r="AF541" s="746">
        <f t="shared" si="122"/>
        <v>0</v>
      </c>
      <c r="AG541" s="334"/>
      <c r="AH541" s="260">
        <f t="shared" si="126"/>
        <v>0</v>
      </c>
      <c r="AI541" s="329">
        <f t="shared" si="129"/>
        <v>0</v>
      </c>
      <c r="AJ541" s="334"/>
      <c r="AK541" s="259">
        <f t="shared" si="127"/>
        <v>0</v>
      </c>
      <c r="AL541" s="336"/>
      <c r="AM541" s="258">
        <f t="shared" si="128"/>
        <v>0</v>
      </c>
      <c r="AN541" s="437"/>
      <c r="AO541" s="257">
        <f t="shared" si="116"/>
        <v>0</v>
      </c>
      <c r="AP541" s="256"/>
    </row>
    <row r="542" spans="1:42" ht="15" customHeight="1" thickTop="1" thickBot="1">
      <c r="E542" s="250" t="s">
        <v>199</v>
      </c>
      <c r="F542" s="557"/>
      <c r="G542" s="557"/>
      <c r="H542" s="557"/>
      <c r="I542" s="557"/>
      <c r="J542" s="557"/>
      <c r="K542" s="708">
        <f>SUMIFS('個別表（B表）'!$I$14:$I$113,'個別表（B表）'!$C$14:$C$113,'総括表 (A表)'!$E542,'個別表（B表）'!$R$14:$R$113,"&gt;=1")</f>
        <v>0</v>
      </c>
      <c r="L542" s="676">
        <f>SUMIFS('個別表（B表）'!$AW$14:$AW$113,'個別表（B表）'!$C$14:$C$113,'総括表 (A表)'!$E542)</f>
        <v>0</v>
      </c>
      <c r="M542" s="678">
        <f>SUMIFS('個別表（B表）'!$AY$14:$AY$113,'個別表（B表）'!$C$14:$C$113,'総括表 (A表)'!$E542)</f>
        <v>0</v>
      </c>
      <c r="N542" s="678">
        <f>SUMIFS('個別表（B表）'!$I$14:$I$113,'個別表（B表）'!$C$14:$C$113,'総括表 (A表)'!$E542,'個別表（B表）'!$F$14:$F$113,"&gt;=1")</f>
        <v>0</v>
      </c>
      <c r="O542" s="678">
        <f>SUMIFS('個別表（B表）'!$BR$14:$BR$113,'個別表（B表）'!$C$14:$C$113,'総括表 (A表)'!$E542)</f>
        <v>0</v>
      </c>
      <c r="P542" s="724" t="str">
        <f t="shared" si="120"/>
        <v/>
      </c>
      <c r="Q542" s="676">
        <f t="shared" ref="Q542:R542" si="130">SUBTOTAL(9,Q12:Q541)</f>
        <v>0</v>
      </c>
      <c r="R542" s="679">
        <f t="shared" si="130"/>
        <v>0</v>
      </c>
      <c r="S542" s="708">
        <f>SUMIFS('個別表（B表）'!$I$14:$I$113,'個別表（B表）'!$C$14:$C$113,'総括表 (A表)'!E542)</f>
        <v>0</v>
      </c>
      <c r="T542" s="680">
        <f>SUMIFS('個別表（B表）'!$AW$14:$AW$113,'個別表（B表）'!$C$14:$C$113,'総括表 (A表)'!$E542)</f>
        <v>0</v>
      </c>
      <c r="U542" s="680">
        <f>SUMIFS('個別表（B表）'!$AY$14:$AY$113,'個別表（B表）'!$C$14:$C$113,'総括表 (A表)'!$E542)</f>
        <v>0</v>
      </c>
      <c r="V542" s="677">
        <f>SUMIFS('個別表（B表）'!$I$14:$I$113,'個別表（B表）'!$C$14:$C$113,'総括表 (A表)'!$E542,'個別表（B表）'!$F$14:$F$113,"&gt;=1")</f>
        <v>0</v>
      </c>
      <c r="W542" s="680">
        <f>SUMIFS('個別表（B表）'!$BR$14:$BR$113,'個別表（B表）'!$C$14:$C$113,'総括表 (A表)'!$E542)</f>
        <v>0</v>
      </c>
      <c r="X542" s="681" t="str">
        <f t="shared" si="121"/>
        <v/>
      </c>
      <c r="Y542" s="254"/>
      <c r="Z542" s="255"/>
      <c r="AA542" s="255"/>
      <c r="AB542" s="255"/>
      <c r="AC542" s="255"/>
      <c r="AD542" s="255"/>
      <c r="AE542" s="255"/>
      <c r="AF542" s="255"/>
      <c r="AG542" s="255"/>
      <c r="AH542" s="255"/>
      <c r="AI542" s="255"/>
      <c r="AJ542" s="255"/>
      <c r="AK542" s="253"/>
      <c r="AL542" s="253"/>
      <c r="AM542" s="255"/>
      <c r="AN542" s="255"/>
      <c r="AO542" s="252"/>
      <c r="AP542" s="251"/>
    </row>
    <row r="543" spans="1:42" ht="13.5" hidden="1" customHeight="1" thickTop="1" thickBot="1">
      <c r="E543" s="625"/>
      <c r="F543" s="626"/>
      <c r="G543" s="626"/>
      <c r="H543" s="626"/>
      <c r="I543" s="626"/>
      <c r="J543" s="626"/>
      <c r="K543" s="650" t="e">
        <f>SUMIFS(#REF!,#REF!,'総括表 (A表)'!$E543,#REF!,"&gt;=1")</f>
        <v>#REF!</v>
      </c>
      <c r="L543" s="627" t="e">
        <f>SUMIFS(#REF!,#REF!,'総括表 (A表)'!$E543)</f>
        <v>#REF!</v>
      </c>
      <c r="M543" s="669">
        <f>R542</f>
        <v>0</v>
      </c>
      <c r="N543" s="241"/>
      <c r="O543" s="241"/>
      <c r="S543" s="241"/>
      <c r="U543" s="243"/>
      <c r="AL543" s="246"/>
      <c r="AM543" s="241"/>
      <c r="AN543" s="241"/>
      <c r="AO543" s="241"/>
      <c r="AP543" s="241"/>
    </row>
    <row r="544" spans="1:42" ht="14.25" hidden="1" customHeight="1">
      <c r="E544" s="250"/>
      <c r="F544" s="249"/>
      <c r="G544" s="249"/>
      <c r="H544" s="249"/>
      <c r="I544" s="249"/>
      <c r="J544" s="249"/>
      <c r="K544" s="496" t="e">
        <f>SUMIFS(#REF!,#REF!,'総括表 (A表)'!$E544,#REF!,"&gt;=1")</f>
        <v>#REF!</v>
      </c>
      <c r="L544" s="248"/>
      <c r="M544" s="247"/>
      <c r="N544" s="241"/>
      <c r="O544" s="241"/>
      <c r="S544" s="241"/>
      <c r="U544" s="243"/>
      <c r="AL544" s="246"/>
      <c r="AM544" s="241"/>
      <c r="AN544" s="241"/>
      <c r="AO544" s="241"/>
      <c r="AP544" s="241"/>
    </row>
  </sheetData>
  <autoFilter ref="A11:AP541" xr:uid="{C1D785BA-79ED-4FE5-A351-F80A992396C1}"/>
  <dataConsolidate/>
  <mergeCells count="60">
    <mergeCell ref="E2:R2"/>
    <mergeCell ref="E3:E8"/>
    <mergeCell ref="F3:F8"/>
    <mergeCell ref="G3:G8"/>
    <mergeCell ref="H3:H8"/>
    <mergeCell ref="I3:I10"/>
    <mergeCell ref="J3:J10"/>
    <mergeCell ref="S4:U4"/>
    <mergeCell ref="V4:X4"/>
    <mergeCell ref="Y4:AB4"/>
    <mergeCell ref="K3:P3"/>
    <mergeCell ref="N5:N8"/>
    <mergeCell ref="O5:O8"/>
    <mergeCell ref="P5:P8"/>
    <mergeCell ref="S3:X3"/>
    <mergeCell ref="Y3:AO3"/>
    <mergeCell ref="AI6:AI9"/>
    <mergeCell ref="AJ6:AL6"/>
    <mergeCell ref="AM6:AM9"/>
    <mergeCell ref="AF7:AF9"/>
    <mergeCell ref="Z7:Z9"/>
    <mergeCell ref="AA7:AA9"/>
    <mergeCell ref="AC7:AC9"/>
    <mergeCell ref="A4:A7"/>
    <mergeCell ref="K4:M4"/>
    <mergeCell ref="N4:P4"/>
    <mergeCell ref="Q4:R4"/>
    <mergeCell ref="Q3:R3"/>
    <mergeCell ref="AP3:AP6"/>
    <mergeCell ref="AR4:AR10"/>
    <mergeCell ref="K5:K8"/>
    <mergeCell ref="L5:L8"/>
    <mergeCell ref="M5:M8"/>
    <mergeCell ref="AC4:AM4"/>
    <mergeCell ref="AN4:AN5"/>
    <mergeCell ref="AO4:AO10"/>
    <mergeCell ref="Q5:Q8"/>
    <mergeCell ref="R5:R8"/>
    <mergeCell ref="AC5:AI5"/>
    <mergeCell ref="AJ5:AM5"/>
    <mergeCell ref="Y6:AA6"/>
    <mergeCell ref="AB6:AB9"/>
    <mergeCell ref="AC6:AE6"/>
    <mergeCell ref="AF6:AH6"/>
    <mergeCell ref="S5:S8"/>
    <mergeCell ref="T5:T8"/>
    <mergeCell ref="U5:U8"/>
    <mergeCell ref="V5:V8"/>
    <mergeCell ref="AG7:AG9"/>
    <mergeCell ref="AD7:AD9"/>
    <mergeCell ref="AE7:AE9"/>
    <mergeCell ref="Y7:Y9"/>
    <mergeCell ref="W5:W8"/>
    <mergeCell ref="X5:X8"/>
    <mergeCell ref="Y5:AB5"/>
    <mergeCell ref="AH7:AH9"/>
    <mergeCell ref="AJ7:AJ9"/>
    <mergeCell ref="AK7:AK9"/>
    <mergeCell ref="AL8:AL9"/>
    <mergeCell ref="AN6:AN9"/>
  </mergeCells>
  <phoneticPr fontId="12"/>
  <dataValidations count="4">
    <dataValidation type="custom" allowBlank="1" showInputMessage="1" showErrorMessage="1" error="千円未満は切り捨ててください。" sqref="R12:R541" xr:uid="{C6789CDD-C9B8-4B62-A510-9763BE95E07E}">
      <formula1>MOD($R12,1000)=0</formula1>
    </dataValidation>
    <dataValidation type="decimal" allowBlank="1" showInputMessage="1" showErrorMessage="1" sqref="Y12:Z541 AL12:AL541 AJ12:AJ541 AC22:AC541 AD12:AD541 AC12 AF12:AG541" xr:uid="{10D5BAC0-A1C0-470D-84A8-9C21CF9E6D12}">
      <formula1>0</formula1>
      <formula2>99999</formula2>
    </dataValidation>
    <dataValidation type="list" allowBlank="1" showInputMessage="1" showErrorMessage="1" sqref="I12:I541" xr:uid="{CF34E985-819B-428A-B0E7-B2EFDD90A5CF}">
      <formula1>"1"</formula1>
    </dataValidation>
    <dataValidation type="list" allowBlank="1" showInputMessage="1" showErrorMessage="1" sqref="AN12:AN541" xr:uid="{FF28FD14-0AFC-4A54-ABB4-4D247FAA6A95}">
      <formula1>"0.5"</formula1>
    </dataValidation>
  </dataValidations>
  <pageMargins left="0.5118110236220472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C4D61-0125-47AA-B734-879201A9DB1E}">
  <sheetPr>
    <pageSetUpPr fitToPage="1"/>
  </sheetPr>
  <dimension ref="A1:MP117"/>
  <sheetViews>
    <sheetView showGridLines="0" showZeros="0" topLeftCell="A7" zoomScale="85" zoomScaleNormal="85" zoomScaleSheetLayoutView="40" workbookViewId="0">
      <pane xSplit="1" topLeftCell="AB1" activePane="topRight" state="frozen"/>
      <selection activeCell="A6" sqref="A6"/>
      <selection pane="topRight" activeCell="AX9" sqref="AX9:AX10"/>
    </sheetView>
  </sheetViews>
  <sheetFormatPr defaultColWidth="9" defaultRowHeight="12"/>
  <cols>
    <col min="1" max="1" width="7.375" style="243" customWidth="1"/>
    <col min="2" max="11" width="3.875" style="243" customWidth="1"/>
    <col min="12" max="12" width="6.375" style="7" customWidth="1"/>
    <col min="13" max="13" width="7.875" style="7" bestFit="1" customWidth="1"/>
    <col min="14" max="14" width="6.125" style="7" bestFit="1" customWidth="1"/>
    <col min="15" max="15" width="3.125" style="7" customWidth="1"/>
    <col min="16" max="16" width="6.125" style="7" customWidth="1"/>
    <col min="17" max="17" width="4.25" style="1" customWidth="1"/>
    <col min="18" max="18" width="5.125" style="7" customWidth="1"/>
    <col min="19" max="19" width="12.5" style="7" customWidth="1"/>
    <col min="20" max="20" width="5.125" style="7" customWidth="1"/>
    <col min="21" max="21" width="12.5" style="7" customWidth="1"/>
    <col min="22" max="22" width="6.125" style="7" customWidth="1"/>
    <col min="23" max="23" width="3.875" style="70" customWidth="1"/>
    <col min="24" max="24" width="9.125" style="544" customWidth="1"/>
    <col min="25" max="25" width="4" style="70" customWidth="1"/>
    <col min="26" max="26" width="9.125" style="70" customWidth="1"/>
    <col min="27" max="29" width="7.375" style="70" customWidth="1"/>
    <col min="30" max="30" width="6.125" style="70" customWidth="1"/>
    <col min="31" max="31" width="4" style="70" customWidth="1"/>
    <col min="32" max="32" width="9.125" style="70" customWidth="1"/>
    <col min="33" max="33" width="3.375" style="1" customWidth="1"/>
    <col min="34" max="34" width="10.25" style="7" customWidth="1"/>
    <col min="35" max="35" width="4.125" style="75" customWidth="1"/>
    <col min="36" max="36" width="5.125" style="7" customWidth="1"/>
    <col min="37" max="37" width="23.125" style="7" customWidth="1"/>
    <col min="38" max="38" width="16.25" style="15" customWidth="1"/>
    <col min="39" max="39" width="8" style="71" customWidth="1"/>
    <col min="40" max="41" width="7.375" style="71" customWidth="1"/>
    <col min="42" max="42" width="3.375" style="1" customWidth="1"/>
    <col min="43" max="43" width="10.375" style="1" customWidth="1"/>
    <col min="44" max="44" width="9.125" style="1" customWidth="1"/>
    <col min="45" max="45" width="10.375" style="1" customWidth="1"/>
    <col min="46" max="46" width="5.125" style="1" customWidth="1"/>
    <col min="47" max="48" width="6.875" style="1" customWidth="1"/>
    <col min="49" max="49" width="10.875" style="7" customWidth="1"/>
    <col min="50" max="53" width="10.375" style="7" customWidth="1"/>
    <col min="54" max="56" width="7.125" style="7" customWidth="1"/>
    <col min="57" max="57" width="8.25" style="7" customWidth="1"/>
    <col min="58" max="58" width="7.125" style="7" customWidth="1"/>
    <col min="59" max="59" width="8.25" style="7" customWidth="1"/>
    <col min="60" max="61" width="7.875" style="72" customWidth="1"/>
    <col min="62" max="64" width="4" style="1" customWidth="1"/>
    <col min="65" max="65" width="3.875" style="1" customWidth="1"/>
    <col min="66" max="66" width="9.125" style="7" customWidth="1"/>
    <col min="67" max="67" width="3.875" style="1" customWidth="1"/>
    <col min="68" max="68" width="9.125" style="7" customWidth="1"/>
    <col min="69" max="69" width="3.875" style="7" customWidth="1"/>
    <col min="70" max="70" width="10.375" style="7" customWidth="1"/>
    <col min="71" max="72" width="4.375" style="7" customWidth="1"/>
    <col min="73" max="73" width="5.375" style="7" customWidth="1"/>
    <col min="74" max="75" width="6.75" style="7" customWidth="1"/>
    <col min="76" max="76" width="6.375" style="7" customWidth="1"/>
    <col min="77" max="77" width="4.375" style="7" customWidth="1"/>
    <col min="78" max="78" width="6.125" style="72" customWidth="1"/>
    <col min="79" max="79" width="3.375" style="7" customWidth="1"/>
    <col min="80" max="80" width="4" style="7" customWidth="1"/>
    <col min="81" max="81" width="3.375" style="7" customWidth="1"/>
    <col min="82" max="82" width="3.375" style="3" customWidth="1"/>
    <col min="83" max="87" width="3.375" style="7" customWidth="1"/>
    <col min="88" max="120" width="4.375" style="67" customWidth="1"/>
    <col min="121" max="129" width="4.375" style="7" customWidth="1"/>
    <col min="130" max="130" width="8.125" style="7" customWidth="1"/>
    <col min="131" max="137" width="5" style="647" customWidth="1"/>
    <col min="138" max="139" width="5.375" style="7" customWidth="1"/>
    <col min="140" max="140" width="5" style="7" customWidth="1"/>
    <col min="141" max="142" width="5.375" style="7" customWidth="1"/>
    <col min="143" max="171" width="4.375" style="7" customWidth="1"/>
    <col min="172" max="172" width="4" style="7" customWidth="1"/>
    <col min="173" max="175" width="4.375" style="7" customWidth="1"/>
    <col min="176" max="176" width="10.625" style="7" customWidth="1"/>
    <col min="177" max="177" width="7.375" style="7" customWidth="1"/>
    <col min="178" max="178" width="6.125" style="7" customWidth="1"/>
    <col min="179" max="179" width="1.125" style="7" customWidth="1"/>
    <col min="180" max="181" width="3.375" style="7" customWidth="1"/>
    <col min="182" max="182" width="4.375" style="7" customWidth="1"/>
    <col min="183" max="187" width="5" style="7" customWidth="1"/>
    <col min="188" max="191" width="4.375" style="7" customWidth="1"/>
    <col min="192" max="221" width="3.875" style="7" customWidth="1"/>
    <col min="222" max="222" width="5" style="7" customWidth="1"/>
    <col min="223" max="223" width="3.375" style="7" customWidth="1"/>
    <col min="224" max="265" width="3.875" style="241" customWidth="1"/>
    <col min="266" max="266" width="4.375" style="241" customWidth="1"/>
    <col min="267" max="267" width="5.375" style="241" customWidth="1"/>
    <col min="268" max="269" width="3.25" style="241" customWidth="1"/>
    <col min="270" max="270" width="4.375" style="241" customWidth="1"/>
    <col min="271" max="275" width="3.875" style="241" customWidth="1"/>
    <col min="276" max="276" width="5.375" style="241" customWidth="1"/>
    <col min="277" max="295" width="3.875" style="241" customWidth="1"/>
    <col min="296" max="296" width="6.125" style="241" customWidth="1"/>
    <col min="297" max="310" width="3.875" style="241" customWidth="1"/>
    <col min="311" max="311" width="6.125" style="241" customWidth="1"/>
    <col min="312" max="312" width="10.625" style="241" customWidth="1"/>
    <col min="313" max="313" width="7.625" style="241" customWidth="1"/>
    <col min="314" max="317" width="5.375" style="241" customWidth="1"/>
    <col min="318" max="319" width="3" style="241" customWidth="1"/>
    <col min="320" max="320" width="6.375" style="241" customWidth="1"/>
    <col min="321" max="327" width="3" style="241" customWidth="1"/>
    <col min="328" max="328" width="6.375" style="241" customWidth="1"/>
    <col min="329" max="329" width="8.375" style="241" customWidth="1"/>
    <col min="330" max="332" width="4.125" style="241" customWidth="1"/>
    <col min="333" max="333" width="6.25" style="241" customWidth="1"/>
    <col min="334" max="334" width="6" style="241" customWidth="1"/>
    <col min="335" max="335" width="3" style="241" customWidth="1"/>
    <col min="336" max="341" width="8.125" style="241" customWidth="1"/>
    <col min="342" max="342" width="12.375" style="241" customWidth="1"/>
    <col min="343" max="343" width="3.875" style="241" customWidth="1"/>
    <col min="344" max="344" width="11.125" style="241" customWidth="1"/>
    <col min="345" max="346" width="9.375" style="241" customWidth="1"/>
    <col min="347" max="347" width="3.875" style="241" customWidth="1"/>
    <col min="348" max="348" width="6.875" style="7" customWidth="1"/>
    <col min="349" max="351" width="7.125" style="7" customWidth="1"/>
    <col min="352" max="352" width="6.875" style="7" customWidth="1"/>
    <col min="353" max="16384" width="9" style="7"/>
  </cols>
  <sheetData>
    <row r="1" spans="1:354" s="1" customFormat="1">
      <c r="C1" s="1">
        <f t="shared" ref="C1:AY1" si="0">COLUMN()-2</f>
        <v>1</v>
      </c>
      <c r="D1" s="1">
        <f t="shared" si="0"/>
        <v>2</v>
      </c>
      <c r="E1" s="1">
        <f t="shared" si="0"/>
        <v>3</v>
      </c>
      <c r="F1" s="1">
        <f t="shared" si="0"/>
        <v>4</v>
      </c>
      <c r="G1" s="1">
        <f t="shared" si="0"/>
        <v>5</v>
      </c>
      <c r="H1" s="1">
        <f t="shared" si="0"/>
        <v>6</v>
      </c>
      <c r="I1" s="1">
        <f t="shared" si="0"/>
        <v>7</v>
      </c>
      <c r="J1" s="1">
        <f t="shared" si="0"/>
        <v>8</v>
      </c>
      <c r="K1" s="1">
        <f t="shared" si="0"/>
        <v>9</v>
      </c>
      <c r="L1" s="1">
        <f t="shared" si="0"/>
        <v>10</v>
      </c>
      <c r="M1" s="1">
        <f t="shared" si="0"/>
        <v>11</v>
      </c>
      <c r="N1" s="1">
        <f t="shared" si="0"/>
        <v>12</v>
      </c>
      <c r="O1" s="1">
        <f t="shared" si="0"/>
        <v>13</v>
      </c>
      <c r="P1" s="1">
        <f t="shared" si="0"/>
        <v>14</v>
      </c>
      <c r="Q1" s="1">
        <f t="shared" si="0"/>
        <v>15</v>
      </c>
      <c r="R1" s="1">
        <f t="shared" si="0"/>
        <v>16</v>
      </c>
      <c r="S1" s="1">
        <f t="shared" si="0"/>
        <v>17</v>
      </c>
      <c r="T1" s="1">
        <f t="shared" si="0"/>
        <v>18</v>
      </c>
      <c r="U1" s="1">
        <f t="shared" si="0"/>
        <v>19</v>
      </c>
      <c r="V1" s="1">
        <f t="shared" si="0"/>
        <v>20</v>
      </c>
      <c r="W1" s="1">
        <f t="shared" si="0"/>
        <v>21</v>
      </c>
      <c r="X1" s="1">
        <f t="shared" si="0"/>
        <v>22</v>
      </c>
      <c r="Y1" s="1">
        <f t="shared" si="0"/>
        <v>23</v>
      </c>
      <c r="Z1" s="1">
        <f t="shared" si="0"/>
        <v>24</v>
      </c>
      <c r="AA1" s="1">
        <f t="shared" si="0"/>
        <v>25</v>
      </c>
      <c r="AB1" s="1">
        <f t="shared" si="0"/>
        <v>26</v>
      </c>
      <c r="AC1" s="1">
        <f t="shared" si="0"/>
        <v>27</v>
      </c>
      <c r="AD1" s="1">
        <f t="shared" si="0"/>
        <v>28</v>
      </c>
      <c r="AE1" s="1">
        <f t="shared" si="0"/>
        <v>29</v>
      </c>
      <c r="AF1" s="1">
        <f t="shared" si="0"/>
        <v>30</v>
      </c>
      <c r="AG1" s="1">
        <f t="shared" si="0"/>
        <v>31</v>
      </c>
      <c r="AH1" s="1">
        <f t="shared" si="0"/>
        <v>32</v>
      </c>
      <c r="AI1" s="1">
        <f t="shared" si="0"/>
        <v>33</v>
      </c>
      <c r="AJ1" s="1">
        <f t="shared" si="0"/>
        <v>34</v>
      </c>
      <c r="AK1" s="1">
        <f t="shared" si="0"/>
        <v>35</v>
      </c>
      <c r="AL1" s="1">
        <f t="shared" si="0"/>
        <v>36</v>
      </c>
      <c r="AM1" s="1">
        <f t="shared" si="0"/>
        <v>37</v>
      </c>
      <c r="AN1" s="1">
        <f t="shared" si="0"/>
        <v>38</v>
      </c>
      <c r="AO1" s="1">
        <f t="shared" si="0"/>
        <v>39</v>
      </c>
      <c r="AP1" s="1">
        <f t="shared" si="0"/>
        <v>40</v>
      </c>
      <c r="AQ1" s="1">
        <f t="shared" si="0"/>
        <v>41</v>
      </c>
      <c r="AR1" s="1">
        <f t="shared" si="0"/>
        <v>42</v>
      </c>
      <c r="AS1" s="1">
        <f t="shared" si="0"/>
        <v>43</v>
      </c>
      <c r="AT1" s="1">
        <f t="shared" si="0"/>
        <v>44</v>
      </c>
      <c r="AW1" s="1">
        <f t="shared" si="0"/>
        <v>47</v>
      </c>
      <c r="AX1" s="1">
        <f t="shared" si="0"/>
        <v>48</v>
      </c>
      <c r="AY1" s="1">
        <f t="shared" si="0"/>
        <v>49</v>
      </c>
      <c r="AZ1" s="1">
        <f t="shared" ref="AZ1:BS1" si="1">COLUMN()-2</f>
        <v>50</v>
      </c>
      <c r="BA1" s="1">
        <f t="shared" si="1"/>
        <v>51</v>
      </c>
      <c r="BB1" s="1">
        <f t="shared" si="1"/>
        <v>52</v>
      </c>
      <c r="BC1" s="1">
        <f t="shared" si="1"/>
        <v>53</v>
      </c>
      <c r="BD1" s="1">
        <f t="shared" si="1"/>
        <v>54</v>
      </c>
      <c r="BE1" s="1">
        <f t="shared" si="1"/>
        <v>55</v>
      </c>
      <c r="BF1" s="1">
        <f t="shared" si="1"/>
        <v>56</v>
      </c>
      <c r="BG1" s="1">
        <f t="shared" si="1"/>
        <v>57</v>
      </c>
      <c r="BH1" s="1">
        <f t="shared" si="1"/>
        <v>58</v>
      </c>
      <c r="BI1" s="1">
        <f t="shared" si="1"/>
        <v>59</v>
      </c>
      <c r="BJ1" s="1">
        <f t="shared" si="1"/>
        <v>60</v>
      </c>
      <c r="BK1" s="1">
        <f t="shared" si="1"/>
        <v>61</v>
      </c>
      <c r="BL1" s="1">
        <f t="shared" si="1"/>
        <v>62</v>
      </c>
      <c r="BM1" s="1">
        <f t="shared" si="1"/>
        <v>63</v>
      </c>
      <c r="BN1" s="1">
        <f t="shared" si="1"/>
        <v>64</v>
      </c>
      <c r="BO1" s="1">
        <f t="shared" si="1"/>
        <v>65</v>
      </c>
      <c r="BP1" s="1">
        <f t="shared" si="1"/>
        <v>66</v>
      </c>
      <c r="BQ1" s="1">
        <f t="shared" si="1"/>
        <v>67</v>
      </c>
      <c r="BR1" s="1">
        <f t="shared" si="1"/>
        <v>68</v>
      </c>
      <c r="BS1" s="1">
        <f t="shared" si="1"/>
        <v>69</v>
      </c>
      <c r="BT1" s="1">
        <f t="shared" ref="BT1:DP1" si="2">COLUMN()-2</f>
        <v>70</v>
      </c>
      <c r="BU1" s="1">
        <f t="shared" si="2"/>
        <v>71</v>
      </c>
      <c r="BV1" s="1">
        <f t="shared" si="2"/>
        <v>72</v>
      </c>
      <c r="BW1" s="1">
        <f t="shared" si="2"/>
        <v>73</v>
      </c>
      <c r="BX1" s="1">
        <f t="shared" si="2"/>
        <v>74</v>
      </c>
      <c r="BY1" s="1">
        <f t="shared" si="2"/>
        <v>75</v>
      </c>
      <c r="BZ1" s="1">
        <f t="shared" si="2"/>
        <v>76</v>
      </c>
      <c r="CA1" s="1">
        <f t="shared" si="2"/>
        <v>77</v>
      </c>
      <c r="CB1" s="1">
        <f t="shared" si="2"/>
        <v>78</v>
      </c>
      <c r="CC1" s="1">
        <f t="shared" si="2"/>
        <v>79</v>
      </c>
      <c r="CD1" s="1">
        <f t="shared" si="2"/>
        <v>80</v>
      </c>
      <c r="CE1" s="1">
        <f t="shared" si="2"/>
        <v>81</v>
      </c>
      <c r="CF1" s="1">
        <f t="shared" si="2"/>
        <v>82</v>
      </c>
      <c r="CG1" s="1">
        <f t="shared" si="2"/>
        <v>83</v>
      </c>
      <c r="CH1" s="1">
        <f t="shared" si="2"/>
        <v>84</v>
      </c>
      <c r="CI1" s="1">
        <f t="shared" si="2"/>
        <v>85</v>
      </c>
      <c r="CJ1" s="1">
        <f t="shared" si="2"/>
        <v>86</v>
      </c>
      <c r="CK1" s="1">
        <f t="shared" si="2"/>
        <v>87</v>
      </c>
      <c r="CL1" s="1">
        <f t="shared" si="2"/>
        <v>88</v>
      </c>
      <c r="CM1" s="1">
        <f t="shared" si="2"/>
        <v>89</v>
      </c>
      <c r="CN1" s="1">
        <f t="shared" si="2"/>
        <v>90</v>
      </c>
      <c r="CO1" s="1">
        <f t="shared" si="2"/>
        <v>91</v>
      </c>
      <c r="CP1" s="1">
        <f t="shared" si="2"/>
        <v>92</v>
      </c>
      <c r="CQ1" s="1">
        <f t="shared" si="2"/>
        <v>93</v>
      </c>
      <c r="CR1" s="1">
        <f t="shared" si="2"/>
        <v>94</v>
      </c>
      <c r="CS1" s="1">
        <f t="shared" si="2"/>
        <v>95</v>
      </c>
      <c r="CT1" s="1">
        <f t="shared" si="2"/>
        <v>96</v>
      </c>
      <c r="CU1" s="1">
        <f t="shared" si="2"/>
        <v>97</v>
      </c>
      <c r="CV1" s="1">
        <f t="shared" si="2"/>
        <v>98</v>
      </c>
      <c r="CW1" s="1">
        <f t="shared" si="2"/>
        <v>99</v>
      </c>
      <c r="CX1" s="1">
        <f t="shared" si="2"/>
        <v>100</v>
      </c>
      <c r="CY1" s="1">
        <f t="shared" si="2"/>
        <v>101</v>
      </c>
      <c r="CZ1" s="1">
        <f t="shared" si="2"/>
        <v>102</v>
      </c>
      <c r="DA1" s="1">
        <f t="shared" si="2"/>
        <v>103</v>
      </c>
      <c r="DB1" s="1">
        <f t="shared" si="2"/>
        <v>104</v>
      </c>
      <c r="DC1" s="1">
        <f t="shared" si="2"/>
        <v>105</v>
      </c>
      <c r="DD1" s="1">
        <f t="shared" si="2"/>
        <v>106</v>
      </c>
      <c r="DE1" s="1">
        <f t="shared" si="2"/>
        <v>107</v>
      </c>
      <c r="DF1" s="1">
        <f t="shared" si="2"/>
        <v>108</v>
      </c>
      <c r="DG1" s="1">
        <f t="shared" si="2"/>
        <v>109</v>
      </c>
      <c r="DH1" s="1">
        <f t="shared" si="2"/>
        <v>110</v>
      </c>
      <c r="DI1" s="1">
        <f t="shared" si="2"/>
        <v>111</v>
      </c>
      <c r="DJ1" s="1">
        <f t="shared" si="2"/>
        <v>112</v>
      </c>
      <c r="DK1" s="1">
        <f t="shared" si="2"/>
        <v>113</v>
      </c>
      <c r="DL1" s="1">
        <f t="shared" si="2"/>
        <v>114</v>
      </c>
      <c r="DM1" s="1">
        <f t="shared" si="2"/>
        <v>115</v>
      </c>
      <c r="DN1" s="1">
        <f t="shared" si="2"/>
        <v>116</v>
      </c>
      <c r="DO1" s="1">
        <f t="shared" si="2"/>
        <v>117</v>
      </c>
      <c r="DP1" s="1">
        <f t="shared" si="2"/>
        <v>118</v>
      </c>
      <c r="DQ1" s="1">
        <f t="shared" ref="DQ1:GB1" si="3">COLUMN()-2</f>
        <v>119</v>
      </c>
      <c r="DR1" s="1">
        <f t="shared" si="3"/>
        <v>120</v>
      </c>
      <c r="DS1" s="1">
        <f t="shared" si="3"/>
        <v>121</v>
      </c>
      <c r="DT1" s="1">
        <f t="shared" si="3"/>
        <v>122</v>
      </c>
      <c r="DU1" s="1">
        <f t="shared" si="3"/>
        <v>123</v>
      </c>
      <c r="DV1" s="1">
        <f t="shared" si="3"/>
        <v>124</v>
      </c>
      <c r="DW1" s="1">
        <f t="shared" si="3"/>
        <v>125</v>
      </c>
      <c r="DX1" s="1">
        <f t="shared" si="3"/>
        <v>126</v>
      </c>
      <c r="DY1" s="1">
        <f t="shared" si="3"/>
        <v>127</v>
      </c>
      <c r="DZ1" s="1">
        <f t="shared" si="3"/>
        <v>128</v>
      </c>
      <c r="EA1" s="1">
        <f t="shared" si="3"/>
        <v>129</v>
      </c>
      <c r="EH1" s="1">
        <f t="shared" si="3"/>
        <v>136</v>
      </c>
      <c r="EI1" s="1">
        <f t="shared" si="3"/>
        <v>137</v>
      </c>
      <c r="EJ1" s="1">
        <f t="shared" si="3"/>
        <v>138</v>
      </c>
      <c r="EK1" s="1">
        <f t="shared" si="3"/>
        <v>139</v>
      </c>
      <c r="EL1" s="1">
        <f t="shared" si="3"/>
        <v>140</v>
      </c>
      <c r="EM1" s="1">
        <f t="shared" si="3"/>
        <v>141</v>
      </c>
      <c r="EN1" s="1">
        <f t="shared" si="3"/>
        <v>142</v>
      </c>
      <c r="EO1" s="1">
        <f t="shared" si="3"/>
        <v>143</v>
      </c>
      <c r="EP1" s="1">
        <f t="shared" si="3"/>
        <v>144</v>
      </c>
      <c r="EQ1" s="1">
        <f t="shared" si="3"/>
        <v>145</v>
      </c>
      <c r="ER1" s="1">
        <f t="shared" si="3"/>
        <v>146</v>
      </c>
      <c r="ES1" s="1">
        <f t="shared" si="3"/>
        <v>147</v>
      </c>
      <c r="ET1" s="1">
        <f t="shared" si="3"/>
        <v>148</v>
      </c>
      <c r="EU1" s="1">
        <f t="shared" si="3"/>
        <v>149</v>
      </c>
      <c r="EV1" s="1">
        <f t="shared" si="3"/>
        <v>150</v>
      </c>
      <c r="EW1" s="1">
        <f t="shared" si="3"/>
        <v>151</v>
      </c>
      <c r="EX1" s="1">
        <f t="shared" si="3"/>
        <v>152</v>
      </c>
      <c r="EY1" s="1">
        <f t="shared" si="3"/>
        <v>153</v>
      </c>
      <c r="EZ1" s="1">
        <f t="shared" si="3"/>
        <v>154</v>
      </c>
      <c r="FA1" s="1">
        <f t="shared" si="3"/>
        <v>155</v>
      </c>
      <c r="FB1" s="1">
        <f t="shared" si="3"/>
        <v>156</v>
      </c>
      <c r="FC1" s="1">
        <f t="shared" si="3"/>
        <v>157</v>
      </c>
      <c r="FD1" s="1">
        <f t="shared" si="3"/>
        <v>158</v>
      </c>
      <c r="FE1" s="1">
        <f t="shared" si="3"/>
        <v>159</v>
      </c>
      <c r="FF1" s="1">
        <f t="shared" si="3"/>
        <v>160</v>
      </c>
      <c r="FG1" s="1">
        <f t="shared" si="3"/>
        <v>161</v>
      </c>
      <c r="FH1" s="1">
        <f t="shared" si="3"/>
        <v>162</v>
      </c>
      <c r="FI1" s="1">
        <f t="shared" si="3"/>
        <v>163</v>
      </c>
      <c r="FJ1" s="1">
        <f t="shared" si="3"/>
        <v>164</v>
      </c>
      <c r="FK1" s="1">
        <f t="shared" si="3"/>
        <v>165</v>
      </c>
      <c r="FL1" s="1">
        <f t="shared" si="3"/>
        <v>166</v>
      </c>
      <c r="FM1" s="1">
        <f t="shared" si="3"/>
        <v>167</v>
      </c>
      <c r="FN1" s="1">
        <f t="shared" si="3"/>
        <v>168</v>
      </c>
      <c r="FO1" s="1">
        <f t="shared" si="3"/>
        <v>169</v>
      </c>
      <c r="FP1" s="1">
        <f t="shared" si="3"/>
        <v>170</v>
      </c>
      <c r="FQ1" s="1">
        <f t="shared" si="3"/>
        <v>171</v>
      </c>
      <c r="FR1" s="1">
        <f t="shared" si="3"/>
        <v>172</v>
      </c>
      <c r="FS1" s="1">
        <f t="shared" si="3"/>
        <v>173</v>
      </c>
      <c r="FT1" s="1">
        <f t="shared" si="3"/>
        <v>174</v>
      </c>
      <c r="FU1" s="1">
        <f t="shared" si="3"/>
        <v>175</v>
      </c>
      <c r="FV1" s="1">
        <f t="shared" si="3"/>
        <v>176</v>
      </c>
      <c r="FW1" s="1">
        <f t="shared" si="3"/>
        <v>177</v>
      </c>
      <c r="FX1" s="1">
        <f t="shared" si="3"/>
        <v>178</v>
      </c>
      <c r="FY1" s="1">
        <f t="shared" si="3"/>
        <v>179</v>
      </c>
      <c r="FZ1" s="1">
        <f t="shared" si="3"/>
        <v>180</v>
      </c>
      <c r="GA1" s="1">
        <f t="shared" si="3"/>
        <v>181</v>
      </c>
      <c r="GB1" s="1">
        <f t="shared" si="3"/>
        <v>182</v>
      </c>
      <c r="GC1" s="1">
        <f t="shared" ref="GC1:IN1" si="4">COLUMN()-2</f>
        <v>183</v>
      </c>
      <c r="GD1" s="1">
        <f t="shared" si="4"/>
        <v>184</v>
      </c>
      <c r="GE1" s="1">
        <f t="shared" si="4"/>
        <v>185</v>
      </c>
      <c r="GF1" s="1">
        <f t="shared" si="4"/>
        <v>186</v>
      </c>
      <c r="GG1" s="1">
        <f t="shared" si="4"/>
        <v>187</v>
      </c>
      <c r="GH1" s="1">
        <f t="shared" si="4"/>
        <v>188</v>
      </c>
      <c r="GI1" s="1">
        <f t="shared" si="4"/>
        <v>189</v>
      </c>
      <c r="GJ1" s="1">
        <f t="shared" si="4"/>
        <v>190</v>
      </c>
      <c r="GK1" s="1">
        <f t="shared" si="4"/>
        <v>191</v>
      </c>
      <c r="GL1" s="1">
        <f t="shared" si="4"/>
        <v>192</v>
      </c>
      <c r="GM1" s="1">
        <f t="shared" si="4"/>
        <v>193</v>
      </c>
      <c r="GN1" s="1">
        <f t="shared" si="4"/>
        <v>194</v>
      </c>
      <c r="GO1" s="1">
        <f t="shared" si="4"/>
        <v>195</v>
      </c>
      <c r="GP1" s="1">
        <f t="shared" si="4"/>
        <v>196</v>
      </c>
      <c r="GQ1" s="1">
        <f t="shared" si="4"/>
        <v>197</v>
      </c>
      <c r="GR1" s="1">
        <f t="shared" si="4"/>
        <v>198</v>
      </c>
      <c r="GS1" s="1">
        <f t="shared" si="4"/>
        <v>199</v>
      </c>
      <c r="GT1" s="1">
        <f t="shared" si="4"/>
        <v>200</v>
      </c>
      <c r="GU1" s="1">
        <f t="shared" si="4"/>
        <v>201</v>
      </c>
      <c r="GV1" s="1">
        <f t="shared" si="4"/>
        <v>202</v>
      </c>
      <c r="GW1" s="1">
        <f t="shared" si="4"/>
        <v>203</v>
      </c>
      <c r="GX1" s="1">
        <f t="shared" si="4"/>
        <v>204</v>
      </c>
      <c r="GY1" s="1">
        <f t="shared" si="4"/>
        <v>205</v>
      </c>
      <c r="GZ1" s="1">
        <f t="shared" si="4"/>
        <v>206</v>
      </c>
      <c r="HA1" s="1">
        <f t="shared" si="4"/>
        <v>207</v>
      </c>
      <c r="HB1" s="1">
        <f t="shared" si="4"/>
        <v>208</v>
      </c>
      <c r="HC1" s="1">
        <f t="shared" si="4"/>
        <v>209</v>
      </c>
      <c r="HD1" s="1">
        <f t="shared" si="4"/>
        <v>210</v>
      </c>
      <c r="HE1" s="1">
        <f t="shared" si="4"/>
        <v>211</v>
      </c>
      <c r="HF1" s="1">
        <f t="shared" si="4"/>
        <v>212</v>
      </c>
      <c r="HG1" s="1">
        <f t="shared" si="4"/>
        <v>213</v>
      </c>
      <c r="HH1" s="1">
        <f t="shared" si="4"/>
        <v>214</v>
      </c>
      <c r="HI1" s="1">
        <f t="shared" si="4"/>
        <v>215</v>
      </c>
      <c r="HJ1" s="1">
        <f t="shared" si="4"/>
        <v>216</v>
      </c>
      <c r="HK1" s="1">
        <f t="shared" si="4"/>
        <v>217</v>
      </c>
      <c r="HL1" s="1">
        <f t="shared" si="4"/>
        <v>218</v>
      </c>
      <c r="HM1" s="1">
        <f t="shared" si="4"/>
        <v>219</v>
      </c>
      <c r="HN1" s="1">
        <f t="shared" si="4"/>
        <v>220</v>
      </c>
      <c r="HO1" s="1">
        <f t="shared" si="4"/>
        <v>221</v>
      </c>
      <c r="HP1" s="1">
        <f t="shared" si="4"/>
        <v>222</v>
      </c>
      <c r="HQ1" s="1">
        <f t="shared" si="4"/>
        <v>223</v>
      </c>
      <c r="HR1" s="1">
        <f t="shared" si="4"/>
        <v>224</v>
      </c>
      <c r="HS1" s="1">
        <f t="shared" si="4"/>
        <v>225</v>
      </c>
      <c r="HT1" s="1">
        <f t="shared" si="4"/>
        <v>226</v>
      </c>
      <c r="HU1" s="1">
        <f t="shared" si="4"/>
        <v>227</v>
      </c>
      <c r="HV1" s="1">
        <f t="shared" si="4"/>
        <v>228</v>
      </c>
      <c r="HW1" s="1">
        <f t="shared" si="4"/>
        <v>229</v>
      </c>
      <c r="HX1" s="1">
        <f t="shared" si="4"/>
        <v>230</v>
      </c>
      <c r="HY1" s="1">
        <f t="shared" si="4"/>
        <v>231</v>
      </c>
      <c r="HZ1" s="1">
        <f t="shared" si="4"/>
        <v>232</v>
      </c>
      <c r="IA1" s="1">
        <f t="shared" si="4"/>
        <v>233</v>
      </c>
      <c r="IB1" s="1">
        <f t="shared" si="4"/>
        <v>234</v>
      </c>
      <c r="IC1" s="1">
        <f t="shared" si="4"/>
        <v>235</v>
      </c>
      <c r="ID1" s="1">
        <f t="shared" si="4"/>
        <v>236</v>
      </c>
      <c r="IE1" s="1">
        <f t="shared" si="4"/>
        <v>237</v>
      </c>
      <c r="IF1" s="1">
        <f t="shared" si="4"/>
        <v>238</v>
      </c>
      <c r="IG1" s="1">
        <f t="shared" si="4"/>
        <v>239</v>
      </c>
      <c r="IH1" s="1">
        <f t="shared" si="4"/>
        <v>240</v>
      </c>
      <c r="II1" s="1">
        <f t="shared" si="4"/>
        <v>241</v>
      </c>
      <c r="IJ1" s="1">
        <f t="shared" si="4"/>
        <v>242</v>
      </c>
      <c r="IK1" s="1">
        <f t="shared" si="4"/>
        <v>243</v>
      </c>
      <c r="IL1" s="1">
        <f t="shared" si="4"/>
        <v>244</v>
      </c>
      <c r="IM1" s="1">
        <f t="shared" si="4"/>
        <v>245</v>
      </c>
      <c r="IN1" s="1">
        <f t="shared" si="4"/>
        <v>246</v>
      </c>
      <c r="IO1" s="1">
        <f t="shared" ref="IO1:KZ1" si="5">COLUMN()-2</f>
        <v>247</v>
      </c>
      <c r="IP1" s="1">
        <f t="shared" si="5"/>
        <v>248</v>
      </c>
      <c r="IQ1" s="1">
        <f t="shared" si="5"/>
        <v>249</v>
      </c>
      <c r="IR1" s="1">
        <f t="shared" si="5"/>
        <v>250</v>
      </c>
      <c r="IS1" s="1">
        <f t="shared" si="5"/>
        <v>251</v>
      </c>
      <c r="IT1" s="1">
        <f t="shared" si="5"/>
        <v>252</v>
      </c>
      <c r="IU1" s="1">
        <f t="shared" si="5"/>
        <v>253</v>
      </c>
      <c r="IV1" s="1">
        <f t="shared" si="5"/>
        <v>254</v>
      </c>
      <c r="IW1" s="1">
        <f t="shared" si="5"/>
        <v>255</v>
      </c>
      <c r="IX1" s="1">
        <f t="shared" si="5"/>
        <v>256</v>
      </c>
      <c r="IY1" s="1">
        <f t="shared" si="5"/>
        <v>257</v>
      </c>
      <c r="IZ1" s="1">
        <f t="shared" si="5"/>
        <v>258</v>
      </c>
      <c r="JA1" s="1">
        <f t="shared" si="5"/>
        <v>259</v>
      </c>
      <c r="JB1" s="1">
        <f t="shared" si="5"/>
        <v>260</v>
      </c>
      <c r="JC1" s="1">
        <f t="shared" si="5"/>
        <v>261</v>
      </c>
      <c r="JD1" s="1">
        <f t="shared" si="5"/>
        <v>262</v>
      </c>
      <c r="JE1" s="1">
        <f t="shared" si="5"/>
        <v>263</v>
      </c>
      <c r="JF1" s="1">
        <f t="shared" si="5"/>
        <v>264</v>
      </c>
      <c r="JG1" s="1">
        <f t="shared" si="5"/>
        <v>265</v>
      </c>
      <c r="JH1" s="1">
        <f t="shared" si="5"/>
        <v>266</v>
      </c>
      <c r="JI1" s="1">
        <f t="shared" si="5"/>
        <v>267</v>
      </c>
      <c r="JJ1" s="1">
        <f t="shared" si="5"/>
        <v>268</v>
      </c>
      <c r="JK1" s="1">
        <f t="shared" si="5"/>
        <v>269</v>
      </c>
      <c r="JL1" s="1">
        <f t="shared" si="5"/>
        <v>270</v>
      </c>
      <c r="JM1" s="1">
        <f t="shared" si="5"/>
        <v>271</v>
      </c>
      <c r="JN1" s="1">
        <f t="shared" si="5"/>
        <v>272</v>
      </c>
      <c r="JO1" s="1">
        <f t="shared" si="5"/>
        <v>273</v>
      </c>
      <c r="JP1" s="1">
        <f t="shared" si="5"/>
        <v>274</v>
      </c>
      <c r="JQ1" s="1">
        <f t="shared" si="5"/>
        <v>275</v>
      </c>
      <c r="JR1" s="1">
        <f t="shared" si="5"/>
        <v>276</v>
      </c>
      <c r="JS1" s="1">
        <f t="shared" si="5"/>
        <v>277</v>
      </c>
      <c r="JT1" s="1">
        <f t="shared" si="5"/>
        <v>278</v>
      </c>
      <c r="JU1" s="1">
        <f t="shared" si="5"/>
        <v>279</v>
      </c>
      <c r="JV1" s="1">
        <f t="shared" si="5"/>
        <v>280</v>
      </c>
      <c r="JW1" s="1">
        <f t="shared" si="5"/>
        <v>281</v>
      </c>
      <c r="JX1" s="1">
        <f t="shared" si="5"/>
        <v>282</v>
      </c>
      <c r="JY1" s="1">
        <f t="shared" si="5"/>
        <v>283</v>
      </c>
      <c r="JZ1" s="1">
        <f t="shared" si="5"/>
        <v>284</v>
      </c>
      <c r="KA1" s="1">
        <f t="shared" si="5"/>
        <v>285</v>
      </c>
      <c r="KB1" s="1">
        <f t="shared" si="5"/>
        <v>286</v>
      </c>
      <c r="KC1" s="1">
        <f t="shared" si="5"/>
        <v>287</v>
      </c>
      <c r="KD1" s="1">
        <f t="shared" si="5"/>
        <v>288</v>
      </c>
      <c r="KE1" s="1">
        <f t="shared" si="5"/>
        <v>289</v>
      </c>
      <c r="KF1" s="1">
        <f t="shared" si="5"/>
        <v>290</v>
      </c>
      <c r="KG1" s="1">
        <f t="shared" si="5"/>
        <v>291</v>
      </c>
      <c r="KH1" s="1">
        <f t="shared" si="5"/>
        <v>292</v>
      </c>
      <c r="KI1" s="1">
        <f t="shared" si="5"/>
        <v>293</v>
      </c>
      <c r="KJ1" s="1">
        <f t="shared" si="5"/>
        <v>294</v>
      </c>
      <c r="KK1" s="1">
        <f t="shared" si="5"/>
        <v>295</v>
      </c>
      <c r="KL1" s="1">
        <f t="shared" si="5"/>
        <v>296</v>
      </c>
      <c r="KM1" s="1">
        <f t="shared" si="5"/>
        <v>297</v>
      </c>
      <c r="KN1" s="1">
        <f t="shared" si="5"/>
        <v>298</v>
      </c>
      <c r="KO1" s="1">
        <f t="shared" si="5"/>
        <v>299</v>
      </c>
      <c r="KP1" s="1">
        <f t="shared" si="5"/>
        <v>300</v>
      </c>
      <c r="KQ1" s="1">
        <f t="shared" si="5"/>
        <v>301</v>
      </c>
      <c r="KR1" s="1">
        <f t="shared" si="5"/>
        <v>302</v>
      </c>
      <c r="KS1" s="1">
        <f t="shared" si="5"/>
        <v>303</v>
      </c>
      <c r="KT1" s="1">
        <f t="shared" si="5"/>
        <v>304</v>
      </c>
      <c r="KU1" s="1">
        <f t="shared" si="5"/>
        <v>305</v>
      </c>
      <c r="KV1" s="1">
        <f t="shared" si="5"/>
        <v>306</v>
      </c>
      <c r="KW1" s="1">
        <f t="shared" si="5"/>
        <v>307</v>
      </c>
      <c r="KX1" s="1">
        <f t="shared" si="5"/>
        <v>308</v>
      </c>
      <c r="KY1" s="1">
        <f t="shared" si="5"/>
        <v>309</v>
      </c>
      <c r="KZ1" s="1">
        <f t="shared" si="5"/>
        <v>310</v>
      </c>
      <c r="LA1" s="1">
        <f t="shared" ref="LA1:MJ1" si="6">COLUMN()-2</f>
        <v>311</v>
      </c>
      <c r="LB1" s="1">
        <f t="shared" si="6"/>
        <v>312</v>
      </c>
      <c r="LC1" s="1">
        <f t="shared" si="6"/>
        <v>313</v>
      </c>
      <c r="LD1" s="1">
        <f t="shared" si="6"/>
        <v>314</v>
      </c>
      <c r="LE1" s="1">
        <f t="shared" si="6"/>
        <v>315</v>
      </c>
      <c r="LF1" s="1">
        <f t="shared" si="6"/>
        <v>316</v>
      </c>
      <c r="LG1" s="1">
        <f t="shared" si="6"/>
        <v>317</v>
      </c>
      <c r="LH1" s="1">
        <f t="shared" si="6"/>
        <v>318</v>
      </c>
      <c r="LI1" s="1">
        <f t="shared" si="6"/>
        <v>319</v>
      </c>
      <c r="LJ1" s="1">
        <f t="shared" si="6"/>
        <v>320</v>
      </c>
      <c r="LK1" s="1">
        <f t="shared" si="6"/>
        <v>321</v>
      </c>
      <c r="LL1" s="1">
        <f t="shared" si="6"/>
        <v>322</v>
      </c>
      <c r="LM1" s="1">
        <f t="shared" si="6"/>
        <v>323</v>
      </c>
      <c r="LN1" s="1">
        <f t="shared" si="6"/>
        <v>324</v>
      </c>
      <c r="LO1" s="1">
        <f t="shared" si="6"/>
        <v>325</v>
      </c>
      <c r="LP1" s="1">
        <f t="shared" si="6"/>
        <v>326</v>
      </c>
      <c r="LQ1" s="1">
        <f t="shared" si="6"/>
        <v>327</v>
      </c>
      <c r="LR1" s="1">
        <f t="shared" si="6"/>
        <v>328</v>
      </c>
      <c r="LS1" s="1">
        <f t="shared" si="6"/>
        <v>329</v>
      </c>
      <c r="LT1" s="1">
        <f t="shared" si="6"/>
        <v>330</v>
      </c>
      <c r="LU1" s="1">
        <f t="shared" si="6"/>
        <v>331</v>
      </c>
      <c r="LV1" s="1">
        <f t="shared" si="6"/>
        <v>332</v>
      </c>
      <c r="LW1" s="1">
        <f t="shared" si="6"/>
        <v>333</v>
      </c>
      <c r="LX1" s="1">
        <f t="shared" si="6"/>
        <v>334</v>
      </c>
      <c r="LY1" s="1">
        <f t="shared" si="6"/>
        <v>335</v>
      </c>
      <c r="LZ1" s="1">
        <f t="shared" si="6"/>
        <v>336</v>
      </c>
      <c r="MA1" s="1">
        <f t="shared" si="6"/>
        <v>337</v>
      </c>
      <c r="MB1" s="1">
        <f t="shared" si="6"/>
        <v>338</v>
      </c>
      <c r="MC1" s="1">
        <f t="shared" si="6"/>
        <v>339</v>
      </c>
      <c r="MD1" s="1">
        <f t="shared" si="6"/>
        <v>340</v>
      </c>
      <c r="ME1" s="1">
        <f t="shared" si="6"/>
        <v>341</v>
      </c>
      <c r="MF1" s="1">
        <f t="shared" si="6"/>
        <v>342</v>
      </c>
      <c r="MG1" s="1">
        <f t="shared" si="6"/>
        <v>343</v>
      </c>
      <c r="MH1" s="1">
        <f t="shared" si="6"/>
        <v>344</v>
      </c>
      <c r="MI1" s="1">
        <f t="shared" si="6"/>
        <v>345</v>
      </c>
      <c r="MJ1" s="1">
        <f t="shared" si="6"/>
        <v>346</v>
      </c>
      <c r="MK1" s="1">
        <f t="shared" ref="MK1:MN1" si="7">COLUMN()-2</f>
        <v>347</v>
      </c>
      <c r="ML1" s="1">
        <f t="shared" si="7"/>
        <v>348</v>
      </c>
      <c r="MM1" s="1">
        <f t="shared" si="7"/>
        <v>349</v>
      </c>
      <c r="MN1" s="1">
        <f t="shared" si="7"/>
        <v>350</v>
      </c>
    </row>
    <row r="2" spans="1:354" s="1" customFormat="1">
      <c r="A2" s="243"/>
      <c r="B2" s="243"/>
      <c r="C2" s="243"/>
      <c r="D2" s="243"/>
      <c r="E2" s="243"/>
      <c r="F2" s="243"/>
      <c r="G2" s="243"/>
      <c r="H2" s="243"/>
      <c r="I2" s="243"/>
      <c r="J2" s="243"/>
      <c r="K2" s="243"/>
      <c r="W2" s="3"/>
      <c r="X2" s="539"/>
      <c r="Y2" s="3"/>
      <c r="Z2" s="3"/>
      <c r="AA2" s="3"/>
      <c r="AB2" s="372">
        <v>46477</v>
      </c>
      <c r="AC2" s="373">
        <v>500000</v>
      </c>
      <c r="AD2" s="3"/>
      <c r="AE2" s="3"/>
      <c r="AF2" s="3"/>
      <c r="AL2" s="15"/>
      <c r="CD2" s="3"/>
      <c r="CJ2" s="370">
        <v>0.1</v>
      </c>
      <c r="CK2" s="370">
        <v>0.15</v>
      </c>
      <c r="CL2" s="370">
        <v>0.2</v>
      </c>
      <c r="CM2" s="370">
        <v>0.3</v>
      </c>
      <c r="CN2" s="370">
        <v>0.4</v>
      </c>
      <c r="CO2" s="370">
        <v>0.5</v>
      </c>
      <c r="CP2" s="370">
        <v>0.6</v>
      </c>
      <c r="CQ2" s="370">
        <v>0.03</v>
      </c>
      <c r="CR2" s="370">
        <v>0.1</v>
      </c>
      <c r="CS2" s="370">
        <v>0.16</v>
      </c>
      <c r="CT2" s="370">
        <v>0.21</v>
      </c>
      <c r="CU2" s="370">
        <v>0.25</v>
      </c>
      <c r="CV2" s="370">
        <v>0.28000000000000003</v>
      </c>
      <c r="CW2" s="370">
        <v>0.3</v>
      </c>
      <c r="CX2" s="435">
        <v>1000000</v>
      </c>
      <c r="CY2" s="435">
        <v>1500000</v>
      </c>
      <c r="CZ2" s="435">
        <v>3000000</v>
      </c>
      <c r="DA2" s="435">
        <v>4000000</v>
      </c>
      <c r="DB2" s="435">
        <v>6500000</v>
      </c>
      <c r="DC2" s="435">
        <v>10000000</v>
      </c>
      <c r="DD2" s="435">
        <v>15000000</v>
      </c>
      <c r="DE2" s="435">
        <v>500000</v>
      </c>
      <c r="DF2" s="435">
        <v>600000</v>
      </c>
      <c r="DG2" s="435">
        <v>700000</v>
      </c>
      <c r="DH2" s="435">
        <v>800000</v>
      </c>
      <c r="DI2" s="435">
        <v>1000000</v>
      </c>
      <c r="DJ2" s="435">
        <v>1200000</v>
      </c>
      <c r="DK2" s="435">
        <v>1500000</v>
      </c>
      <c r="DL2" s="432"/>
      <c r="DM2" s="432"/>
      <c r="DN2" s="432"/>
      <c r="DO2" s="432"/>
      <c r="DP2" s="432"/>
      <c r="EA2" s="615"/>
      <c r="EB2" s="615"/>
      <c r="EC2" s="615"/>
      <c r="ED2" s="615"/>
      <c r="EE2" s="615"/>
      <c r="EF2" s="615"/>
      <c r="EG2" s="615"/>
      <c r="HP2" s="434"/>
      <c r="HQ2" s="434"/>
      <c r="HR2" s="434"/>
      <c r="HS2" s="434"/>
      <c r="HT2" s="434"/>
      <c r="HU2" s="434"/>
      <c r="HV2" s="434"/>
      <c r="HW2" s="434"/>
      <c r="HX2" s="434"/>
      <c r="HY2" s="434"/>
      <c r="HZ2" s="434"/>
      <c r="IA2" s="434"/>
      <c r="IB2" s="434"/>
      <c r="IC2" s="434"/>
      <c r="ID2" s="434"/>
      <c r="IE2" s="434"/>
      <c r="IF2" s="434"/>
      <c r="IG2" s="434"/>
      <c r="IH2" s="434"/>
      <c r="II2" s="434"/>
      <c r="IJ2" s="434"/>
      <c r="IK2" s="434"/>
      <c r="IL2" s="434"/>
      <c r="IM2" s="434"/>
      <c r="IN2" s="434"/>
      <c r="IO2" s="434"/>
      <c r="IP2" s="434"/>
      <c r="IQ2" s="434"/>
      <c r="IR2" s="434"/>
      <c r="IS2" s="434"/>
      <c r="IT2" s="434"/>
      <c r="IU2" s="434"/>
      <c r="IV2" s="434"/>
      <c r="IW2" s="434"/>
      <c r="IX2" s="434"/>
      <c r="IY2" s="434"/>
      <c r="IZ2" s="434"/>
      <c r="JA2" s="434"/>
      <c r="JB2" s="434"/>
      <c r="JC2" s="434"/>
      <c r="JD2" s="434"/>
      <c r="JE2" s="434"/>
      <c r="JF2" s="434"/>
      <c r="JG2" s="434"/>
      <c r="JH2" s="434"/>
      <c r="JI2" s="434"/>
      <c r="JJ2" s="434"/>
      <c r="JK2" s="434"/>
      <c r="JL2" s="434"/>
      <c r="JM2" s="434"/>
      <c r="JN2" s="434"/>
      <c r="JO2" s="434"/>
      <c r="JP2" s="434"/>
      <c r="JQ2" s="434"/>
      <c r="JR2" s="434"/>
      <c r="JS2" s="434"/>
      <c r="JT2" s="434"/>
      <c r="JU2" s="434"/>
      <c r="JV2" s="434"/>
      <c r="JW2" s="434"/>
      <c r="JX2" s="434"/>
      <c r="JY2" s="434"/>
      <c r="JZ2" s="434"/>
      <c r="KA2" s="434"/>
      <c r="KB2" s="434"/>
      <c r="KC2" s="434"/>
      <c r="KD2" s="434"/>
      <c r="KE2" s="434"/>
      <c r="KF2" s="434"/>
      <c r="KG2" s="434"/>
      <c r="KH2" s="434"/>
      <c r="KI2" s="434"/>
      <c r="KJ2" s="434"/>
      <c r="KK2" s="434"/>
      <c r="KL2" s="434"/>
      <c r="KM2" s="434"/>
      <c r="KN2" s="434"/>
      <c r="KO2" s="434"/>
      <c r="KP2" s="434"/>
      <c r="KQ2" s="434"/>
      <c r="KR2" s="434"/>
      <c r="KS2" s="434"/>
      <c r="KT2" s="434"/>
      <c r="KU2" s="434"/>
      <c r="KV2" s="434"/>
      <c r="KW2" s="434"/>
      <c r="KX2" s="434"/>
      <c r="KY2" s="434"/>
      <c r="KZ2" s="434"/>
      <c r="LA2" s="434"/>
      <c r="LB2" s="434"/>
      <c r="LC2" s="434"/>
      <c r="LD2" s="434"/>
      <c r="LE2" s="434"/>
      <c r="LF2" s="243"/>
      <c r="LG2" s="243"/>
      <c r="LH2" s="243"/>
      <c r="LI2" s="243"/>
      <c r="LJ2" s="243"/>
      <c r="LK2" s="243"/>
      <c r="LL2" s="243"/>
      <c r="LM2" s="243"/>
      <c r="LN2" s="243"/>
      <c r="LO2" s="243"/>
      <c r="LP2" s="243"/>
      <c r="LQ2" s="243"/>
      <c r="LR2" s="243"/>
      <c r="LS2" s="243"/>
      <c r="LT2" s="243"/>
      <c r="LU2" s="243"/>
      <c r="LV2" s="243"/>
      <c r="LW2" s="243"/>
      <c r="LX2" s="243"/>
      <c r="LY2" s="243"/>
      <c r="LZ2" s="243"/>
      <c r="MA2" s="243"/>
      <c r="MB2" s="243"/>
      <c r="MC2" s="243"/>
      <c r="MD2" s="243"/>
      <c r="ME2" s="243"/>
      <c r="MF2" s="243"/>
      <c r="MG2" s="243"/>
      <c r="MH2" s="243"/>
      <c r="MI2" s="243"/>
    </row>
    <row r="3" spans="1:354" s="1" customFormat="1" ht="17.850000000000001" customHeight="1">
      <c r="A3" s="356"/>
      <c r="B3" s="243"/>
      <c r="C3" s="243"/>
      <c r="D3" s="243"/>
      <c r="E3" s="243"/>
      <c r="F3" s="243"/>
      <c r="G3" s="243"/>
      <c r="H3" s="243"/>
      <c r="I3" s="243"/>
      <c r="J3" s="243"/>
      <c r="K3" s="243"/>
      <c r="L3" s="2" t="s">
        <v>0</v>
      </c>
      <c r="W3" s="3"/>
      <c r="X3" s="539"/>
      <c r="Y3" s="3"/>
      <c r="Z3" s="3"/>
      <c r="AA3" s="3"/>
      <c r="AB3" s="3"/>
      <c r="AC3" s="3"/>
      <c r="AD3" s="3"/>
      <c r="AE3" s="3"/>
      <c r="AF3" s="3"/>
      <c r="AL3" s="15"/>
      <c r="CD3" s="3"/>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33"/>
      <c r="EA3" s="615"/>
      <c r="EB3" s="615"/>
      <c r="EC3" s="615"/>
      <c r="ED3" s="615"/>
      <c r="EE3" s="615"/>
      <c r="EF3" s="615"/>
      <c r="EG3" s="615"/>
      <c r="HP3" s="243"/>
      <c r="HQ3" s="243"/>
      <c r="HR3" s="243"/>
      <c r="HS3" s="243"/>
      <c r="HT3" s="243"/>
      <c r="HU3" s="243"/>
      <c r="HV3" s="243"/>
      <c r="HW3" s="243"/>
      <c r="HX3" s="243"/>
      <c r="HY3" s="243"/>
      <c r="HZ3" s="243"/>
      <c r="IA3" s="243"/>
      <c r="IB3" s="243"/>
      <c r="IC3" s="243"/>
      <c r="ID3" s="243"/>
      <c r="IE3" s="243"/>
      <c r="IF3" s="243"/>
      <c r="IG3" s="243"/>
      <c r="IH3" s="243"/>
      <c r="II3" s="243"/>
      <c r="IJ3" s="243"/>
      <c r="IK3" s="243"/>
      <c r="IL3" s="243"/>
      <c r="IM3" s="243"/>
      <c r="IN3" s="243"/>
      <c r="IO3" s="243"/>
      <c r="IP3" s="243"/>
      <c r="IQ3" s="243"/>
      <c r="IR3" s="243"/>
      <c r="IS3" s="243"/>
      <c r="IT3" s="243"/>
      <c r="IU3" s="243"/>
      <c r="IV3" s="243"/>
      <c r="IW3" s="243"/>
      <c r="IX3" s="243"/>
      <c r="IY3" s="243"/>
      <c r="IZ3" s="243"/>
      <c r="JA3" s="243"/>
      <c r="JB3" s="243"/>
      <c r="JC3" s="243"/>
      <c r="JD3" s="243"/>
      <c r="JE3" s="243"/>
      <c r="JF3" s="243"/>
      <c r="JG3" s="243"/>
      <c r="JH3" s="243"/>
      <c r="JI3" s="243"/>
      <c r="JJ3" s="243"/>
      <c r="JK3" s="243"/>
      <c r="JL3" s="243"/>
      <c r="JM3" s="243"/>
      <c r="JN3" s="243"/>
      <c r="JO3" s="243"/>
      <c r="JP3" s="243"/>
      <c r="JQ3" s="243"/>
      <c r="JR3" s="243"/>
      <c r="JS3" s="243"/>
      <c r="JT3" s="243"/>
      <c r="JU3" s="243"/>
      <c r="JV3" s="243"/>
      <c r="JW3" s="243"/>
      <c r="JX3" s="243"/>
      <c r="JY3" s="243"/>
      <c r="JZ3" s="243"/>
      <c r="KA3" s="243"/>
      <c r="KB3" s="243"/>
      <c r="KC3" s="243"/>
      <c r="KD3" s="243"/>
      <c r="KE3" s="243"/>
      <c r="KF3" s="243"/>
      <c r="KG3" s="243"/>
      <c r="KH3" s="243"/>
      <c r="KI3" s="243"/>
      <c r="KJ3" s="243"/>
      <c r="KK3" s="243"/>
      <c r="KL3" s="243"/>
      <c r="KM3" s="243"/>
      <c r="KN3" s="243"/>
      <c r="KO3" s="243"/>
      <c r="KP3" s="243"/>
      <c r="KQ3" s="243"/>
      <c r="KR3" s="243"/>
      <c r="KS3" s="243"/>
      <c r="KT3" s="243"/>
      <c r="KU3" s="243"/>
      <c r="KV3" s="243"/>
      <c r="KW3" s="243"/>
      <c r="KX3" s="243"/>
      <c r="KY3" s="243"/>
      <c r="KZ3" s="243"/>
      <c r="LA3" s="243"/>
      <c r="LB3" s="243"/>
      <c r="LC3" s="243"/>
      <c r="LD3" s="243"/>
      <c r="LE3" s="243"/>
      <c r="LF3" s="243"/>
      <c r="LG3" s="243"/>
      <c r="LH3" s="243"/>
      <c r="LI3" s="243"/>
      <c r="LJ3" s="243"/>
      <c r="LK3" s="243"/>
      <c r="LL3" s="243"/>
      <c r="LM3" s="243"/>
      <c r="LN3" s="243"/>
      <c r="LO3" s="243"/>
      <c r="LP3" s="243"/>
      <c r="LQ3" s="243"/>
      <c r="LR3" s="243"/>
      <c r="LS3" s="243"/>
      <c r="LT3" s="243"/>
      <c r="LU3" s="243"/>
      <c r="LV3" s="243"/>
      <c r="LW3" s="243"/>
      <c r="LX3" s="243"/>
      <c r="LY3" s="243"/>
      <c r="LZ3" s="243"/>
      <c r="MA3" s="243"/>
      <c r="MB3" s="243"/>
      <c r="MC3" s="243"/>
      <c r="MD3" s="243"/>
      <c r="ME3" s="243"/>
      <c r="MF3" s="243"/>
      <c r="MG3" s="243"/>
      <c r="MH3" s="243"/>
      <c r="MI3" s="243"/>
    </row>
    <row r="4" spans="1:354" ht="14.25" thickBot="1">
      <c r="L4" s="658" t="s">
        <v>200</v>
      </c>
      <c r="M4" s="6"/>
      <c r="W4" s="8"/>
      <c r="X4" s="540"/>
      <c r="Y4" s="8"/>
      <c r="Z4" s="8"/>
      <c r="AA4" s="8"/>
      <c r="AB4" s="8"/>
      <c r="AC4" s="8"/>
      <c r="AD4" s="8"/>
      <c r="AE4" s="8"/>
      <c r="AF4" s="8"/>
      <c r="AG4" s="9"/>
      <c r="AH4" s="6"/>
      <c r="AJ4" s="6"/>
      <c r="AK4" s="6"/>
      <c r="AL4" s="628"/>
      <c r="AM4" s="10"/>
      <c r="AN4" s="10"/>
      <c r="AO4" s="10"/>
      <c r="AP4" s="9"/>
      <c r="AQ4" s="9"/>
      <c r="AR4" s="9"/>
      <c r="AS4" s="9"/>
      <c r="AT4" s="9"/>
      <c r="AU4" s="9"/>
      <c r="AV4" s="9"/>
      <c r="AW4" s="6"/>
      <c r="AX4" s="6"/>
      <c r="AY4" s="6"/>
      <c r="AZ4" s="6"/>
      <c r="BA4" s="6"/>
      <c r="BB4" s="6"/>
      <c r="BC4" s="6"/>
      <c r="BD4" s="6"/>
      <c r="BE4" s="6"/>
      <c r="BF4" s="6"/>
      <c r="BG4" s="6"/>
      <c r="BH4" s="11"/>
      <c r="BI4" s="11"/>
      <c r="BJ4" s="9"/>
      <c r="BK4" s="9"/>
      <c r="BL4" s="9"/>
      <c r="BM4" s="9"/>
      <c r="BN4" s="6"/>
      <c r="BO4" s="9"/>
      <c r="BP4" s="6"/>
      <c r="BQ4" s="6"/>
      <c r="BR4" s="6"/>
      <c r="BS4" s="748"/>
      <c r="BT4" s="534"/>
      <c r="BU4" s="534"/>
      <c r="BV4" s="534"/>
      <c r="BW4" s="534"/>
      <c r="BX4" s="534"/>
      <c r="BY4" s="535"/>
      <c r="BZ4" s="536"/>
      <c r="CA4" s="534"/>
      <c r="CB4" s="534"/>
      <c r="CC4" s="534"/>
      <c r="CD4" s="534"/>
      <c r="CE4" s="534"/>
      <c r="CF4" s="534"/>
      <c r="CG4" s="534"/>
      <c r="CH4" s="534"/>
      <c r="CI4" s="53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432"/>
      <c r="EA4" s="639"/>
      <c r="EB4" s="639"/>
      <c r="EC4" s="639"/>
      <c r="ED4" s="639"/>
      <c r="EE4" s="639"/>
      <c r="EF4" s="639"/>
      <c r="EG4" s="639"/>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X4" s="241" t="s">
        <v>201</v>
      </c>
      <c r="FY4" s="241"/>
      <c r="FZ4" s="241"/>
      <c r="GA4" s="241"/>
      <c r="GB4" s="241"/>
      <c r="GC4" s="241"/>
      <c r="GD4" s="241"/>
      <c r="GE4" s="241"/>
      <c r="GF4" s="241"/>
      <c r="GG4" s="241"/>
      <c r="GH4" s="241"/>
      <c r="GI4" s="241"/>
      <c r="GJ4" s="241"/>
      <c r="GK4" s="241"/>
      <c r="GL4" s="241"/>
      <c r="GM4" s="241"/>
      <c r="GN4" s="241"/>
      <c r="GO4" s="241"/>
      <c r="GP4" s="241"/>
      <c r="GQ4" s="241"/>
      <c r="GR4" s="241"/>
      <c r="GS4" s="241"/>
      <c r="GT4" s="241"/>
      <c r="GU4" s="241"/>
      <c r="GV4" s="241"/>
      <c r="GW4" s="241"/>
      <c r="GX4" s="241"/>
      <c r="GY4" s="241"/>
      <c r="GZ4" s="241"/>
      <c r="HA4" s="241"/>
      <c r="HB4" s="241"/>
      <c r="HC4" s="241"/>
      <c r="HD4" s="241"/>
      <c r="HE4" s="241"/>
      <c r="HF4" s="241"/>
      <c r="HG4" s="241"/>
      <c r="HH4" s="241"/>
      <c r="HI4" s="241"/>
      <c r="HJ4" s="241"/>
      <c r="HK4" s="241"/>
      <c r="HL4" s="241"/>
      <c r="HM4" s="241"/>
      <c r="HN4" s="241"/>
      <c r="HP4" s="241" t="s">
        <v>202</v>
      </c>
      <c r="LB4" s="241" t="s">
        <v>203</v>
      </c>
    </row>
    <row r="5" spans="1:354" ht="18" customHeight="1">
      <c r="L5" s="981" t="s">
        <v>2</v>
      </c>
      <c r="M5" s="985" t="s">
        <v>3</v>
      </c>
      <c r="N5" s="989" t="s">
        <v>204</v>
      </c>
      <c r="O5" s="993" t="s">
        <v>205</v>
      </c>
      <c r="P5" s="996" t="s">
        <v>5</v>
      </c>
      <c r="Q5" s="725"/>
      <c r="R5" s="726"/>
      <c r="S5" s="726"/>
      <c r="T5" s="726"/>
      <c r="U5" s="726"/>
      <c r="V5" s="726"/>
      <c r="W5" s="726"/>
      <c r="X5" s="727"/>
      <c r="Y5" s="427"/>
      <c r="Z5" s="427"/>
      <c r="AA5" s="427"/>
      <c r="AB5" s="427"/>
      <c r="AC5" s="427"/>
      <c r="AD5" s="427"/>
      <c r="AE5" s="427"/>
      <c r="AF5" s="427"/>
      <c r="AG5" s="428"/>
      <c r="AH5" s="427"/>
      <c r="AI5" s="431"/>
      <c r="AJ5" s="427"/>
      <c r="AK5" s="427"/>
      <c r="AL5" s="427"/>
      <c r="AM5" s="430"/>
      <c r="AN5" s="430"/>
      <c r="AO5" s="430"/>
      <c r="AP5" s="428"/>
      <c r="AQ5" s="428"/>
      <c r="AR5" s="428"/>
      <c r="AS5" s="428"/>
      <c r="AT5" s="428"/>
      <c r="AU5" s="428"/>
      <c r="AV5" s="428"/>
      <c r="AW5" s="427"/>
      <c r="AX5" s="427"/>
      <c r="AY5" s="427"/>
      <c r="AZ5" s="427"/>
      <c r="BA5" s="427"/>
      <c r="BB5" s="427"/>
      <c r="BC5" s="427"/>
      <c r="BD5" s="427"/>
      <c r="BE5" s="427"/>
      <c r="BF5" s="427"/>
      <c r="BG5" s="427"/>
      <c r="BH5" s="429"/>
      <c r="BI5" s="429"/>
      <c r="BJ5" s="428"/>
      <c r="BK5" s="428"/>
      <c r="BL5" s="428"/>
      <c r="BM5" s="427"/>
      <c r="BN5" s="427"/>
      <c r="BO5" s="427"/>
      <c r="BP5" s="427"/>
      <c r="BQ5" s="427"/>
      <c r="BR5" s="427"/>
      <c r="BS5" s="753"/>
      <c r="BT5" s="1013"/>
      <c r="BU5" s="1013"/>
      <c r="BV5" s="1013"/>
      <c r="BW5" s="1013"/>
      <c r="BX5" s="1013"/>
      <c r="BY5" s="1013"/>
      <c r="BZ5" s="1013"/>
      <c r="CA5" s="1013"/>
      <c r="CB5" s="1013"/>
      <c r="CC5" s="1013"/>
      <c r="CD5" s="1013"/>
      <c r="CE5" s="1013"/>
      <c r="CF5" s="1013"/>
      <c r="CG5" s="1013"/>
      <c r="CH5" s="1013"/>
      <c r="CI5" s="1013"/>
      <c r="CJ5" s="1021" t="s">
        <v>206</v>
      </c>
      <c r="CK5" s="1021"/>
      <c r="CL5" s="1021"/>
      <c r="CM5" s="1021"/>
      <c r="CN5" s="1021"/>
      <c r="CO5" s="1021"/>
      <c r="CP5" s="1021"/>
      <c r="CQ5" s="1021"/>
      <c r="CR5" s="1021"/>
      <c r="CS5" s="1021"/>
      <c r="CT5" s="1021"/>
      <c r="CU5" s="1021"/>
      <c r="CV5" s="1021"/>
      <c r="CW5" s="1021"/>
      <c r="CX5" s="1021"/>
      <c r="CY5" s="1021"/>
      <c r="CZ5" s="1021"/>
      <c r="DA5" s="1021"/>
      <c r="DB5" s="574"/>
      <c r="DC5" s="574"/>
      <c r="DD5" s="574"/>
      <c r="DE5" s="574"/>
      <c r="DF5" s="574"/>
      <c r="DG5" s="574"/>
      <c r="DH5" s="574"/>
      <c r="DI5" s="574"/>
      <c r="DJ5" s="574"/>
      <c r="DK5" s="574"/>
      <c r="DL5" s="574"/>
      <c r="DM5" s="574"/>
      <c r="DN5" s="574"/>
      <c r="DO5" s="574"/>
      <c r="DP5" s="574"/>
      <c r="DQ5" s="574"/>
      <c r="DR5" s="574"/>
      <c r="DS5" s="574"/>
      <c r="DT5" s="574"/>
      <c r="DU5" s="574"/>
      <c r="DV5" s="574"/>
      <c r="DW5" s="574"/>
      <c r="DX5" s="574"/>
      <c r="DY5" s="574"/>
      <c r="DZ5" s="574"/>
      <c r="EA5" s="640"/>
      <c r="EB5" s="640"/>
      <c r="EC5" s="640"/>
      <c r="ED5" s="640"/>
      <c r="EE5" s="640"/>
      <c r="EF5" s="640"/>
      <c r="EG5" s="640"/>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4"/>
      <c r="FK5" s="574"/>
      <c r="FL5" s="574"/>
      <c r="FM5" s="574"/>
      <c r="FN5" s="574"/>
      <c r="FO5" s="574"/>
      <c r="FP5" s="574"/>
      <c r="FQ5" s="574"/>
      <c r="FR5" s="574"/>
      <c r="FS5" s="574"/>
      <c r="FT5" s="574"/>
      <c r="FU5" s="575"/>
      <c r="FV5" s="967" t="s">
        <v>159</v>
      </c>
      <c r="FW5" s="649"/>
      <c r="FX5" s="970" t="s">
        <v>207</v>
      </c>
      <c r="FY5" s="971"/>
      <c r="FZ5" s="971"/>
      <c r="GA5" s="971"/>
      <c r="GB5" s="971"/>
      <c r="GC5" s="971"/>
      <c r="GD5" s="971"/>
      <c r="GE5" s="971"/>
      <c r="GF5" s="971"/>
      <c r="GG5" s="971"/>
      <c r="GH5" s="971"/>
      <c r="GI5" s="971"/>
      <c r="GJ5" s="971"/>
      <c r="GK5" s="971"/>
      <c r="GL5" s="971"/>
      <c r="GM5" s="971"/>
      <c r="GN5" s="971"/>
      <c r="GO5" s="971"/>
      <c r="GP5" s="971"/>
      <c r="GQ5" s="971"/>
      <c r="GR5" s="971"/>
      <c r="GS5" s="971"/>
      <c r="GT5" s="971"/>
      <c r="GU5" s="971"/>
      <c r="GV5" s="971"/>
      <c r="GW5" s="971"/>
      <c r="GX5" s="971"/>
      <c r="GY5" s="971"/>
      <c r="GZ5" s="971"/>
      <c r="HA5" s="971"/>
      <c r="HB5" s="971"/>
      <c r="HC5" s="971"/>
      <c r="HD5" s="971"/>
      <c r="HE5" s="971"/>
      <c r="HF5" s="971"/>
      <c r="HG5" s="971"/>
      <c r="HH5" s="971"/>
      <c r="HI5" s="971"/>
      <c r="HJ5" s="971"/>
      <c r="HK5" s="971"/>
      <c r="HL5" s="971"/>
      <c r="HM5" s="971"/>
      <c r="HN5" s="972"/>
      <c r="HP5" s="592">
        <v>1</v>
      </c>
      <c r="HQ5" s="592">
        <v>2</v>
      </c>
      <c r="HR5" s="593">
        <v>3</v>
      </c>
      <c r="HS5" s="593">
        <v>4</v>
      </c>
      <c r="HT5" s="593">
        <v>5</v>
      </c>
      <c r="HU5" s="593">
        <v>6</v>
      </c>
      <c r="HV5" s="593">
        <v>7</v>
      </c>
      <c r="HW5" s="592">
        <v>1</v>
      </c>
      <c r="HX5" s="592">
        <v>2</v>
      </c>
      <c r="HY5" s="593">
        <v>3</v>
      </c>
      <c r="HZ5" s="593">
        <v>4</v>
      </c>
      <c r="IA5" s="593">
        <v>5</v>
      </c>
      <c r="IB5" s="593">
        <v>6</v>
      </c>
      <c r="IC5" s="593">
        <v>7</v>
      </c>
      <c r="ID5" s="592">
        <v>1</v>
      </c>
      <c r="IE5" s="592">
        <v>2</v>
      </c>
      <c r="IF5" s="593">
        <v>3</v>
      </c>
      <c r="IG5" s="593">
        <v>4</v>
      </c>
      <c r="IH5" s="593">
        <v>5</v>
      </c>
      <c r="II5" s="593">
        <v>6</v>
      </c>
      <c r="IJ5" s="593">
        <v>7</v>
      </c>
      <c r="IK5" s="592">
        <v>1</v>
      </c>
      <c r="IL5" s="592">
        <v>2</v>
      </c>
      <c r="IM5" s="593">
        <v>3</v>
      </c>
      <c r="IN5" s="593">
        <v>4</v>
      </c>
      <c r="IO5" s="593">
        <v>5</v>
      </c>
      <c r="IP5" s="593">
        <v>6</v>
      </c>
      <c r="IQ5" s="593">
        <v>7</v>
      </c>
      <c r="IR5" s="592">
        <v>2</v>
      </c>
      <c r="IS5" s="593">
        <v>3</v>
      </c>
      <c r="IT5" s="593">
        <v>4</v>
      </c>
      <c r="IU5" s="593">
        <v>5</v>
      </c>
      <c r="IV5" s="593">
        <v>6</v>
      </c>
      <c r="IW5" s="593">
        <v>7</v>
      </c>
      <c r="IX5" s="593">
        <v>6</v>
      </c>
      <c r="IY5" s="593">
        <v>5</v>
      </c>
      <c r="IZ5" s="593">
        <v>4</v>
      </c>
      <c r="JA5" s="593">
        <v>3</v>
      </c>
      <c r="JB5" s="593">
        <v>3</v>
      </c>
      <c r="JC5" s="593">
        <v>2</v>
      </c>
      <c r="JD5" s="593">
        <v>2</v>
      </c>
      <c r="JE5" s="593">
        <v>1</v>
      </c>
      <c r="JF5" s="593">
        <v>2</v>
      </c>
      <c r="JG5" s="593">
        <v>1</v>
      </c>
      <c r="JH5" s="593">
        <v>1</v>
      </c>
      <c r="JI5" s="593">
        <v>1</v>
      </c>
      <c r="JJ5" s="593">
        <v>1</v>
      </c>
      <c r="JK5" s="593">
        <v>1</v>
      </c>
      <c r="JL5" s="593">
        <v>1</v>
      </c>
      <c r="JM5" s="593">
        <v>2</v>
      </c>
      <c r="JN5" s="593">
        <v>1</v>
      </c>
      <c r="JO5" s="593">
        <v>1</v>
      </c>
      <c r="JP5" s="593">
        <v>2</v>
      </c>
      <c r="JQ5" s="593">
        <v>1</v>
      </c>
      <c r="JR5" s="593">
        <v>1</v>
      </c>
      <c r="JS5" s="593">
        <v>1</v>
      </c>
      <c r="JT5" s="593">
        <v>1</v>
      </c>
      <c r="JU5" s="593">
        <v>1</v>
      </c>
      <c r="JV5" s="593">
        <v>2</v>
      </c>
      <c r="JW5" s="593">
        <v>2</v>
      </c>
      <c r="JX5" s="593">
        <v>1</v>
      </c>
      <c r="JY5" s="593">
        <v>1</v>
      </c>
      <c r="JZ5" s="593">
        <v>1</v>
      </c>
      <c r="KA5" s="593">
        <v>1</v>
      </c>
      <c r="KB5" s="593">
        <v>1</v>
      </c>
      <c r="KC5" s="593">
        <v>1</v>
      </c>
      <c r="KD5" s="593">
        <v>1</v>
      </c>
      <c r="KE5" s="593">
        <v>1</v>
      </c>
      <c r="KF5" s="593">
        <v>1</v>
      </c>
      <c r="KG5" s="593">
        <v>1</v>
      </c>
      <c r="KH5" s="593">
        <v>1</v>
      </c>
      <c r="KI5" s="593">
        <v>2</v>
      </c>
      <c r="KJ5" s="593">
        <v>2</v>
      </c>
      <c r="KK5" s="593">
        <v>1</v>
      </c>
      <c r="KL5" s="593">
        <v>2</v>
      </c>
      <c r="KM5" s="593">
        <v>3</v>
      </c>
      <c r="KN5" s="593">
        <v>1</v>
      </c>
      <c r="KO5" s="593">
        <v>1</v>
      </c>
      <c r="KP5" s="593">
        <v>1</v>
      </c>
      <c r="KQ5" s="593">
        <v>1</v>
      </c>
      <c r="KR5" s="593">
        <v>1</v>
      </c>
      <c r="KS5" s="593">
        <v>2</v>
      </c>
      <c r="KT5" s="593">
        <v>3</v>
      </c>
      <c r="KU5" s="593">
        <v>1</v>
      </c>
      <c r="KV5" s="593">
        <v>1</v>
      </c>
      <c r="KW5" s="593">
        <v>1</v>
      </c>
      <c r="KX5" s="593">
        <v>1</v>
      </c>
      <c r="KY5" s="593">
        <v>3</v>
      </c>
      <c r="KZ5" s="593">
        <v>1</v>
      </c>
      <c r="LA5" s="593">
        <v>0.5</v>
      </c>
      <c r="LB5" s="376"/>
      <c r="LC5" s="321"/>
      <c r="LD5" s="379"/>
      <c r="LE5" s="382"/>
    </row>
    <row r="6" spans="1:354" ht="18" customHeight="1">
      <c r="L6" s="982"/>
      <c r="M6" s="986"/>
      <c r="N6" s="990"/>
      <c r="O6" s="994"/>
      <c r="P6" s="997"/>
      <c r="Q6" s="979" t="s">
        <v>208</v>
      </c>
      <c r="R6" s="816" t="s">
        <v>209</v>
      </c>
      <c r="S6" s="999" t="s">
        <v>8</v>
      </c>
      <c r="T6" s="816" t="s">
        <v>9</v>
      </c>
      <c r="U6" s="965" t="s">
        <v>19</v>
      </c>
      <c r="V6" s="728"/>
      <c r="W6" s="1002" t="s">
        <v>210</v>
      </c>
      <c r="X6" s="1003"/>
      <c r="Y6" s="777" t="s">
        <v>211</v>
      </c>
      <c r="Z6" s="794"/>
      <c r="AA6" s="794"/>
      <c r="AB6" s="794"/>
      <c r="AC6" s="794"/>
      <c r="AD6" s="794"/>
      <c r="AE6" s="794"/>
      <c r="AF6" s="795"/>
      <c r="AG6" s="794" t="s">
        <v>212</v>
      </c>
      <c r="AH6" s="795"/>
      <c r="AI6" s="1045" t="s">
        <v>213</v>
      </c>
      <c r="AJ6" s="659"/>
      <c r="AK6" s="765"/>
      <c r="AL6" s="749"/>
      <c r="AM6" s="749"/>
      <c r="AN6" s="749"/>
      <c r="AO6" s="749"/>
      <c r="AP6" s="749"/>
      <c r="AQ6" s="749"/>
      <c r="AR6" s="749"/>
      <c r="AS6" s="749"/>
      <c r="AT6" s="749"/>
      <c r="AU6" s="749"/>
      <c r="AV6" s="749"/>
      <c r="AW6" s="749"/>
      <c r="AX6" s="749"/>
      <c r="AY6" s="749"/>
      <c r="AZ6" s="749"/>
      <c r="BA6" s="749"/>
      <c r="BB6" s="749"/>
      <c r="BC6" s="749"/>
      <c r="BD6" s="749"/>
      <c r="BE6" s="749"/>
      <c r="BF6" s="749"/>
      <c r="BG6" s="749"/>
      <c r="BH6" s="749"/>
      <c r="BI6" s="749"/>
      <c r="BJ6" s="749"/>
      <c r="BK6" s="749"/>
      <c r="BL6" s="749"/>
      <c r="BM6" s="749"/>
      <c r="BN6" s="749"/>
      <c r="BO6" s="752"/>
      <c r="BP6" s="752"/>
      <c r="BQ6" s="752"/>
      <c r="BR6" s="752"/>
      <c r="BS6" s="754"/>
      <c r="BT6" s="1013"/>
      <c r="BU6" s="1013"/>
      <c r="BV6" s="1013"/>
      <c r="BW6" s="1013"/>
      <c r="BX6" s="1013"/>
      <c r="BY6" s="1013"/>
      <c r="BZ6" s="1013"/>
      <c r="CA6" s="1013"/>
      <c r="CB6" s="1013"/>
      <c r="CC6" s="1013"/>
      <c r="CD6" s="1013"/>
      <c r="CE6" s="1013"/>
      <c r="CF6" s="1013"/>
      <c r="CG6" s="1013"/>
      <c r="CH6" s="1013"/>
      <c r="CI6" s="1013"/>
      <c r="CJ6" s="1022"/>
      <c r="CK6" s="1022"/>
      <c r="CL6" s="1022"/>
      <c r="CM6" s="1022"/>
      <c r="CN6" s="1022"/>
      <c r="CO6" s="1022"/>
      <c r="CP6" s="1022"/>
      <c r="CQ6" s="1022"/>
      <c r="CR6" s="1022"/>
      <c r="CS6" s="1022"/>
      <c r="CT6" s="1022"/>
      <c r="CU6" s="1022"/>
      <c r="CV6" s="1022"/>
      <c r="CW6" s="1022"/>
      <c r="CX6" s="1022"/>
      <c r="CY6" s="1022"/>
      <c r="CZ6" s="1022"/>
      <c r="DA6" s="1022"/>
      <c r="DB6" s="576"/>
      <c r="DC6" s="576"/>
      <c r="DD6" s="576"/>
      <c r="DE6" s="576"/>
      <c r="DF6" s="576"/>
      <c r="DG6" s="576"/>
      <c r="DH6" s="576"/>
      <c r="DI6" s="576"/>
      <c r="DJ6" s="576"/>
      <c r="DK6" s="576"/>
      <c r="DL6" s="576"/>
      <c r="DM6" s="576"/>
      <c r="DN6" s="576"/>
      <c r="DO6" s="576"/>
      <c r="DP6" s="576"/>
      <c r="DQ6" s="576"/>
      <c r="DR6" s="576"/>
      <c r="DS6" s="576"/>
      <c r="DT6" s="576"/>
      <c r="DU6" s="576"/>
      <c r="DV6" s="576"/>
      <c r="DW6" s="576"/>
      <c r="DX6" s="576"/>
      <c r="DY6" s="576"/>
      <c r="DZ6" s="576"/>
      <c r="EA6" s="641"/>
      <c r="EB6" s="641"/>
      <c r="EC6" s="641"/>
      <c r="ED6" s="641"/>
      <c r="EE6" s="641"/>
      <c r="EF6" s="641"/>
      <c r="EG6" s="641"/>
      <c r="EH6" s="576"/>
      <c r="EI6" s="576"/>
      <c r="EJ6" s="576"/>
      <c r="EK6" s="576"/>
      <c r="EL6" s="576"/>
      <c r="EM6" s="576"/>
      <c r="EN6" s="576"/>
      <c r="EO6" s="576"/>
      <c r="EP6" s="576"/>
      <c r="EQ6" s="576"/>
      <c r="ER6" s="576"/>
      <c r="ES6" s="576"/>
      <c r="ET6" s="576"/>
      <c r="EU6" s="576"/>
      <c r="EV6" s="576"/>
      <c r="EW6" s="576"/>
      <c r="EX6" s="576"/>
      <c r="EY6" s="576"/>
      <c r="EZ6" s="576"/>
      <c r="FA6" s="576"/>
      <c r="FB6" s="576"/>
      <c r="FC6" s="576"/>
      <c r="FD6" s="576"/>
      <c r="FE6" s="576"/>
      <c r="FF6" s="576"/>
      <c r="FG6" s="576"/>
      <c r="FH6" s="576"/>
      <c r="FI6" s="576"/>
      <c r="FJ6" s="576"/>
      <c r="FK6" s="576"/>
      <c r="FL6" s="576"/>
      <c r="FM6" s="576"/>
      <c r="FN6" s="576"/>
      <c r="FO6" s="576"/>
      <c r="FP6" s="576"/>
      <c r="FQ6" s="576"/>
      <c r="FR6" s="576"/>
      <c r="FS6" s="576"/>
      <c r="FT6" s="576"/>
      <c r="FU6" s="577"/>
      <c r="FV6" s="968"/>
      <c r="FW6" s="649"/>
      <c r="FX6" s="973"/>
      <c r="FY6" s="974"/>
      <c r="FZ6" s="974"/>
      <c r="GA6" s="974"/>
      <c r="GB6" s="974"/>
      <c r="GC6" s="974"/>
      <c r="GD6" s="974"/>
      <c r="GE6" s="974"/>
      <c r="GF6" s="974"/>
      <c r="GG6" s="974"/>
      <c r="GH6" s="974"/>
      <c r="GI6" s="974"/>
      <c r="GJ6" s="974"/>
      <c r="GK6" s="974"/>
      <c r="GL6" s="974"/>
      <c r="GM6" s="974"/>
      <c r="GN6" s="974"/>
      <c r="GO6" s="974"/>
      <c r="GP6" s="974"/>
      <c r="GQ6" s="974"/>
      <c r="GR6" s="974"/>
      <c r="GS6" s="974"/>
      <c r="GT6" s="974"/>
      <c r="GU6" s="974"/>
      <c r="GV6" s="974"/>
      <c r="GW6" s="974"/>
      <c r="GX6" s="974"/>
      <c r="GY6" s="974"/>
      <c r="GZ6" s="974"/>
      <c r="HA6" s="974"/>
      <c r="HB6" s="974"/>
      <c r="HC6" s="974"/>
      <c r="HD6" s="974"/>
      <c r="HE6" s="974"/>
      <c r="HF6" s="974"/>
      <c r="HG6" s="974"/>
      <c r="HH6" s="974"/>
      <c r="HI6" s="974"/>
      <c r="HJ6" s="974"/>
      <c r="HK6" s="974"/>
      <c r="HL6" s="974"/>
      <c r="HM6" s="974"/>
      <c r="HN6" s="975"/>
      <c r="HP6" s="592"/>
      <c r="HQ6" s="592"/>
      <c r="HR6" s="593"/>
      <c r="HS6" s="593"/>
      <c r="HT6" s="593"/>
      <c r="HU6" s="593"/>
      <c r="HV6" s="593"/>
      <c r="HW6" s="592"/>
      <c r="HX6" s="592"/>
      <c r="HY6" s="593"/>
      <c r="HZ6" s="593"/>
      <c r="IA6" s="593"/>
      <c r="IB6" s="593"/>
      <c r="IC6" s="593"/>
      <c r="ID6" s="592"/>
      <c r="IE6" s="592"/>
      <c r="IF6" s="593"/>
      <c r="IG6" s="593"/>
      <c r="IH6" s="593"/>
      <c r="II6" s="593"/>
      <c r="IJ6" s="593"/>
      <c r="IK6" s="592"/>
      <c r="IL6" s="592"/>
      <c r="IM6" s="593"/>
      <c r="IN6" s="593"/>
      <c r="IO6" s="593"/>
      <c r="IP6" s="593"/>
      <c r="IQ6" s="593"/>
      <c r="IR6" s="592"/>
      <c r="IS6" s="593"/>
      <c r="IT6" s="593"/>
      <c r="IU6" s="593"/>
      <c r="IV6" s="593"/>
      <c r="IW6" s="593"/>
      <c r="IX6" s="593"/>
      <c r="IY6" s="593"/>
      <c r="IZ6" s="593"/>
      <c r="JA6" s="593"/>
      <c r="JB6" s="593"/>
      <c r="JC6" s="593"/>
      <c r="JD6" s="593"/>
      <c r="JE6" s="593"/>
      <c r="JF6" s="593"/>
      <c r="JG6" s="593"/>
      <c r="JH6" s="593"/>
      <c r="JI6" s="593"/>
      <c r="JJ6" s="593"/>
      <c r="JK6" s="593"/>
      <c r="JL6" s="593"/>
      <c r="JM6" s="593"/>
      <c r="JN6" s="593"/>
      <c r="JO6" s="593"/>
      <c r="JP6" s="593"/>
      <c r="JQ6" s="593"/>
      <c r="JR6" s="593"/>
      <c r="JS6" s="593"/>
      <c r="JT6" s="593"/>
      <c r="JU6" s="593"/>
      <c r="JV6" s="593"/>
      <c r="JW6" s="593"/>
      <c r="JX6" s="593"/>
      <c r="JY6" s="593"/>
      <c r="JZ6" s="593"/>
      <c r="KA6" s="593"/>
      <c r="KB6" s="593"/>
      <c r="KC6" s="593"/>
      <c r="KD6" s="593"/>
      <c r="KE6" s="593"/>
      <c r="KF6" s="593"/>
      <c r="KG6" s="593"/>
      <c r="KH6" s="593"/>
      <c r="KI6" s="593"/>
      <c r="KJ6" s="593"/>
      <c r="KK6" s="593"/>
      <c r="KL6" s="593"/>
      <c r="KM6" s="593"/>
      <c r="KN6" s="593"/>
      <c r="KO6" s="593"/>
      <c r="KP6" s="593"/>
      <c r="KQ6" s="593"/>
      <c r="KR6" s="593"/>
      <c r="KS6" s="593"/>
      <c r="KT6" s="593"/>
      <c r="KU6" s="593"/>
      <c r="KV6" s="593"/>
      <c r="KW6" s="593"/>
      <c r="KX6" s="593"/>
      <c r="KY6" s="593"/>
      <c r="KZ6" s="593"/>
      <c r="LA6" s="593"/>
      <c r="LB6" s="377"/>
      <c r="LC6" s="322"/>
      <c r="LD6" s="380"/>
      <c r="LE6" s="383"/>
    </row>
    <row r="7" spans="1:354" s="15" customFormat="1" ht="33.75" customHeight="1" thickBot="1">
      <c r="A7" s="338"/>
      <c r="B7" s="338"/>
      <c r="C7" s="338"/>
      <c r="D7" s="338"/>
      <c r="E7" s="338"/>
      <c r="F7" s="338"/>
      <c r="G7" s="338"/>
      <c r="H7" s="338"/>
      <c r="I7" s="338"/>
      <c r="J7" s="338"/>
      <c r="K7" s="338"/>
      <c r="L7" s="983"/>
      <c r="M7" s="987"/>
      <c r="N7" s="991"/>
      <c r="O7" s="994"/>
      <c r="P7" s="997"/>
      <c r="Q7" s="979"/>
      <c r="R7" s="817"/>
      <c r="S7" s="1000"/>
      <c r="T7" s="817"/>
      <c r="U7" s="813"/>
      <c r="V7" s="728"/>
      <c r="W7" s="1004"/>
      <c r="X7" s="1005"/>
      <c r="Y7" s="796"/>
      <c r="Z7" s="797"/>
      <c r="AA7" s="797"/>
      <c r="AB7" s="797"/>
      <c r="AC7" s="797"/>
      <c r="AD7" s="797"/>
      <c r="AE7" s="797"/>
      <c r="AF7" s="798"/>
      <c r="AG7" s="797"/>
      <c r="AH7" s="798"/>
      <c r="AI7" s="1046"/>
      <c r="AJ7" s="412"/>
      <c r="AK7" s="419"/>
      <c r="AL7" s="629"/>
      <c r="AM7" s="413"/>
      <c r="AN7" s="413"/>
      <c r="AO7" s="747"/>
      <c r="AP7" s="799" t="s">
        <v>214</v>
      </c>
      <c r="AQ7" s="800"/>
      <c r="AR7" s="800"/>
      <c r="AS7" s="801"/>
      <c r="AT7" s="817" t="s">
        <v>215</v>
      </c>
      <c r="AU7" s="808" t="s">
        <v>614</v>
      </c>
      <c r="AV7" s="808" t="s">
        <v>615</v>
      </c>
      <c r="AW7" s="141"/>
      <c r="AX7" s="411"/>
      <c r="AY7" s="411"/>
      <c r="AZ7" s="411"/>
      <c r="BA7" s="411"/>
      <c r="BB7" s="411"/>
      <c r="BC7" s="411"/>
      <c r="BD7" s="411"/>
      <c r="BE7" s="416"/>
      <c r="BF7" s="426"/>
      <c r="BG7" s="426"/>
      <c r="BH7" s="414"/>
      <c r="BI7" s="414"/>
      <c r="BJ7" s="415"/>
      <c r="BK7" s="307"/>
      <c r="BL7" s="42"/>
      <c r="BM7" s="750"/>
      <c r="BN7" s="37"/>
      <c r="BO7" s="830" t="s">
        <v>48</v>
      </c>
      <c r="BP7" s="830"/>
      <c r="BQ7" s="663"/>
      <c r="BR7" s="663"/>
      <c r="BS7" s="755"/>
      <c r="BT7" s="1013"/>
      <c r="BU7" s="1013"/>
      <c r="BV7" s="1013"/>
      <c r="BW7" s="1013"/>
      <c r="BX7" s="1013"/>
      <c r="BY7" s="1013"/>
      <c r="BZ7" s="1013"/>
      <c r="CA7" s="1013"/>
      <c r="CB7" s="1013"/>
      <c r="CC7" s="1013"/>
      <c r="CD7" s="1013"/>
      <c r="CE7" s="1013"/>
      <c r="CF7" s="1013"/>
      <c r="CG7" s="1013"/>
      <c r="CH7" s="1013"/>
      <c r="CI7" s="1013"/>
      <c r="CJ7" s="1022"/>
      <c r="CK7" s="1022"/>
      <c r="CL7" s="1022"/>
      <c r="CM7" s="1022"/>
      <c r="CN7" s="1022"/>
      <c r="CO7" s="1022"/>
      <c r="CP7" s="1022"/>
      <c r="CQ7" s="1022"/>
      <c r="CR7" s="1022"/>
      <c r="CS7" s="1022"/>
      <c r="CT7" s="1022"/>
      <c r="CU7" s="1022"/>
      <c r="CV7" s="1022"/>
      <c r="CW7" s="1022"/>
      <c r="CX7" s="1022"/>
      <c r="CY7" s="1022"/>
      <c r="CZ7" s="1022"/>
      <c r="DA7" s="1022"/>
      <c r="DB7" s="576"/>
      <c r="DC7" s="576"/>
      <c r="DD7" s="576"/>
      <c r="DE7" s="576"/>
      <c r="DF7" s="576"/>
      <c r="DG7" s="576"/>
      <c r="DH7" s="576"/>
      <c r="DI7" s="576"/>
      <c r="DJ7" s="576"/>
      <c r="DK7" s="576"/>
      <c r="DL7" s="576"/>
      <c r="DM7" s="576"/>
      <c r="DN7" s="576"/>
      <c r="DO7" s="576"/>
      <c r="DP7" s="576"/>
      <c r="DQ7" s="576"/>
      <c r="DR7" s="576"/>
      <c r="DS7" s="576"/>
      <c r="DT7" s="576"/>
      <c r="DU7" s="576"/>
      <c r="DV7" s="576"/>
      <c r="DW7" s="576"/>
      <c r="DX7" s="576"/>
      <c r="DY7" s="576"/>
      <c r="DZ7" s="576"/>
      <c r="EA7" s="641"/>
      <c r="EB7" s="641"/>
      <c r="EC7" s="641"/>
      <c r="ED7" s="641"/>
      <c r="EE7" s="641"/>
      <c r="EF7" s="641"/>
      <c r="EG7" s="641"/>
      <c r="EH7" s="576"/>
      <c r="EI7" s="576"/>
      <c r="EJ7" s="576"/>
      <c r="EK7" s="576"/>
      <c r="EL7" s="576"/>
      <c r="EM7" s="576"/>
      <c r="EN7" s="576"/>
      <c r="EO7" s="576"/>
      <c r="EP7" s="576"/>
      <c r="EQ7" s="576"/>
      <c r="ER7" s="576"/>
      <c r="ES7" s="576"/>
      <c r="ET7" s="576"/>
      <c r="EU7" s="576"/>
      <c r="EV7" s="576"/>
      <c r="EW7" s="576"/>
      <c r="EX7" s="576"/>
      <c r="EY7" s="576"/>
      <c r="EZ7" s="576"/>
      <c r="FA7" s="576"/>
      <c r="FB7" s="576"/>
      <c r="FC7" s="576"/>
      <c r="FD7" s="576"/>
      <c r="FE7" s="576"/>
      <c r="FF7" s="576"/>
      <c r="FG7" s="576"/>
      <c r="FH7" s="576"/>
      <c r="FI7" s="576"/>
      <c r="FJ7" s="576"/>
      <c r="FK7" s="576"/>
      <c r="FL7" s="576"/>
      <c r="FM7" s="576"/>
      <c r="FN7" s="576"/>
      <c r="FO7" s="576"/>
      <c r="FP7" s="576"/>
      <c r="FQ7" s="576"/>
      <c r="FR7" s="576"/>
      <c r="FS7" s="576"/>
      <c r="FT7" s="576"/>
      <c r="FU7" s="577"/>
      <c r="FV7" s="968"/>
      <c r="FW7" s="649"/>
      <c r="FX7" s="976"/>
      <c r="FY7" s="977"/>
      <c r="FZ7" s="977"/>
      <c r="GA7" s="977"/>
      <c r="GB7" s="977"/>
      <c r="GC7" s="977"/>
      <c r="GD7" s="977"/>
      <c r="GE7" s="977"/>
      <c r="GF7" s="977"/>
      <c r="GG7" s="977"/>
      <c r="GH7" s="977"/>
      <c r="GI7" s="977"/>
      <c r="GJ7" s="977"/>
      <c r="GK7" s="977"/>
      <c r="GL7" s="977"/>
      <c r="GM7" s="977"/>
      <c r="GN7" s="977"/>
      <c r="GO7" s="977"/>
      <c r="GP7" s="977"/>
      <c r="GQ7" s="977"/>
      <c r="GR7" s="977"/>
      <c r="GS7" s="977"/>
      <c r="GT7" s="977"/>
      <c r="GU7" s="977"/>
      <c r="GV7" s="977"/>
      <c r="GW7" s="977"/>
      <c r="GX7" s="977"/>
      <c r="GY7" s="977"/>
      <c r="GZ7" s="977"/>
      <c r="HA7" s="977"/>
      <c r="HB7" s="977"/>
      <c r="HC7" s="977"/>
      <c r="HD7" s="977"/>
      <c r="HE7" s="977"/>
      <c r="HF7" s="977"/>
      <c r="HG7" s="977"/>
      <c r="HH7" s="977"/>
      <c r="HI7" s="977"/>
      <c r="HJ7" s="977"/>
      <c r="HK7" s="977"/>
      <c r="HL7" s="977"/>
      <c r="HM7" s="977"/>
      <c r="HN7" s="978"/>
      <c r="HP7" s="592"/>
      <c r="HQ7" s="592"/>
      <c r="HR7" s="592"/>
      <c r="HS7" s="592"/>
      <c r="HT7" s="592"/>
      <c r="HU7" s="592"/>
      <c r="HV7" s="592"/>
      <c r="HW7" s="592"/>
      <c r="HX7" s="592"/>
      <c r="HY7" s="592"/>
      <c r="HZ7" s="592"/>
      <c r="IA7" s="592"/>
      <c r="IB7" s="592"/>
      <c r="IC7" s="592"/>
      <c r="ID7" s="592"/>
      <c r="IE7" s="592"/>
      <c r="IF7" s="592"/>
      <c r="IG7" s="592"/>
      <c r="IH7" s="592"/>
      <c r="II7" s="592"/>
      <c r="IJ7" s="592"/>
      <c r="IK7" s="592"/>
      <c r="IL7" s="592"/>
      <c r="IM7" s="592"/>
      <c r="IN7" s="592"/>
      <c r="IO7" s="592"/>
      <c r="IP7" s="592"/>
      <c r="IQ7" s="592"/>
      <c r="IR7" s="592"/>
      <c r="IS7" s="592"/>
      <c r="IT7" s="592"/>
      <c r="IU7" s="592"/>
      <c r="IV7" s="592"/>
      <c r="IW7" s="592"/>
      <c r="IX7" s="592"/>
      <c r="IY7" s="592"/>
      <c r="IZ7" s="592"/>
      <c r="JA7" s="592"/>
      <c r="JB7" s="592"/>
      <c r="JC7" s="592"/>
      <c r="JD7" s="592"/>
      <c r="JE7" s="592"/>
      <c r="JF7" s="592"/>
      <c r="JG7" s="592"/>
      <c r="JH7" s="592"/>
      <c r="JI7" s="592"/>
      <c r="JJ7" s="592"/>
      <c r="JK7" s="592"/>
      <c r="JL7" s="592"/>
      <c r="JM7" s="592"/>
      <c r="JN7" s="592"/>
      <c r="JO7" s="592"/>
      <c r="JP7" s="592"/>
      <c r="JQ7" s="592"/>
      <c r="JR7" s="592"/>
      <c r="JS7" s="592"/>
      <c r="JT7" s="592"/>
      <c r="JU7" s="592"/>
      <c r="JV7" s="592"/>
      <c r="JW7" s="592"/>
      <c r="JX7" s="592"/>
      <c r="JY7" s="592"/>
      <c r="JZ7" s="592"/>
      <c r="KA7" s="592"/>
      <c r="KB7" s="592"/>
      <c r="KC7" s="592"/>
      <c r="KD7" s="592"/>
      <c r="KE7" s="592"/>
      <c r="KF7" s="592"/>
      <c r="KG7" s="592"/>
      <c r="KH7" s="592"/>
      <c r="KI7" s="592"/>
      <c r="KJ7" s="592"/>
      <c r="KK7" s="592"/>
      <c r="KL7" s="592"/>
      <c r="KM7" s="592"/>
      <c r="KN7" s="592"/>
      <c r="KO7" s="592"/>
      <c r="KP7" s="592"/>
      <c r="KQ7" s="592"/>
      <c r="KR7" s="592"/>
      <c r="KS7" s="592"/>
      <c r="KT7" s="592"/>
      <c r="KU7" s="592"/>
      <c r="KV7" s="592"/>
      <c r="KW7" s="592"/>
      <c r="KX7" s="592"/>
      <c r="KY7" s="592"/>
      <c r="KZ7" s="592"/>
      <c r="LA7" s="592"/>
      <c r="LB7" s="377"/>
      <c r="LC7" s="322"/>
      <c r="LD7" s="380"/>
      <c r="LE7" s="383"/>
      <c r="LF7" s="282"/>
      <c r="LG7" s="282"/>
      <c r="LH7" s="282"/>
      <c r="LI7" s="282"/>
      <c r="LJ7" s="282"/>
      <c r="LK7" s="282"/>
      <c r="LL7" s="282"/>
      <c r="LM7" s="282"/>
      <c r="LN7" s="282"/>
      <c r="LO7" s="282"/>
      <c r="LP7" s="282"/>
      <c r="LQ7" s="282"/>
      <c r="LR7" s="282"/>
      <c r="LS7" s="282"/>
      <c r="LT7" s="282"/>
      <c r="LU7" s="282"/>
      <c r="LV7" s="282"/>
      <c r="LW7" s="282"/>
      <c r="LX7" s="282"/>
      <c r="LY7" s="282"/>
      <c r="LZ7" s="282"/>
      <c r="MA7" s="282"/>
      <c r="MB7" s="282"/>
      <c r="MC7" s="282"/>
      <c r="MD7" s="282"/>
      <c r="ME7" s="282"/>
      <c r="MF7" s="282"/>
      <c r="MG7" s="282"/>
      <c r="MH7" s="282"/>
      <c r="MI7" s="282"/>
    </row>
    <row r="8" spans="1:354" s="15" customFormat="1" ht="39.6" customHeight="1">
      <c r="A8" s="338"/>
      <c r="B8" s="338"/>
      <c r="C8" s="338"/>
      <c r="D8" s="338"/>
      <c r="E8" s="338"/>
      <c r="F8" s="338"/>
      <c r="G8" s="338"/>
      <c r="H8" s="338"/>
      <c r="I8" s="338"/>
      <c r="J8" s="338"/>
      <c r="K8" s="338"/>
      <c r="L8" s="983"/>
      <c r="M8" s="987"/>
      <c r="N8" s="991"/>
      <c r="O8" s="994"/>
      <c r="P8" s="997"/>
      <c r="Q8" s="979"/>
      <c r="R8" s="817"/>
      <c r="S8" s="1000"/>
      <c r="T8" s="817"/>
      <c r="U8" s="813"/>
      <c r="V8" s="728"/>
      <c r="W8" s="1004"/>
      <c r="X8" s="1005"/>
      <c r="Y8" s="796"/>
      <c r="Z8" s="797"/>
      <c r="AA8" s="797"/>
      <c r="AB8" s="797"/>
      <c r="AC8" s="797"/>
      <c r="AD8" s="797"/>
      <c r="AE8" s="797"/>
      <c r="AF8" s="798"/>
      <c r="AG8" s="797"/>
      <c r="AH8" s="798"/>
      <c r="AI8" s="1046"/>
      <c r="AJ8" s="805" t="s">
        <v>216</v>
      </c>
      <c r="AK8" s="74" t="s">
        <v>16</v>
      </c>
      <c r="AL8" s="810" t="s">
        <v>31</v>
      </c>
      <c r="AM8" s="1180" t="s">
        <v>32</v>
      </c>
      <c r="AN8" s="1180" t="s">
        <v>33</v>
      </c>
      <c r="AO8" s="1185" t="s">
        <v>34</v>
      </c>
      <c r="AP8" s="139"/>
      <c r="AQ8" s="308"/>
      <c r="AR8" s="306"/>
      <c r="AS8" s="306"/>
      <c r="AT8" s="817"/>
      <c r="AU8" s="1257"/>
      <c r="AV8" s="808"/>
      <c r="AW8" s="141"/>
      <c r="AX8" s="137"/>
      <c r="AY8" s="137"/>
      <c r="AZ8" s="820" t="s">
        <v>217</v>
      </c>
      <c r="BA8" s="822"/>
      <c r="BB8" s="820" t="s">
        <v>37</v>
      </c>
      <c r="BC8" s="821"/>
      <c r="BD8" s="822"/>
      <c r="BE8" s="1014" t="s">
        <v>218</v>
      </c>
      <c r="BF8" s="1014"/>
      <c r="BG8" s="1014"/>
      <c r="BH8" s="732"/>
      <c r="BI8" s="732"/>
      <c r="BJ8" s="733"/>
      <c r="BK8" s="733"/>
      <c r="BL8" s="817" t="s">
        <v>219</v>
      </c>
      <c r="BM8" s="1181" t="s">
        <v>220</v>
      </c>
      <c r="BN8" s="1182"/>
      <c r="BO8" s="1064" t="s">
        <v>221</v>
      </c>
      <c r="BP8" s="1066"/>
      <c r="BQ8" s="1064" t="s">
        <v>51</v>
      </c>
      <c r="BR8" s="1069"/>
      <c r="BS8" s="1259" t="s">
        <v>52</v>
      </c>
      <c r="BT8" s="1260"/>
      <c r="BU8" s="1260"/>
      <c r="BV8" s="1260"/>
      <c r="BW8" s="1260"/>
      <c r="BX8" s="1260"/>
      <c r="BY8" s="1260"/>
      <c r="BZ8" s="1261"/>
      <c r="CA8" s="1016" t="s">
        <v>53</v>
      </c>
      <c r="CB8" s="1017"/>
      <c r="CC8" s="1017"/>
      <c r="CD8" s="1017"/>
      <c r="CE8" s="1017"/>
      <c r="CF8" s="1017"/>
      <c r="CG8" s="1017"/>
      <c r="CH8" s="1017"/>
      <c r="CI8" s="1017"/>
      <c r="CJ8" s="1019" t="s">
        <v>76</v>
      </c>
      <c r="CK8" s="1019"/>
      <c r="CL8" s="1019"/>
      <c r="CM8" s="1019"/>
      <c r="CN8" s="1019"/>
      <c r="CO8" s="1019"/>
      <c r="CP8" s="1019"/>
      <c r="CQ8" s="1019"/>
      <c r="CR8" s="1019"/>
      <c r="CS8" s="1019"/>
      <c r="CT8" s="1019"/>
      <c r="CU8" s="1019"/>
      <c r="CV8" s="1019"/>
      <c r="CW8" s="1019"/>
      <c r="CX8" s="1019"/>
      <c r="CY8" s="1019"/>
      <c r="CZ8" s="1019"/>
      <c r="DA8" s="1019"/>
      <c r="DB8" s="1019"/>
      <c r="DC8" s="1019"/>
      <c r="DD8" s="1019"/>
      <c r="DE8" s="1019"/>
      <c r="DF8" s="1019"/>
      <c r="DG8" s="1019"/>
      <c r="DH8" s="1019"/>
      <c r="DI8" s="1019"/>
      <c r="DJ8" s="1019"/>
      <c r="DK8" s="1019"/>
      <c r="DL8" s="1019"/>
      <c r="DM8" s="1019"/>
      <c r="DN8" s="1019"/>
      <c r="DO8" s="1019"/>
      <c r="DP8" s="1020"/>
      <c r="DQ8" s="1016" t="s">
        <v>77</v>
      </c>
      <c r="DR8" s="1017"/>
      <c r="DS8" s="1017"/>
      <c r="DT8" s="1017"/>
      <c r="DU8" s="1017"/>
      <c r="DV8" s="1017"/>
      <c r="DW8" s="1017"/>
      <c r="DX8" s="1017"/>
      <c r="DY8" s="1017"/>
      <c r="DZ8" s="1018"/>
      <c r="EA8" s="1016" t="s">
        <v>222</v>
      </c>
      <c r="EB8" s="1017"/>
      <c r="EC8" s="1017"/>
      <c r="ED8" s="1017"/>
      <c r="EE8" s="1017"/>
      <c r="EF8" s="1017"/>
      <c r="EG8" s="1017"/>
      <c r="EH8" s="1017"/>
      <c r="EI8" s="1017"/>
      <c r="EJ8" s="1017"/>
      <c r="EK8" s="1017"/>
      <c r="EL8" s="1018"/>
      <c r="EM8" s="1023" t="s">
        <v>129</v>
      </c>
      <c r="EN8" s="1019"/>
      <c r="EO8" s="1019"/>
      <c r="EP8" s="1019"/>
      <c r="EQ8" s="1019"/>
      <c r="ER8" s="1023" t="s">
        <v>130</v>
      </c>
      <c r="ES8" s="1019"/>
      <c r="ET8" s="1019"/>
      <c r="EU8" s="1019"/>
      <c r="EV8" s="1019"/>
      <c r="EW8" s="1019"/>
      <c r="EX8" s="1019"/>
      <c r="EY8" s="1016" t="s">
        <v>223</v>
      </c>
      <c r="EZ8" s="1017"/>
      <c r="FA8" s="1017"/>
      <c r="FB8" s="1018"/>
      <c r="FC8" s="1016" t="s">
        <v>224</v>
      </c>
      <c r="FD8" s="1018"/>
      <c r="FE8" s="1016" t="s">
        <v>225</v>
      </c>
      <c r="FF8" s="1017"/>
      <c r="FG8" s="1018"/>
      <c r="FH8" s="1016" t="s">
        <v>226</v>
      </c>
      <c r="FI8" s="1017"/>
      <c r="FJ8" s="1017"/>
      <c r="FK8" s="1017"/>
      <c r="FL8" s="1018"/>
      <c r="FM8" s="1016" t="s">
        <v>227</v>
      </c>
      <c r="FN8" s="1019"/>
      <c r="FO8" s="1020"/>
      <c r="FP8" s="1016" t="s">
        <v>228</v>
      </c>
      <c r="FQ8" s="1019"/>
      <c r="FR8" s="1020"/>
      <c r="FS8" s="578" t="s">
        <v>229</v>
      </c>
      <c r="FT8" s="579" t="s">
        <v>230</v>
      </c>
      <c r="FU8" s="580" t="s">
        <v>231</v>
      </c>
      <c r="FV8" s="968"/>
      <c r="FW8" s="16"/>
      <c r="FX8" s="1099" t="s">
        <v>232</v>
      </c>
      <c r="FY8" s="1100"/>
      <c r="FZ8" s="1101"/>
      <c r="GA8" s="1101"/>
      <c r="GB8" s="1101"/>
      <c r="GC8" s="1101"/>
      <c r="GD8" s="1101"/>
      <c r="GE8" s="1101"/>
      <c r="GF8" s="1101"/>
      <c r="GG8" s="1101"/>
      <c r="GH8" s="1101"/>
      <c r="GI8" s="1101"/>
      <c r="GJ8" s="1101"/>
      <c r="GK8" s="1101"/>
      <c r="GL8" s="1101"/>
      <c r="GM8" s="1100"/>
      <c r="GN8" s="1100"/>
      <c r="GO8" s="1100"/>
      <c r="GP8" s="1100"/>
      <c r="GQ8" s="1100"/>
      <c r="GR8" s="1100"/>
      <c r="GS8" s="1100"/>
      <c r="GT8" s="1100"/>
      <c r="GU8" s="1100"/>
      <c r="GV8" s="1100"/>
      <c r="GW8" s="1100"/>
      <c r="GX8" s="1100"/>
      <c r="GY8" s="1100"/>
      <c r="GZ8" s="1100"/>
      <c r="HA8" s="1100"/>
      <c r="HB8" s="1100"/>
      <c r="HC8" s="1100"/>
      <c r="HD8" s="1100"/>
      <c r="HE8" s="1100"/>
      <c r="HF8" s="1100"/>
      <c r="HG8" s="1100"/>
      <c r="HH8" s="1100"/>
      <c r="HI8" s="1100"/>
      <c r="HJ8" s="1100"/>
      <c r="HK8" s="1100"/>
      <c r="HL8" s="1100"/>
      <c r="HM8" s="1100"/>
      <c r="HN8" s="1102"/>
      <c r="HP8" s="1103" t="s">
        <v>76</v>
      </c>
      <c r="HQ8" s="1098"/>
      <c r="HR8" s="1098"/>
      <c r="HS8" s="1098"/>
      <c r="HT8" s="1098"/>
      <c r="HU8" s="1098"/>
      <c r="HV8" s="1098"/>
      <c r="HW8" s="1098"/>
      <c r="HX8" s="1098"/>
      <c r="HY8" s="1098"/>
      <c r="HZ8" s="1098"/>
      <c r="IA8" s="1098"/>
      <c r="IB8" s="1098"/>
      <c r="IC8" s="1098"/>
      <c r="ID8" s="1098"/>
      <c r="IE8" s="1098"/>
      <c r="IF8" s="1098"/>
      <c r="IG8" s="1098"/>
      <c r="IH8" s="1098"/>
      <c r="II8" s="1098"/>
      <c r="IJ8" s="1098"/>
      <c r="IK8" s="1098"/>
      <c r="IL8" s="1098"/>
      <c r="IM8" s="1098"/>
      <c r="IN8" s="1098"/>
      <c r="IO8" s="1098"/>
      <c r="IP8" s="1098"/>
      <c r="IQ8" s="1098"/>
      <c r="IR8" s="1098"/>
      <c r="IS8" s="1098"/>
      <c r="IT8" s="1098"/>
      <c r="IU8" s="1098"/>
      <c r="IV8" s="1104"/>
      <c r="IW8" s="1076" t="s">
        <v>77</v>
      </c>
      <c r="IX8" s="1077"/>
      <c r="IY8" s="1077"/>
      <c r="IZ8" s="1077"/>
      <c r="JA8" s="1077"/>
      <c r="JB8" s="1077"/>
      <c r="JC8" s="1077"/>
      <c r="JD8" s="1077"/>
      <c r="JE8" s="1077"/>
      <c r="JF8" s="1078"/>
      <c r="JG8" s="636"/>
      <c r="JH8" s="1077" t="s">
        <v>233</v>
      </c>
      <c r="JI8" s="1077"/>
      <c r="JJ8" s="1077"/>
      <c r="JK8" s="1077"/>
      <c r="JL8" s="1077"/>
      <c r="JM8" s="1077"/>
      <c r="JN8" s="1077"/>
      <c r="JO8" s="1077"/>
      <c r="JP8" s="1077"/>
      <c r="JQ8" s="1077"/>
      <c r="JR8" s="1078"/>
      <c r="JS8" s="1097" t="s">
        <v>129</v>
      </c>
      <c r="JT8" s="1098"/>
      <c r="JU8" s="1098"/>
      <c r="JV8" s="1098"/>
      <c r="JW8" s="1098"/>
      <c r="JX8" s="1075" t="s">
        <v>130</v>
      </c>
      <c r="JY8" s="1073"/>
      <c r="JZ8" s="1073"/>
      <c r="KA8" s="1073"/>
      <c r="KB8" s="1073"/>
      <c r="KC8" s="1073"/>
      <c r="KD8" s="1074"/>
      <c r="KE8" s="1076" t="s">
        <v>223</v>
      </c>
      <c r="KF8" s="1077"/>
      <c r="KG8" s="1077"/>
      <c r="KH8" s="1078"/>
      <c r="KI8" s="1076" t="s">
        <v>234</v>
      </c>
      <c r="KJ8" s="1078"/>
      <c r="KK8" s="1072" t="s">
        <v>225</v>
      </c>
      <c r="KL8" s="1079"/>
      <c r="KM8" s="1080"/>
      <c r="KN8" s="1072" t="s">
        <v>226</v>
      </c>
      <c r="KO8" s="1079"/>
      <c r="KP8" s="1079"/>
      <c r="KQ8" s="1079"/>
      <c r="KR8" s="1080"/>
      <c r="KS8" s="1072" t="s">
        <v>227</v>
      </c>
      <c r="KT8" s="1073"/>
      <c r="KU8" s="1074"/>
      <c r="KV8" s="1072" t="s">
        <v>228</v>
      </c>
      <c r="KW8" s="1073"/>
      <c r="KX8" s="1074"/>
      <c r="KY8" s="594" t="s">
        <v>229</v>
      </c>
      <c r="KZ8" s="595" t="s">
        <v>230</v>
      </c>
      <c r="LA8" s="596" t="s">
        <v>231</v>
      </c>
      <c r="LB8" s="377"/>
      <c r="LC8" s="322"/>
      <c r="LD8" s="380"/>
      <c r="LE8" s="383"/>
      <c r="LF8" s="282"/>
      <c r="LG8" s="282"/>
      <c r="LH8" s="282"/>
      <c r="LI8" s="282"/>
      <c r="LJ8" s="282"/>
      <c r="LK8" s="282"/>
      <c r="LL8" s="282"/>
      <c r="LM8" s="282"/>
      <c r="LN8" s="282"/>
      <c r="LO8" s="282"/>
      <c r="LP8" s="282"/>
      <c r="LQ8" s="282"/>
      <c r="LR8" s="282"/>
      <c r="LS8" s="282"/>
      <c r="LT8" s="282"/>
      <c r="LU8" s="282"/>
      <c r="LV8" s="282"/>
      <c r="LW8" s="282"/>
      <c r="LX8" s="282"/>
      <c r="LY8" s="282"/>
      <c r="LZ8" s="282"/>
      <c r="MA8" s="282"/>
      <c r="MB8" s="282"/>
      <c r="MC8" s="282"/>
      <c r="MD8" s="282"/>
      <c r="ME8" s="282"/>
      <c r="MF8" s="282"/>
      <c r="MG8" s="282"/>
      <c r="MH8" s="282"/>
      <c r="MI8" s="282"/>
    </row>
    <row r="9" spans="1:354" s="15" customFormat="1" ht="138" customHeight="1" thickBot="1">
      <c r="A9" s="338"/>
      <c r="B9" s="338"/>
      <c r="C9" s="338"/>
      <c r="D9" s="338"/>
      <c r="E9" s="338"/>
      <c r="F9" s="338"/>
      <c r="G9" s="338"/>
      <c r="H9" s="338"/>
      <c r="I9" s="338"/>
      <c r="J9" s="338"/>
      <c r="K9" s="338"/>
      <c r="L9" s="983"/>
      <c r="M9" s="987"/>
      <c r="N9" s="991"/>
      <c r="O9" s="994"/>
      <c r="P9" s="997"/>
      <c r="Q9" s="979"/>
      <c r="R9" s="817"/>
      <c r="S9" s="1000"/>
      <c r="T9" s="817"/>
      <c r="U9" s="813"/>
      <c r="V9" s="729"/>
      <c r="W9" s="1006"/>
      <c r="X9" s="1007"/>
      <c r="Y9" s="799"/>
      <c r="Z9" s="800"/>
      <c r="AA9" s="800"/>
      <c r="AB9" s="800"/>
      <c r="AC9" s="800"/>
      <c r="AD9" s="800"/>
      <c r="AE9" s="800"/>
      <c r="AF9" s="801"/>
      <c r="AG9" s="800"/>
      <c r="AH9" s="801"/>
      <c r="AI9" s="1046"/>
      <c r="AJ9" s="805"/>
      <c r="AK9" s="144" t="s">
        <v>17</v>
      </c>
      <c r="AL9" s="810"/>
      <c r="AM9" s="1180"/>
      <c r="AN9" s="1180"/>
      <c r="AO9" s="1185"/>
      <c r="AP9" s="799" t="s">
        <v>235</v>
      </c>
      <c r="AQ9" s="801"/>
      <c r="AR9" s="657" t="s">
        <v>39</v>
      </c>
      <c r="AS9" s="657" t="s">
        <v>236</v>
      </c>
      <c r="AT9" s="817"/>
      <c r="AU9" s="1257"/>
      <c r="AV9" s="808"/>
      <c r="AW9" s="803" t="s">
        <v>40</v>
      </c>
      <c r="AX9" s="1096" t="s">
        <v>237</v>
      </c>
      <c r="AY9" s="1096" t="s">
        <v>41</v>
      </c>
      <c r="AZ9" s="1096" t="s">
        <v>42</v>
      </c>
      <c r="BA9" s="1096" t="s">
        <v>43</v>
      </c>
      <c r="BB9" s="1096" t="s">
        <v>44</v>
      </c>
      <c r="BC9" s="1096" t="s">
        <v>45</v>
      </c>
      <c r="BD9" s="1096" t="s">
        <v>46</v>
      </c>
      <c r="BE9" s="1015"/>
      <c r="BF9" s="1015"/>
      <c r="BG9" s="1015"/>
      <c r="BH9" s="1055" t="s">
        <v>55</v>
      </c>
      <c r="BI9" s="1055" t="s">
        <v>56</v>
      </c>
      <c r="BJ9" s="1056" t="s">
        <v>57</v>
      </c>
      <c r="BK9" s="1056" t="s">
        <v>238</v>
      </c>
      <c r="BL9" s="817"/>
      <c r="BM9" s="1183"/>
      <c r="BN9" s="1184"/>
      <c r="BO9" s="1067"/>
      <c r="BP9" s="1068"/>
      <c r="BQ9" s="1070"/>
      <c r="BR9" s="1071"/>
      <c r="BS9" s="756"/>
      <c r="BT9" s="1053" t="s">
        <v>239</v>
      </c>
      <c r="BU9" s="1053"/>
      <c r="BV9" s="1053"/>
      <c r="BW9" s="1053"/>
      <c r="BX9" s="1053"/>
      <c r="BY9" s="1053"/>
      <c r="BZ9" s="1054"/>
      <c r="CA9" s="1048" t="s">
        <v>61</v>
      </c>
      <c r="CB9" s="1048" t="s">
        <v>62</v>
      </c>
      <c r="CC9" s="1048" t="s">
        <v>63</v>
      </c>
      <c r="CD9" s="1048" t="s">
        <v>64</v>
      </c>
      <c r="CE9" s="1050" t="s">
        <v>240</v>
      </c>
      <c r="CF9" s="1050" t="s">
        <v>241</v>
      </c>
      <c r="CG9" s="1050" t="s">
        <v>242</v>
      </c>
      <c r="CH9" s="1050" t="s">
        <v>243</v>
      </c>
      <c r="CI9" s="1081" t="s">
        <v>244</v>
      </c>
      <c r="CJ9" s="1023" t="s">
        <v>245</v>
      </c>
      <c r="CK9" s="1019"/>
      <c r="CL9" s="1019"/>
      <c r="CM9" s="1019"/>
      <c r="CN9" s="1019"/>
      <c r="CO9" s="1019"/>
      <c r="CP9" s="1019"/>
      <c r="CQ9" s="1019"/>
      <c r="CR9" s="1019"/>
      <c r="CS9" s="1019"/>
      <c r="CT9" s="1019"/>
      <c r="CU9" s="1019"/>
      <c r="CV9" s="1019"/>
      <c r="CW9" s="1020"/>
      <c r="CX9" s="1023" t="s">
        <v>246</v>
      </c>
      <c r="CY9" s="1019"/>
      <c r="CZ9" s="1019"/>
      <c r="DA9" s="1019"/>
      <c r="DB9" s="1019"/>
      <c r="DC9" s="1019"/>
      <c r="DD9" s="1019"/>
      <c r="DE9" s="1019"/>
      <c r="DF9" s="1019"/>
      <c r="DG9" s="1019"/>
      <c r="DH9" s="1019"/>
      <c r="DI9" s="1019"/>
      <c r="DJ9" s="1019"/>
      <c r="DK9" s="1019"/>
      <c r="DL9" s="1019"/>
      <c r="DM9" s="1019"/>
      <c r="DN9" s="1019"/>
      <c r="DO9" s="1019"/>
      <c r="DP9" s="1020"/>
      <c r="DQ9" s="1016" t="s">
        <v>247</v>
      </c>
      <c r="DR9" s="1017"/>
      <c r="DS9" s="1017"/>
      <c r="DT9" s="1017"/>
      <c r="DU9" s="1017"/>
      <c r="DV9" s="1017"/>
      <c r="DW9" s="1017"/>
      <c r="DX9" s="1017"/>
      <c r="DY9" s="1018"/>
      <c r="DZ9" s="738" t="s">
        <v>248</v>
      </c>
      <c r="EA9" s="1030" t="s">
        <v>249</v>
      </c>
      <c r="EB9" s="1036" t="s">
        <v>250</v>
      </c>
      <c r="EC9" s="1036"/>
      <c r="ED9" s="1033" t="s">
        <v>251</v>
      </c>
      <c r="EE9" s="1041" t="s">
        <v>250</v>
      </c>
      <c r="EF9" s="1042"/>
      <c r="EG9" s="1030" t="s">
        <v>249</v>
      </c>
      <c r="EH9" s="1086" t="s">
        <v>252</v>
      </c>
      <c r="EI9" s="1086"/>
      <c r="EJ9" s="1033" t="s">
        <v>251</v>
      </c>
      <c r="EK9" s="1086" t="s">
        <v>252</v>
      </c>
      <c r="EL9" s="1089"/>
      <c r="EM9" s="1027" t="s">
        <v>135</v>
      </c>
      <c r="EN9" s="1027" t="s">
        <v>253</v>
      </c>
      <c r="EO9" s="1093" t="s">
        <v>254</v>
      </c>
      <c r="EP9" s="1105" t="s">
        <v>255</v>
      </c>
      <c r="EQ9" s="1105" t="s">
        <v>256</v>
      </c>
      <c r="ER9" s="1027" t="s">
        <v>257</v>
      </c>
      <c r="ES9" s="1027" t="s">
        <v>258</v>
      </c>
      <c r="ET9" s="1027" t="s">
        <v>138</v>
      </c>
      <c r="EU9" s="1027" t="s">
        <v>259</v>
      </c>
      <c r="EV9" s="1027" t="s">
        <v>260</v>
      </c>
      <c r="EW9" s="1027" t="s">
        <v>261</v>
      </c>
      <c r="EX9" s="1027" t="s">
        <v>262</v>
      </c>
      <c r="EY9" s="1027" t="s">
        <v>263</v>
      </c>
      <c r="EZ9" s="1027" t="s">
        <v>264</v>
      </c>
      <c r="FA9" s="1027" t="s">
        <v>265</v>
      </c>
      <c r="FB9" s="1027" t="s">
        <v>266</v>
      </c>
      <c r="FC9" s="1027" t="s">
        <v>267</v>
      </c>
      <c r="FD9" s="1027" t="s">
        <v>268</v>
      </c>
      <c r="FE9" s="1027" t="s">
        <v>269</v>
      </c>
      <c r="FF9" s="1027" t="s">
        <v>270</v>
      </c>
      <c r="FG9" s="1112" t="s">
        <v>271</v>
      </c>
      <c r="FH9" s="1109" t="s">
        <v>272</v>
      </c>
      <c r="FI9" s="581"/>
      <c r="FJ9" s="581"/>
      <c r="FK9" s="581"/>
      <c r="FL9" s="582"/>
      <c r="FM9" s="1107" t="s">
        <v>273</v>
      </c>
      <c r="FN9" s="582"/>
      <c r="FO9" s="583"/>
      <c r="FP9" s="1109" t="s">
        <v>274</v>
      </c>
      <c r="FQ9" s="581"/>
      <c r="FR9" s="581"/>
      <c r="FS9" s="1137" t="s">
        <v>275</v>
      </c>
      <c r="FT9" s="1112" t="s">
        <v>276</v>
      </c>
      <c r="FU9" s="1140" t="s">
        <v>277</v>
      </c>
      <c r="FV9" s="968"/>
      <c r="FW9" s="97"/>
      <c r="FX9" s="1148" t="s">
        <v>278</v>
      </c>
      <c r="FY9" s="1192" t="s">
        <v>279</v>
      </c>
      <c r="FZ9" s="1194" t="s">
        <v>280</v>
      </c>
      <c r="GA9" s="597"/>
      <c r="GB9" s="598"/>
      <c r="GC9" s="598"/>
      <c r="GD9" s="598"/>
      <c r="GE9" s="599"/>
      <c r="GF9" s="598"/>
      <c r="GG9" s="598"/>
      <c r="GH9" s="598"/>
      <c r="GI9" s="598"/>
      <c r="GJ9" s="600"/>
      <c r="GK9" s="1197" t="s">
        <v>281</v>
      </c>
      <c r="GL9" s="1198"/>
      <c r="GM9" s="1198"/>
      <c r="GN9" s="1198"/>
      <c r="GO9" s="1198"/>
      <c r="GP9" s="1198"/>
      <c r="GQ9" s="1198"/>
      <c r="GR9" s="1198"/>
      <c r="GS9" s="1198"/>
      <c r="GT9" s="1198"/>
      <c r="GU9" s="1198"/>
      <c r="GV9" s="1198"/>
      <c r="GW9" s="1198"/>
      <c r="GX9" s="1198"/>
      <c r="GY9" s="1198"/>
      <c r="GZ9" s="1198"/>
      <c r="HA9" s="1198"/>
      <c r="HB9" s="1198"/>
      <c r="HC9" s="1198"/>
      <c r="HD9" s="1198"/>
      <c r="HE9" s="1198"/>
      <c r="HF9" s="1198"/>
      <c r="HG9" s="1198"/>
      <c r="HH9" s="1198"/>
      <c r="HI9" s="1198"/>
      <c r="HJ9" s="1198"/>
      <c r="HK9" s="1198"/>
      <c r="HL9" s="1198"/>
      <c r="HM9" s="1198"/>
      <c r="HN9" s="1199"/>
      <c r="HP9" s="1200" t="s">
        <v>245</v>
      </c>
      <c r="HQ9" s="1019"/>
      <c r="HR9" s="1019"/>
      <c r="HS9" s="1019"/>
      <c r="HT9" s="1019"/>
      <c r="HU9" s="1019"/>
      <c r="HV9" s="1019"/>
      <c r="HW9" s="1019"/>
      <c r="HX9" s="1019"/>
      <c r="HY9" s="1019"/>
      <c r="HZ9" s="1019"/>
      <c r="IA9" s="1019"/>
      <c r="IB9" s="1019"/>
      <c r="IC9" s="1019"/>
      <c r="ID9" s="1023" t="s">
        <v>246</v>
      </c>
      <c r="IE9" s="1019"/>
      <c r="IF9" s="1019"/>
      <c r="IG9" s="1019"/>
      <c r="IH9" s="1019"/>
      <c r="II9" s="1019"/>
      <c r="IJ9" s="1019"/>
      <c r="IK9" s="1019"/>
      <c r="IL9" s="1019"/>
      <c r="IM9" s="1019"/>
      <c r="IN9" s="1019"/>
      <c r="IO9" s="1019"/>
      <c r="IP9" s="1019"/>
      <c r="IQ9" s="1019"/>
      <c r="IR9" s="1019"/>
      <c r="IS9" s="1019"/>
      <c r="IT9" s="1019"/>
      <c r="IU9" s="1019"/>
      <c r="IV9" s="1020"/>
      <c r="IW9" s="1118" t="s">
        <v>282</v>
      </c>
      <c r="IX9" s="1119"/>
      <c r="IY9" s="1119"/>
      <c r="IZ9" s="1119"/>
      <c r="JA9" s="1119"/>
      <c r="JB9" s="1119"/>
      <c r="JC9" s="1119"/>
      <c r="JD9" s="1119"/>
      <c r="JE9" s="1120"/>
      <c r="JF9" s="660" t="s">
        <v>283</v>
      </c>
      <c r="JG9" s="1121" t="s">
        <v>284</v>
      </c>
      <c r="JH9" s="1033" t="s">
        <v>285</v>
      </c>
      <c r="JI9" s="1124"/>
      <c r="JJ9" s="1127" t="s">
        <v>286</v>
      </c>
      <c r="JK9" s="1033" t="s">
        <v>285</v>
      </c>
      <c r="JL9" s="1124"/>
      <c r="JM9" s="1127" t="s">
        <v>287</v>
      </c>
      <c r="JN9" s="1033"/>
      <c r="JO9" s="1124"/>
      <c r="JP9" s="1127" t="s">
        <v>288</v>
      </c>
      <c r="JQ9" s="1186"/>
      <c r="JR9" s="1187"/>
      <c r="JS9" s="1133" t="s">
        <v>135</v>
      </c>
      <c r="JT9" s="1115" t="s">
        <v>253</v>
      </c>
      <c r="JU9" s="1115" t="s">
        <v>254</v>
      </c>
      <c r="JV9" s="1204" t="s">
        <v>289</v>
      </c>
      <c r="JW9" s="1204" t="s">
        <v>290</v>
      </c>
      <c r="JX9" s="1133" t="s">
        <v>257</v>
      </c>
      <c r="JY9" s="1133" t="s">
        <v>258</v>
      </c>
      <c r="JZ9" s="1133" t="s">
        <v>138</v>
      </c>
      <c r="KA9" s="1133" t="s">
        <v>259</v>
      </c>
      <c r="KB9" s="1133" t="s">
        <v>291</v>
      </c>
      <c r="KC9" s="1133" t="s">
        <v>292</v>
      </c>
      <c r="KD9" s="1133" t="s">
        <v>293</v>
      </c>
      <c r="KE9" s="1130" t="s">
        <v>294</v>
      </c>
      <c r="KF9" s="1130" t="s">
        <v>295</v>
      </c>
      <c r="KG9" s="1130" t="s">
        <v>296</v>
      </c>
      <c r="KH9" s="1130" t="s">
        <v>297</v>
      </c>
      <c r="KI9" s="1163" t="s">
        <v>298</v>
      </c>
      <c r="KJ9" s="1163" t="s">
        <v>299</v>
      </c>
      <c r="KK9" s="1166" t="s">
        <v>269</v>
      </c>
      <c r="KL9" s="1166" t="s">
        <v>270</v>
      </c>
      <c r="KM9" s="1169" t="s">
        <v>271</v>
      </c>
      <c r="KN9" s="1122" t="s">
        <v>300</v>
      </c>
      <c r="KO9" s="601"/>
      <c r="KP9" s="601"/>
      <c r="KQ9" s="601"/>
      <c r="KR9" s="602"/>
      <c r="KS9" s="1122" t="s">
        <v>301</v>
      </c>
      <c r="KT9" s="602"/>
      <c r="KU9" s="603"/>
      <c r="KV9" s="1152" t="s">
        <v>302</v>
      </c>
      <c r="KW9" s="601"/>
      <c r="KX9" s="601"/>
      <c r="KY9" s="1154" t="s">
        <v>303</v>
      </c>
      <c r="KZ9" s="1155" t="s">
        <v>304</v>
      </c>
      <c r="LA9" s="1158" t="s">
        <v>305</v>
      </c>
      <c r="LB9" s="377"/>
      <c r="LC9" s="322"/>
      <c r="LD9" s="380"/>
      <c r="LE9" s="383"/>
      <c r="LF9" s="1144" t="s">
        <v>306</v>
      </c>
      <c r="LG9" s="1144"/>
      <c r="LH9" s="1144"/>
      <c r="LI9" s="1144"/>
      <c r="LJ9" s="1144"/>
      <c r="LK9" s="1144"/>
      <c r="LL9" s="1144"/>
      <c r="LM9" s="1144"/>
      <c r="LN9" s="1144"/>
      <c r="LO9" s="1144"/>
      <c r="LP9" s="1143" t="s">
        <v>163</v>
      </c>
      <c r="LQ9" s="1143"/>
      <c r="LR9" s="1143"/>
      <c r="LS9" s="1143"/>
      <c r="LT9" s="1143"/>
      <c r="LU9" s="1143"/>
      <c r="LV9" s="282"/>
      <c r="LW9" s="537"/>
      <c r="LX9" s="537"/>
      <c r="LY9" s="537"/>
      <c r="LZ9" s="537"/>
      <c r="MA9" s="537"/>
      <c r="MB9" s="537"/>
      <c r="MC9" s="537"/>
      <c r="MD9" s="537"/>
      <c r="ME9" s="438"/>
      <c r="MF9" s="438"/>
      <c r="MG9" s="438"/>
      <c r="MH9" s="438"/>
      <c r="MI9" s="438"/>
      <c r="MJ9" s="438"/>
    </row>
    <row r="10" spans="1:354" s="15" customFormat="1" ht="78.599999999999994" customHeight="1" thickBot="1">
      <c r="A10" s="338"/>
      <c r="B10" s="338"/>
      <c r="C10" s="338"/>
      <c r="D10" s="338"/>
      <c r="E10" s="338"/>
      <c r="F10" s="338"/>
      <c r="G10" s="338"/>
      <c r="H10" s="338"/>
      <c r="I10" s="338"/>
      <c r="J10" s="338"/>
      <c r="K10" s="338"/>
      <c r="L10" s="983"/>
      <c r="M10" s="987"/>
      <c r="N10" s="991"/>
      <c r="O10" s="994"/>
      <c r="P10" s="997"/>
      <c r="Q10" s="979"/>
      <c r="R10" s="817"/>
      <c r="S10" s="1000"/>
      <c r="T10" s="817" t="s">
        <v>612</v>
      </c>
      <c r="U10" s="813"/>
      <c r="V10" s="1150" t="s">
        <v>20</v>
      </c>
      <c r="W10" s="816" t="s">
        <v>21</v>
      </c>
      <c r="X10" s="1008" t="s">
        <v>22</v>
      </c>
      <c r="Y10" s="828" t="s">
        <v>23</v>
      </c>
      <c r="Z10" s="830"/>
      <c r="AA10" s="830"/>
      <c r="AB10" s="830"/>
      <c r="AC10" s="830"/>
      <c r="AD10" s="829"/>
      <c r="AE10" s="1011" t="s">
        <v>24</v>
      </c>
      <c r="AF10" s="828"/>
      <c r="AG10" s="807" t="s">
        <v>21</v>
      </c>
      <c r="AH10" s="1062" t="s">
        <v>22</v>
      </c>
      <c r="AI10" s="1046"/>
      <c r="AJ10" s="805"/>
      <c r="AK10" s="811"/>
      <c r="AL10" s="810"/>
      <c r="AM10" s="1180"/>
      <c r="AN10" s="1180"/>
      <c r="AO10" s="1185"/>
      <c r="AP10" s="808" t="s">
        <v>21</v>
      </c>
      <c r="AQ10" s="810" t="s">
        <v>22</v>
      </c>
      <c r="AR10" s="307"/>
      <c r="AS10" s="306"/>
      <c r="AT10" s="817"/>
      <c r="AU10" s="1257"/>
      <c r="AV10" s="808"/>
      <c r="AW10" s="803"/>
      <c r="AX10" s="1096"/>
      <c r="AY10" s="1096"/>
      <c r="AZ10" s="1096"/>
      <c r="BA10" s="1096"/>
      <c r="BB10" s="1096"/>
      <c r="BC10" s="1096"/>
      <c r="BD10" s="1096"/>
      <c r="BE10" s="1015"/>
      <c r="BF10" s="1015"/>
      <c r="BG10" s="1015"/>
      <c r="BH10" s="1055"/>
      <c r="BI10" s="1055"/>
      <c r="BJ10" s="1056"/>
      <c r="BK10" s="1056"/>
      <c r="BL10" s="1174" t="s">
        <v>307</v>
      </c>
      <c r="BM10" s="1176" t="s">
        <v>66</v>
      </c>
      <c r="BN10" s="1058" t="s">
        <v>22</v>
      </c>
      <c r="BO10" s="809" t="s">
        <v>66</v>
      </c>
      <c r="BP10" s="1062" t="s">
        <v>22</v>
      </c>
      <c r="BQ10" s="1064" t="s">
        <v>308</v>
      </c>
      <c r="BR10" s="1065"/>
      <c r="BS10" s="757"/>
      <c r="BT10" s="1060"/>
      <c r="BU10" s="1060"/>
      <c r="BV10" s="1060"/>
      <c r="BW10" s="1060"/>
      <c r="BX10" s="1060"/>
      <c r="BY10" s="1060"/>
      <c r="BZ10" s="1061"/>
      <c r="CA10" s="1048"/>
      <c r="CB10" s="1048"/>
      <c r="CC10" s="1048"/>
      <c r="CD10" s="1048"/>
      <c r="CE10" s="1051"/>
      <c r="CF10" s="1051"/>
      <c r="CG10" s="1051"/>
      <c r="CH10" s="1051"/>
      <c r="CI10" s="1081"/>
      <c r="CJ10" s="1038" t="s">
        <v>309</v>
      </c>
      <c r="CK10" s="1039"/>
      <c r="CL10" s="1039"/>
      <c r="CM10" s="1039"/>
      <c r="CN10" s="1039"/>
      <c r="CO10" s="1039"/>
      <c r="CP10" s="1040"/>
      <c r="CQ10" s="1038" t="s">
        <v>310</v>
      </c>
      <c r="CR10" s="1039"/>
      <c r="CS10" s="1039"/>
      <c r="CT10" s="1039"/>
      <c r="CU10" s="1039"/>
      <c r="CV10" s="1039"/>
      <c r="CW10" s="1040"/>
      <c r="CX10" s="1038" t="s">
        <v>311</v>
      </c>
      <c r="CY10" s="1039"/>
      <c r="CZ10" s="1039"/>
      <c r="DA10" s="1039"/>
      <c r="DB10" s="1039"/>
      <c r="DC10" s="1039"/>
      <c r="DD10" s="1039"/>
      <c r="DE10" s="1038" t="s">
        <v>312</v>
      </c>
      <c r="DF10" s="1039"/>
      <c r="DG10" s="1039"/>
      <c r="DH10" s="1039"/>
      <c r="DI10" s="1039"/>
      <c r="DJ10" s="1039"/>
      <c r="DK10" s="1040"/>
      <c r="DL10" s="1083" t="s">
        <v>313</v>
      </c>
      <c r="DM10" s="1084"/>
      <c r="DN10" s="1084"/>
      <c r="DO10" s="1084"/>
      <c r="DP10" s="1085"/>
      <c r="DQ10" s="1024" t="s">
        <v>314</v>
      </c>
      <c r="DR10" s="1024" t="s">
        <v>315</v>
      </c>
      <c r="DS10" s="1024" t="s">
        <v>316</v>
      </c>
      <c r="DT10" s="1024" t="s">
        <v>317</v>
      </c>
      <c r="DU10" s="1024" t="s">
        <v>318</v>
      </c>
      <c r="DV10" s="1024" t="s">
        <v>319</v>
      </c>
      <c r="DW10" s="1024" t="s">
        <v>320</v>
      </c>
      <c r="DX10" s="1024" t="s">
        <v>321</v>
      </c>
      <c r="DY10" s="1024" t="s">
        <v>322</v>
      </c>
      <c r="DZ10" s="1027" t="s">
        <v>323</v>
      </c>
      <c r="EA10" s="1031"/>
      <c r="EB10" s="1037"/>
      <c r="EC10" s="1037"/>
      <c r="ED10" s="1034"/>
      <c r="EE10" s="1043"/>
      <c r="EF10" s="1044"/>
      <c r="EG10" s="1031"/>
      <c r="EH10" s="1087"/>
      <c r="EI10" s="1087"/>
      <c r="EJ10" s="1034"/>
      <c r="EK10" s="1087"/>
      <c r="EL10" s="1090"/>
      <c r="EM10" s="1092"/>
      <c r="EN10" s="1028"/>
      <c r="EO10" s="1094"/>
      <c r="EP10" s="1092"/>
      <c r="EQ10" s="1092"/>
      <c r="ER10" s="1092"/>
      <c r="ES10" s="1092"/>
      <c r="ET10" s="1092"/>
      <c r="EU10" s="1028"/>
      <c r="EV10" s="1028"/>
      <c r="EW10" s="1028"/>
      <c r="EX10" s="1028"/>
      <c r="EY10" s="1028"/>
      <c r="EZ10" s="1028"/>
      <c r="FA10" s="1028"/>
      <c r="FB10" s="1028"/>
      <c r="FC10" s="1028"/>
      <c r="FD10" s="1028"/>
      <c r="FE10" s="1028"/>
      <c r="FF10" s="1028"/>
      <c r="FG10" s="1113"/>
      <c r="FH10" s="1110"/>
      <c r="FI10" s="1024" t="s">
        <v>324</v>
      </c>
      <c r="FJ10" s="1107" t="s">
        <v>142</v>
      </c>
      <c r="FK10" s="1107" t="s">
        <v>143</v>
      </c>
      <c r="FL10" s="1093" t="s">
        <v>325</v>
      </c>
      <c r="FM10" s="1108"/>
      <c r="FN10" s="1024" t="s">
        <v>144</v>
      </c>
      <c r="FO10" s="1024" t="s">
        <v>326</v>
      </c>
      <c r="FP10" s="1110"/>
      <c r="FQ10" s="1024" t="s">
        <v>146</v>
      </c>
      <c r="FR10" s="1107" t="s">
        <v>327</v>
      </c>
      <c r="FS10" s="1138"/>
      <c r="FT10" s="1113"/>
      <c r="FU10" s="1141"/>
      <c r="FV10" s="968"/>
      <c r="FW10" s="98"/>
      <c r="FX10" s="1148"/>
      <c r="FY10" s="1192"/>
      <c r="FZ10" s="1195"/>
      <c r="GA10" s="974" t="s">
        <v>328</v>
      </c>
      <c r="GB10" s="974" t="s">
        <v>329</v>
      </c>
      <c r="GC10" s="974" t="s">
        <v>330</v>
      </c>
      <c r="GD10" s="974" t="s">
        <v>331</v>
      </c>
      <c r="GE10" s="604"/>
      <c r="GF10" s="974" t="s">
        <v>332</v>
      </c>
      <c r="GG10" s="974"/>
      <c r="GH10" s="974"/>
      <c r="GI10" s="974"/>
      <c r="GJ10" s="974"/>
      <c r="GK10" s="1201" t="s">
        <v>333</v>
      </c>
      <c r="GL10" s="1202"/>
      <c r="GM10" s="1202"/>
      <c r="GN10" s="1202"/>
      <c r="GO10" s="1202"/>
      <c r="GP10" s="1202"/>
      <c r="GQ10" s="1202"/>
      <c r="GR10" s="1202"/>
      <c r="GS10" s="1202"/>
      <c r="GT10" s="1202"/>
      <c r="GU10" s="1202"/>
      <c r="GV10" s="1202"/>
      <c r="GW10" s="1202"/>
      <c r="GX10" s="1202"/>
      <c r="GY10" s="1202"/>
      <c r="GZ10" s="1202"/>
      <c r="HA10" s="1202"/>
      <c r="HB10" s="1202"/>
      <c r="HC10" s="1202"/>
      <c r="HD10" s="1202"/>
      <c r="HE10" s="1202"/>
      <c r="HF10" s="1202"/>
      <c r="HG10" s="1202"/>
      <c r="HH10" s="1202"/>
      <c r="HI10" s="1202"/>
      <c r="HJ10" s="1202"/>
      <c r="HK10" s="1202"/>
      <c r="HL10" s="1202"/>
      <c r="HM10" s="1203"/>
      <c r="HN10" s="605" t="s">
        <v>334</v>
      </c>
      <c r="HP10" s="1145" t="s">
        <v>335</v>
      </c>
      <c r="HQ10" s="1119"/>
      <c r="HR10" s="1119"/>
      <c r="HS10" s="1119"/>
      <c r="HT10" s="1119"/>
      <c r="HU10" s="1119"/>
      <c r="HV10" s="1120"/>
      <c r="HW10" s="1146" t="s">
        <v>336</v>
      </c>
      <c r="HX10" s="1146"/>
      <c r="HY10" s="1146"/>
      <c r="HZ10" s="1146"/>
      <c r="IA10" s="1146"/>
      <c r="IB10" s="1146"/>
      <c r="IC10" s="1146"/>
      <c r="ID10" s="1016" t="s">
        <v>337</v>
      </c>
      <c r="IE10" s="1017"/>
      <c r="IF10" s="1017"/>
      <c r="IG10" s="1017"/>
      <c r="IH10" s="1017"/>
      <c r="II10" s="1017"/>
      <c r="IJ10" s="1017"/>
      <c r="IK10" s="1016" t="s">
        <v>338</v>
      </c>
      <c r="IL10" s="1017"/>
      <c r="IM10" s="1017"/>
      <c r="IN10" s="1017"/>
      <c r="IO10" s="1017"/>
      <c r="IP10" s="1017"/>
      <c r="IQ10" s="1018"/>
      <c r="IR10" s="1023" t="s">
        <v>339</v>
      </c>
      <c r="IS10" s="1019"/>
      <c r="IT10" s="1019"/>
      <c r="IU10" s="1019"/>
      <c r="IV10" s="1020"/>
      <c r="IW10" s="1130" t="s">
        <v>340</v>
      </c>
      <c r="IX10" s="1130" t="s">
        <v>315</v>
      </c>
      <c r="IY10" s="1130" t="s">
        <v>316</v>
      </c>
      <c r="IZ10" s="1130" t="s">
        <v>317</v>
      </c>
      <c r="JA10" s="1130" t="s">
        <v>318</v>
      </c>
      <c r="JB10" s="1130" t="s">
        <v>319</v>
      </c>
      <c r="JC10" s="1130" t="s">
        <v>341</v>
      </c>
      <c r="JD10" s="1130" t="s">
        <v>342</v>
      </c>
      <c r="JE10" s="1130" t="s">
        <v>343</v>
      </c>
      <c r="JF10" s="1133" t="s">
        <v>344</v>
      </c>
      <c r="JG10" s="1122"/>
      <c r="JH10" s="1125"/>
      <c r="JI10" s="1126"/>
      <c r="JJ10" s="1128"/>
      <c r="JK10" s="1125"/>
      <c r="JL10" s="1126"/>
      <c r="JM10" s="1128"/>
      <c r="JN10" s="1125"/>
      <c r="JO10" s="1126"/>
      <c r="JP10" s="1128"/>
      <c r="JQ10" s="1188"/>
      <c r="JR10" s="1189"/>
      <c r="JS10" s="1190"/>
      <c r="JT10" s="1116"/>
      <c r="JU10" s="1116"/>
      <c r="JV10" s="1205"/>
      <c r="JW10" s="1205"/>
      <c r="JX10" s="1190"/>
      <c r="JY10" s="1190"/>
      <c r="JZ10" s="1190"/>
      <c r="KA10" s="1134"/>
      <c r="KB10" s="1134"/>
      <c r="KC10" s="1134"/>
      <c r="KD10" s="1134"/>
      <c r="KE10" s="1131"/>
      <c r="KF10" s="1131"/>
      <c r="KG10" s="1131"/>
      <c r="KH10" s="1131"/>
      <c r="KI10" s="1164"/>
      <c r="KJ10" s="1164"/>
      <c r="KK10" s="1167"/>
      <c r="KL10" s="1167"/>
      <c r="KM10" s="1170"/>
      <c r="KN10" s="1122"/>
      <c r="KO10" s="1133" t="s">
        <v>324</v>
      </c>
      <c r="KP10" s="1161" t="s">
        <v>142</v>
      </c>
      <c r="KQ10" s="1161" t="s">
        <v>143</v>
      </c>
      <c r="KR10" s="1093" t="s">
        <v>345</v>
      </c>
      <c r="KS10" s="1122"/>
      <c r="KT10" s="1133" t="s">
        <v>144</v>
      </c>
      <c r="KU10" s="1133" t="s">
        <v>346</v>
      </c>
      <c r="KV10" s="1152"/>
      <c r="KW10" s="1133" t="s">
        <v>146</v>
      </c>
      <c r="KX10" s="1161" t="s">
        <v>147</v>
      </c>
      <c r="KY10" s="1138"/>
      <c r="KZ10" s="1156"/>
      <c r="LA10" s="1159"/>
      <c r="LB10" s="377"/>
      <c r="LC10" s="322"/>
      <c r="LD10" s="380"/>
      <c r="LE10" s="383"/>
      <c r="LF10" s="1268" t="s">
        <v>53</v>
      </c>
      <c r="LG10" s="1269"/>
      <c r="LH10" s="1269"/>
      <c r="LI10" s="1269"/>
      <c r="LJ10" s="1269"/>
      <c r="LK10" s="1269"/>
      <c r="LL10" s="1269"/>
      <c r="LM10" s="1269"/>
      <c r="LN10" s="1269"/>
      <c r="LO10" s="1269"/>
      <c r="LP10" s="1250" t="s">
        <v>347</v>
      </c>
      <c r="LQ10" s="1232" t="s">
        <v>348</v>
      </c>
      <c r="LR10" s="1232" t="s">
        <v>349</v>
      </c>
      <c r="LS10" s="1232" t="s">
        <v>350</v>
      </c>
      <c r="LT10" s="1232" t="s">
        <v>351</v>
      </c>
      <c r="LU10" s="1235" t="s">
        <v>352</v>
      </c>
      <c r="LV10" s="1238" t="s">
        <v>353</v>
      </c>
      <c r="LW10" s="1241" t="s">
        <v>354</v>
      </c>
      <c r="LX10" s="1242"/>
      <c r="LY10" s="1242"/>
      <c r="LZ10" s="1242"/>
      <c r="MA10" s="1242"/>
      <c r="MB10" s="1242"/>
      <c r="MC10" s="1242"/>
      <c r="MD10" s="1243"/>
      <c r="ME10" s="1223" t="s">
        <v>355</v>
      </c>
      <c r="MF10" s="1226" t="s">
        <v>356</v>
      </c>
      <c r="MG10" s="1227"/>
      <c r="MH10" s="1228"/>
      <c r="MI10" s="1223" t="s">
        <v>357</v>
      </c>
      <c r="MJ10" s="1229" t="s">
        <v>358</v>
      </c>
      <c r="MK10" s="1215" t="s">
        <v>359</v>
      </c>
      <c r="ML10" s="890"/>
      <c r="MM10" s="1216"/>
      <c r="MN10" s="563"/>
      <c r="MP10" s="1207"/>
    </row>
    <row r="11" spans="1:354" s="15" customFormat="1" ht="91.5" customHeight="1">
      <c r="A11" s="282"/>
      <c r="B11" s="282"/>
      <c r="C11" s="282"/>
      <c r="D11" s="282"/>
      <c r="E11" s="282"/>
      <c r="F11" s="282"/>
      <c r="G11" s="282"/>
      <c r="H11" s="282"/>
      <c r="I11" s="282"/>
      <c r="J11" s="282"/>
      <c r="K11" s="338"/>
      <c r="L11" s="984"/>
      <c r="M11" s="988"/>
      <c r="N11" s="992"/>
      <c r="O11" s="994"/>
      <c r="P11" s="997"/>
      <c r="Q11" s="979"/>
      <c r="R11" s="817"/>
      <c r="S11" s="1000"/>
      <c r="T11" s="817"/>
      <c r="U11" s="813"/>
      <c r="V11" s="1150"/>
      <c r="W11" s="817"/>
      <c r="X11" s="1009"/>
      <c r="Y11" s="1045" t="s">
        <v>21</v>
      </c>
      <c r="Z11" s="1208" t="s">
        <v>22</v>
      </c>
      <c r="AA11" s="1210" t="s">
        <v>360</v>
      </c>
      <c r="AB11" s="1211"/>
      <c r="AC11" s="1212"/>
      <c r="AD11" s="809" t="s">
        <v>361</v>
      </c>
      <c r="AE11" s="807" t="s">
        <v>21</v>
      </c>
      <c r="AF11" s="1213" t="s">
        <v>22</v>
      </c>
      <c r="AG11" s="808"/>
      <c r="AH11" s="1063"/>
      <c r="AI11" s="1046"/>
      <c r="AJ11" s="805"/>
      <c r="AK11" s="811"/>
      <c r="AL11" s="630"/>
      <c r="AM11" s="39"/>
      <c r="AN11" s="39"/>
      <c r="AO11" s="39"/>
      <c r="AP11" s="808"/>
      <c r="AQ11" s="810"/>
      <c r="AR11" s="38"/>
      <c r="AS11" s="305"/>
      <c r="AT11" s="817"/>
      <c r="AU11" s="1257"/>
      <c r="AV11" s="808"/>
      <c r="AW11" s="40"/>
      <c r="AX11" s="734"/>
      <c r="AY11" s="734"/>
      <c r="AZ11" s="734"/>
      <c r="BA11" s="734"/>
      <c r="BB11" s="734"/>
      <c r="BC11" s="734"/>
      <c r="BD11" s="734"/>
      <c r="BE11" s="823" t="s">
        <v>362</v>
      </c>
      <c r="BF11" s="1015" t="s">
        <v>363</v>
      </c>
      <c r="BG11" s="1015" t="s">
        <v>364</v>
      </c>
      <c r="BH11" s="736"/>
      <c r="BI11" s="735"/>
      <c r="BJ11" s="1056"/>
      <c r="BK11" s="1056"/>
      <c r="BL11" s="1174"/>
      <c r="BM11" s="1177"/>
      <c r="BN11" s="1059"/>
      <c r="BO11" s="810"/>
      <c r="BP11" s="1063"/>
      <c r="BQ11" s="42"/>
      <c r="BR11" s="29"/>
      <c r="BS11" s="758"/>
      <c r="BT11" s="759"/>
      <c r="BU11" s="759"/>
      <c r="BV11" s="759"/>
      <c r="BW11" s="759"/>
      <c r="BX11" s="759"/>
      <c r="BY11" s="759"/>
      <c r="BZ11" s="760"/>
      <c r="CA11" s="1048"/>
      <c r="CB11" s="1048"/>
      <c r="CC11" s="1048"/>
      <c r="CD11" s="1048"/>
      <c r="CE11" s="1051"/>
      <c r="CF11" s="1051"/>
      <c r="CG11" s="1051"/>
      <c r="CH11" s="1051"/>
      <c r="CI11" s="1081"/>
      <c r="CJ11" s="584" t="s">
        <v>89</v>
      </c>
      <c r="CK11" s="584" t="s">
        <v>90</v>
      </c>
      <c r="CL11" s="584" t="s">
        <v>91</v>
      </c>
      <c r="CM11" s="584" t="s">
        <v>92</v>
      </c>
      <c r="CN11" s="584" t="s">
        <v>102</v>
      </c>
      <c r="CO11" s="584" t="s">
        <v>94</v>
      </c>
      <c r="CP11" s="584" t="s">
        <v>103</v>
      </c>
      <c r="CQ11" s="584" t="s">
        <v>89</v>
      </c>
      <c r="CR11" s="584" t="s">
        <v>90</v>
      </c>
      <c r="CS11" s="584" t="s">
        <v>91</v>
      </c>
      <c r="CT11" s="584" t="s">
        <v>92</v>
      </c>
      <c r="CU11" s="584" t="s">
        <v>102</v>
      </c>
      <c r="CV11" s="584" t="s">
        <v>94</v>
      </c>
      <c r="CW11" s="584" t="s">
        <v>103</v>
      </c>
      <c r="CX11" s="584" t="s">
        <v>89</v>
      </c>
      <c r="CY11" s="584" t="s">
        <v>90</v>
      </c>
      <c r="CZ11" s="584" t="s">
        <v>91</v>
      </c>
      <c r="DA11" s="584" t="s">
        <v>365</v>
      </c>
      <c r="DB11" s="584" t="s">
        <v>102</v>
      </c>
      <c r="DC11" s="584" t="s">
        <v>97</v>
      </c>
      <c r="DD11" s="584" t="s">
        <v>103</v>
      </c>
      <c r="DE11" s="584" t="s">
        <v>89</v>
      </c>
      <c r="DF11" s="584" t="s">
        <v>90</v>
      </c>
      <c r="DG11" s="584" t="s">
        <v>91</v>
      </c>
      <c r="DH11" s="584" t="s">
        <v>365</v>
      </c>
      <c r="DI11" s="584" t="s">
        <v>102</v>
      </c>
      <c r="DJ11" s="584" t="s">
        <v>97</v>
      </c>
      <c r="DK11" s="584" t="s">
        <v>103</v>
      </c>
      <c r="DL11" s="585" t="s">
        <v>89</v>
      </c>
      <c r="DM11" s="585" t="s">
        <v>90</v>
      </c>
      <c r="DN11" s="585" t="s">
        <v>91</v>
      </c>
      <c r="DO11" s="585" t="s">
        <v>365</v>
      </c>
      <c r="DP11" s="586" t="s">
        <v>102</v>
      </c>
      <c r="DQ11" s="1025"/>
      <c r="DR11" s="1025"/>
      <c r="DS11" s="1025"/>
      <c r="DT11" s="1025"/>
      <c r="DU11" s="1025"/>
      <c r="DV11" s="1025"/>
      <c r="DW11" s="1025"/>
      <c r="DX11" s="1025"/>
      <c r="DY11" s="1025"/>
      <c r="DZ11" s="1028"/>
      <c r="EA11" s="1031"/>
      <c r="EB11" s="1037"/>
      <c r="EC11" s="1037"/>
      <c r="ED11" s="1034"/>
      <c r="EE11" s="1043"/>
      <c r="EF11" s="1044"/>
      <c r="EG11" s="1031"/>
      <c r="EH11" s="1088"/>
      <c r="EI11" s="1088"/>
      <c r="EJ11" s="1034"/>
      <c r="EK11" s="1088"/>
      <c r="EL11" s="1091"/>
      <c r="EM11" s="1092"/>
      <c r="EN11" s="1028"/>
      <c r="EO11" s="1094"/>
      <c r="EP11" s="1092"/>
      <c r="EQ11" s="1092"/>
      <c r="ER11" s="1092"/>
      <c r="ES11" s="1092"/>
      <c r="ET11" s="1092"/>
      <c r="EU11" s="1028"/>
      <c r="EV11" s="1028"/>
      <c r="EW11" s="1028"/>
      <c r="EX11" s="1028"/>
      <c r="EY11" s="1028"/>
      <c r="EZ11" s="1028"/>
      <c r="FA11" s="1028"/>
      <c r="FB11" s="1028"/>
      <c r="FC11" s="1028"/>
      <c r="FD11" s="1028"/>
      <c r="FE11" s="1028"/>
      <c r="FF11" s="1028"/>
      <c r="FG11" s="1113"/>
      <c r="FH11" s="1110"/>
      <c r="FI11" s="1025"/>
      <c r="FJ11" s="1108"/>
      <c r="FK11" s="1108"/>
      <c r="FL11" s="1094"/>
      <c r="FM11" s="1108"/>
      <c r="FN11" s="1025"/>
      <c r="FO11" s="1025"/>
      <c r="FP11" s="1110"/>
      <c r="FQ11" s="1025"/>
      <c r="FR11" s="1108"/>
      <c r="FS11" s="1138"/>
      <c r="FT11" s="1113"/>
      <c r="FU11" s="1141"/>
      <c r="FV11" s="968"/>
      <c r="FW11" s="98"/>
      <c r="FX11" s="1148"/>
      <c r="FY11" s="1192"/>
      <c r="FZ11" s="1195"/>
      <c r="GA11" s="977"/>
      <c r="GB11" s="977"/>
      <c r="GC11" s="977"/>
      <c r="GD11" s="977"/>
      <c r="GE11" s="1263" t="s">
        <v>366</v>
      </c>
      <c r="GF11" s="977"/>
      <c r="GG11" s="977"/>
      <c r="GH11" s="977"/>
      <c r="GI11" s="977"/>
      <c r="GJ11" s="977"/>
      <c r="GK11" s="1172"/>
      <c r="GL11" s="1265"/>
      <c r="GM11" s="1265"/>
      <c r="GN11" s="1265"/>
      <c r="GO11" s="1265"/>
      <c r="GP11" s="1265"/>
      <c r="GQ11" s="1265"/>
      <c r="GR11" s="1265"/>
      <c r="GS11" s="1173"/>
      <c r="GT11" s="1172" t="s">
        <v>367</v>
      </c>
      <c r="GU11" s="1173"/>
      <c r="GV11" s="977" t="s">
        <v>368</v>
      </c>
      <c r="GW11" s="977"/>
      <c r="GX11" s="977"/>
      <c r="GY11" s="977"/>
      <c r="GZ11" s="977"/>
      <c r="HA11" s="977"/>
      <c r="HB11" s="977"/>
      <c r="HC11" s="977"/>
      <c r="HD11" s="977"/>
      <c r="HE11" s="977" t="s">
        <v>369</v>
      </c>
      <c r="HF11" s="977"/>
      <c r="HG11" s="977"/>
      <c r="HH11" s="977"/>
      <c r="HI11" s="977"/>
      <c r="HJ11" s="977"/>
      <c r="HK11" s="977"/>
      <c r="HL11" s="977"/>
      <c r="HM11" s="977"/>
      <c r="HN11" s="1266" t="s">
        <v>347</v>
      </c>
      <c r="HP11" s="606" t="s">
        <v>89</v>
      </c>
      <c r="HQ11" s="607" t="s">
        <v>90</v>
      </c>
      <c r="HR11" s="607" t="s">
        <v>91</v>
      </c>
      <c r="HS11" s="607" t="s">
        <v>92</v>
      </c>
      <c r="HT11" s="607" t="s">
        <v>102</v>
      </c>
      <c r="HU11" s="607" t="s">
        <v>94</v>
      </c>
      <c r="HV11" s="607" t="s">
        <v>103</v>
      </c>
      <c r="HW11" s="607" t="s">
        <v>89</v>
      </c>
      <c r="HX11" s="607" t="s">
        <v>90</v>
      </c>
      <c r="HY11" s="607" t="s">
        <v>91</v>
      </c>
      <c r="HZ11" s="607" t="s">
        <v>92</v>
      </c>
      <c r="IA11" s="607" t="s">
        <v>102</v>
      </c>
      <c r="IB11" s="607" t="s">
        <v>94</v>
      </c>
      <c r="IC11" s="607" t="s">
        <v>103</v>
      </c>
      <c r="ID11" s="607" t="s">
        <v>89</v>
      </c>
      <c r="IE11" s="607" t="s">
        <v>90</v>
      </c>
      <c r="IF11" s="607" t="s">
        <v>91</v>
      </c>
      <c r="IG11" s="607" t="s">
        <v>365</v>
      </c>
      <c r="IH11" s="607" t="s">
        <v>102</v>
      </c>
      <c r="II11" s="607" t="s">
        <v>97</v>
      </c>
      <c r="IJ11" s="607" t="s">
        <v>103</v>
      </c>
      <c r="IK11" s="607" t="s">
        <v>89</v>
      </c>
      <c r="IL11" s="607" t="s">
        <v>90</v>
      </c>
      <c r="IM11" s="607" t="s">
        <v>91</v>
      </c>
      <c r="IN11" s="607" t="s">
        <v>365</v>
      </c>
      <c r="IO11" s="607" t="s">
        <v>102</v>
      </c>
      <c r="IP11" s="607" t="s">
        <v>97</v>
      </c>
      <c r="IQ11" s="607" t="s">
        <v>103</v>
      </c>
      <c r="IR11" s="608" t="s">
        <v>89</v>
      </c>
      <c r="IS11" s="608" t="s">
        <v>90</v>
      </c>
      <c r="IT11" s="608" t="s">
        <v>91</v>
      </c>
      <c r="IU11" s="608" t="s">
        <v>365</v>
      </c>
      <c r="IV11" s="609" t="s">
        <v>102</v>
      </c>
      <c r="IW11" s="1131"/>
      <c r="IX11" s="1131"/>
      <c r="IY11" s="1131"/>
      <c r="IZ11" s="1131"/>
      <c r="JA11" s="1131"/>
      <c r="JB11" s="1131"/>
      <c r="JC11" s="1131"/>
      <c r="JD11" s="1131"/>
      <c r="JE11" s="1131"/>
      <c r="JF11" s="1134"/>
      <c r="JG11" s="1122"/>
      <c r="JH11" s="1270" t="s">
        <v>370</v>
      </c>
      <c r="JI11" s="1271"/>
      <c r="JJ11" s="1128"/>
      <c r="JK11" s="1270" t="s">
        <v>370</v>
      </c>
      <c r="JL11" s="1271"/>
      <c r="JM11" s="1128"/>
      <c r="JN11" s="1270" t="s">
        <v>371</v>
      </c>
      <c r="JO11" s="1271"/>
      <c r="JP11" s="1128"/>
      <c r="JQ11" s="1270" t="s">
        <v>371</v>
      </c>
      <c r="JR11" s="1271"/>
      <c r="JS11" s="1191"/>
      <c r="JT11" s="1116"/>
      <c r="JU11" s="1116"/>
      <c r="JV11" s="1205"/>
      <c r="JW11" s="1205"/>
      <c r="JX11" s="1190"/>
      <c r="JY11" s="1190"/>
      <c r="JZ11" s="1190"/>
      <c r="KA11" s="1134"/>
      <c r="KB11" s="1134"/>
      <c r="KC11" s="1134"/>
      <c r="KD11" s="1134"/>
      <c r="KE11" s="1131"/>
      <c r="KF11" s="1131"/>
      <c r="KG11" s="1131"/>
      <c r="KH11" s="1131"/>
      <c r="KI11" s="1164"/>
      <c r="KJ11" s="1164"/>
      <c r="KK11" s="1167"/>
      <c r="KL11" s="1167"/>
      <c r="KM11" s="1170"/>
      <c r="KN11" s="1122"/>
      <c r="KO11" s="1134"/>
      <c r="KP11" s="1162"/>
      <c r="KQ11" s="1162"/>
      <c r="KR11" s="1094"/>
      <c r="KS11" s="1122"/>
      <c r="KT11" s="1134"/>
      <c r="KU11" s="1134"/>
      <c r="KV11" s="1152"/>
      <c r="KW11" s="1134"/>
      <c r="KX11" s="1162"/>
      <c r="KY11" s="1138"/>
      <c r="KZ11" s="1156"/>
      <c r="LA11" s="1159"/>
      <c r="LB11" s="377"/>
      <c r="LC11" s="322"/>
      <c r="LD11" s="380"/>
      <c r="LE11" s="383"/>
      <c r="LF11" s="937" t="s">
        <v>372</v>
      </c>
      <c r="LG11" s="944"/>
      <c r="LH11" s="893" t="s">
        <v>373</v>
      </c>
      <c r="LI11" s="893" t="s">
        <v>374</v>
      </c>
      <c r="LJ11" s="893" t="s">
        <v>375</v>
      </c>
      <c r="LK11" s="893" t="s">
        <v>376</v>
      </c>
      <c r="LL11" s="893" t="s">
        <v>377</v>
      </c>
      <c r="LM11" s="893" t="s">
        <v>378</v>
      </c>
      <c r="LN11" s="893" t="s">
        <v>379</v>
      </c>
      <c r="LO11" s="950" t="s">
        <v>380</v>
      </c>
      <c r="LP11" s="1256"/>
      <c r="LQ11" s="1233"/>
      <c r="LR11" s="1233"/>
      <c r="LS11" s="1233"/>
      <c r="LT11" s="1233"/>
      <c r="LU11" s="1236"/>
      <c r="LV11" s="1239"/>
      <c r="LW11" s="1244" t="s">
        <v>381</v>
      </c>
      <c r="LX11" s="1246" t="s">
        <v>382</v>
      </c>
      <c r="LY11" s="1246" t="s">
        <v>383</v>
      </c>
      <c r="LZ11" s="1254" t="s">
        <v>384</v>
      </c>
      <c r="MA11" s="1252"/>
      <c r="MB11" s="1255"/>
      <c r="MC11" s="1246" t="s">
        <v>385</v>
      </c>
      <c r="MD11" s="1248" t="s">
        <v>386</v>
      </c>
      <c r="ME11" s="1224"/>
      <c r="MF11" s="1250" t="s">
        <v>387</v>
      </c>
      <c r="MG11" s="1232" t="s">
        <v>388</v>
      </c>
      <c r="MH11" s="1252" t="s">
        <v>389</v>
      </c>
      <c r="MI11" s="1224"/>
      <c r="MJ11" s="1230"/>
      <c r="MK11" s="1217" t="s">
        <v>390</v>
      </c>
      <c r="ML11" s="1219" t="s">
        <v>391</v>
      </c>
      <c r="MM11" s="1221" t="s">
        <v>392</v>
      </c>
      <c r="MN11" s="563"/>
      <c r="MP11" s="1207"/>
    </row>
    <row r="12" spans="1:354" s="15" customFormat="1" ht="259.7" customHeight="1" thickBot="1">
      <c r="A12" s="324" t="s">
        <v>393</v>
      </c>
      <c r="B12" s="324" t="s">
        <v>394</v>
      </c>
      <c r="C12" s="324" t="s">
        <v>395</v>
      </c>
      <c r="D12" s="324" t="s">
        <v>396</v>
      </c>
      <c r="E12" s="324" t="s">
        <v>397</v>
      </c>
      <c r="F12" s="324" t="s">
        <v>398</v>
      </c>
      <c r="G12" s="324" t="s">
        <v>399</v>
      </c>
      <c r="H12" s="324" t="s">
        <v>400</v>
      </c>
      <c r="I12" s="324" t="s">
        <v>401</v>
      </c>
      <c r="J12" s="324" t="s">
        <v>398</v>
      </c>
      <c r="K12" s="338" t="s">
        <v>402</v>
      </c>
      <c r="L12" s="984"/>
      <c r="M12" s="988"/>
      <c r="N12" s="992"/>
      <c r="O12" s="995"/>
      <c r="P12" s="998"/>
      <c r="Q12" s="980"/>
      <c r="R12" s="964"/>
      <c r="S12" s="1001"/>
      <c r="T12" s="964"/>
      <c r="U12" s="966"/>
      <c r="V12" s="1151"/>
      <c r="W12" s="964"/>
      <c r="X12" s="1010"/>
      <c r="Y12" s="1047"/>
      <c r="Z12" s="1209"/>
      <c r="AA12" s="730" t="s">
        <v>403</v>
      </c>
      <c r="AB12" s="731" t="s">
        <v>404</v>
      </c>
      <c r="AC12" s="731" t="s">
        <v>405</v>
      </c>
      <c r="AD12" s="831"/>
      <c r="AE12" s="1012"/>
      <c r="AF12" s="1214"/>
      <c r="AG12" s="1012"/>
      <c r="AH12" s="1063"/>
      <c r="AI12" s="1047"/>
      <c r="AJ12" s="805"/>
      <c r="AK12" s="811"/>
      <c r="AL12" s="630"/>
      <c r="AM12" s="39"/>
      <c r="AN12" s="39"/>
      <c r="AO12" s="39"/>
      <c r="AP12" s="808"/>
      <c r="AQ12" s="831"/>
      <c r="AR12" s="38"/>
      <c r="AS12" s="38"/>
      <c r="AT12" s="964"/>
      <c r="AU12" s="1258"/>
      <c r="AV12" s="1012"/>
      <c r="AW12" s="141"/>
      <c r="AX12" s="733"/>
      <c r="AY12" s="733"/>
      <c r="AZ12" s="733"/>
      <c r="BA12" s="733"/>
      <c r="BB12" s="733"/>
      <c r="BC12" s="733"/>
      <c r="BD12" s="733"/>
      <c r="BE12" s="1178"/>
      <c r="BF12" s="1179"/>
      <c r="BG12" s="1179"/>
      <c r="BH12" s="732"/>
      <c r="BI12" s="737"/>
      <c r="BJ12" s="1057"/>
      <c r="BK12" s="1057"/>
      <c r="BL12" s="1175"/>
      <c r="BM12" s="1177"/>
      <c r="BN12" s="1059"/>
      <c r="BO12" s="810"/>
      <c r="BP12" s="1063"/>
      <c r="BQ12" s="42"/>
      <c r="BR12" s="141" t="s">
        <v>68</v>
      </c>
      <c r="BS12" s="751"/>
      <c r="BT12" s="587" t="s">
        <v>69</v>
      </c>
      <c r="BU12" s="587" t="s">
        <v>406</v>
      </c>
      <c r="BV12" s="588" t="s">
        <v>71</v>
      </c>
      <c r="BW12" s="588" t="s">
        <v>72</v>
      </c>
      <c r="BX12" s="588" t="s">
        <v>73</v>
      </c>
      <c r="BY12" s="588" t="s">
        <v>407</v>
      </c>
      <c r="BZ12" s="589" t="s">
        <v>408</v>
      </c>
      <c r="CA12" s="1050"/>
      <c r="CB12" s="1050"/>
      <c r="CC12" s="1050"/>
      <c r="CD12" s="1049"/>
      <c r="CE12" s="1052"/>
      <c r="CF12" s="1052"/>
      <c r="CG12" s="1052"/>
      <c r="CH12" s="1052"/>
      <c r="CI12" s="1082"/>
      <c r="CJ12" s="590" t="s">
        <v>409</v>
      </c>
      <c r="CK12" s="590" t="s">
        <v>410</v>
      </c>
      <c r="CL12" s="590" t="s">
        <v>411</v>
      </c>
      <c r="CM12" s="590" t="s">
        <v>412</v>
      </c>
      <c r="CN12" s="590" t="s">
        <v>413</v>
      </c>
      <c r="CO12" s="590" t="s">
        <v>414</v>
      </c>
      <c r="CP12" s="590" t="s">
        <v>415</v>
      </c>
      <c r="CQ12" s="590" t="s">
        <v>416</v>
      </c>
      <c r="CR12" s="590" t="s">
        <v>417</v>
      </c>
      <c r="CS12" s="590" t="s">
        <v>418</v>
      </c>
      <c r="CT12" s="590" t="s">
        <v>419</v>
      </c>
      <c r="CU12" s="590" t="s">
        <v>420</v>
      </c>
      <c r="CV12" s="590" t="s">
        <v>421</v>
      </c>
      <c r="CW12" s="590" t="s">
        <v>422</v>
      </c>
      <c r="CX12" s="591" t="s">
        <v>423</v>
      </c>
      <c r="CY12" s="591" t="s">
        <v>424</v>
      </c>
      <c r="CZ12" s="591" t="s">
        <v>425</v>
      </c>
      <c r="DA12" s="591" t="s">
        <v>426</v>
      </c>
      <c r="DB12" s="591" t="s">
        <v>427</v>
      </c>
      <c r="DC12" s="591" t="s">
        <v>428</v>
      </c>
      <c r="DD12" s="591" t="s">
        <v>429</v>
      </c>
      <c r="DE12" s="591" t="s">
        <v>430</v>
      </c>
      <c r="DF12" s="591" t="s">
        <v>431</v>
      </c>
      <c r="DG12" s="591" t="s">
        <v>432</v>
      </c>
      <c r="DH12" s="591" t="s">
        <v>433</v>
      </c>
      <c r="DI12" s="591" t="s">
        <v>423</v>
      </c>
      <c r="DJ12" s="591" t="s">
        <v>434</v>
      </c>
      <c r="DK12" s="591" t="s">
        <v>435</v>
      </c>
      <c r="DL12" s="591" t="s">
        <v>123</v>
      </c>
      <c r="DM12" s="591" t="s">
        <v>124</v>
      </c>
      <c r="DN12" s="591" t="s">
        <v>125</v>
      </c>
      <c r="DO12" s="591" t="s">
        <v>126</v>
      </c>
      <c r="DP12" s="591" t="s">
        <v>127</v>
      </c>
      <c r="DQ12" s="1026"/>
      <c r="DR12" s="1026"/>
      <c r="DS12" s="1026"/>
      <c r="DT12" s="1026"/>
      <c r="DU12" s="1026"/>
      <c r="DV12" s="1026"/>
      <c r="DW12" s="1026"/>
      <c r="DX12" s="1026"/>
      <c r="DY12" s="1026"/>
      <c r="DZ12" s="1029"/>
      <c r="EA12" s="1032"/>
      <c r="EB12" s="739" t="s">
        <v>436</v>
      </c>
      <c r="EC12" s="739" t="s">
        <v>437</v>
      </c>
      <c r="ED12" s="1035"/>
      <c r="EE12" s="739" t="s">
        <v>436</v>
      </c>
      <c r="EF12" s="739" t="s">
        <v>437</v>
      </c>
      <c r="EG12" s="1032"/>
      <c r="EH12" s="739" t="s">
        <v>436</v>
      </c>
      <c r="EI12" s="739" t="s">
        <v>437</v>
      </c>
      <c r="EJ12" s="1035"/>
      <c r="EK12" s="739" t="s">
        <v>436</v>
      </c>
      <c r="EL12" s="739" t="s">
        <v>437</v>
      </c>
      <c r="EM12" s="1092"/>
      <c r="EN12" s="1029"/>
      <c r="EO12" s="1095"/>
      <c r="EP12" s="1106"/>
      <c r="EQ12" s="1106"/>
      <c r="ER12" s="1092"/>
      <c r="ES12" s="1092"/>
      <c r="ET12" s="1092"/>
      <c r="EU12" s="1029"/>
      <c r="EV12" s="1029"/>
      <c r="EW12" s="1029"/>
      <c r="EX12" s="1029"/>
      <c r="EY12" s="1029"/>
      <c r="EZ12" s="1029"/>
      <c r="FA12" s="1029"/>
      <c r="FB12" s="1029"/>
      <c r="FC12" s="1029"/>
      <c r="FD12" s="1029"/>
      <c r="FE12" s="1029"/>
      <c r="FF12" s="1029"/>
      <c r="FG12" s="1114"/>
      <c r="FH12" s="1111"/>
      <c r="FI12" s="1025"/>
      <c r="FJ12" s="1108"/>
      <c r="FK12" s="1108"/>
      <c r="FL12" s="1094"/>
      <c r="FM12" s="1136"/>
      <c r="FN12" s="1025"/>
      <c r="FO12" s="1025"/>
      <c r="FP12" s="1111"/>
      <c r="FQ12" s="1025"/>
      <c r="FR12" s="1108"/>
      <c r="FS12" s="1139"/>
      <c r="FT12" s="1114"/>
      <c r="FU12" s="1142"/>
      <c r="FV12" s="969"/>
      <c r="FW12" s="98"/>
      <c r="FX12" s="1149"/>
      <c r="FY12" s="1193"/>
      <c r="FZ12" s="1196"/>
      <c r="GA12" s="1147"/>
      <c r="GB12" s="1147"/>
      <c r="GC12" s="1147"/>
      <c r="GD12" s="1147"/>
      <c r="GE12" s="1264"/>
      <c r="GF12" s="610" t="s">
        <v>438</v>
      </c>
      <c r="GG12" s="610" t="s">
        <v>439</v>
      </c>
      <c r="GH12" s="610" t="s">
        <v>440</v>
      </c>
      <c r="GI12" s="610" t="s">
        <v>441</v>
      </c>
      <c r="GJ12" s="610" t="s">
        <v>442</v>
      </c>
      <c r="GK12" s="611" t="s">
        <v>443</v>
      </c>
      <c r="GL12" s="611" t="s">
        <v>444</v>
      </c>
      <c r="GM12" s="611" t="s">
        <v>445</v>
      </c>
      <c r="GN12" s="611" t="s">
        <v>446</v>
      </c>
      <c r="GO12" s="611" t="s">
        <v>447</v>
      </c>
      <c r="GP12" s="611" t="s">
        <v>448</v>
      </c>
      <c r="GQ12" s="611" t="s">
        <v>449</v>
      </c>
      <c r="GR12" s="611" t="s">
        <v>450</v>
      </c>
      <c r="GS12" s="611" t="s">
        <v>451</v>
      </c>
      <c r="GT12" s="611" t="s">
        <v>447</v>
      </c>
      <c r="GU12" s="611" t="s">
        <v>451</v>
      </c>
      <c r="GV12" s="611" t="s">
        <v>443</v>
      </c>
      <c r="GW12" s="611" t="s">
        <v>444</v>
      </c>
      <c r="GX12" s="611" t="s">
        <v>445</v>
      </c>
      <c r="GY12" s="611" t="s">
        <v>446</v>
      </c>
      <c r="GZ12" s="611" t="s">
        <v>447</v>
      </c>
      <c r="HA12" s="611" t="s">
        <v>448</v>
      </c>
      <c r="HB12" s="611" t="s">
        <v>449</v>
      </c>
      <c r="HC12" s="611" t="s">
        <v>450</v>
      </c>
      <c r="HD12" s="611" t="s">
        <v>451</v>
      </c>
      <c r="HE12" s="611" t="s">
        <v>443</v>
      </c>
      <c r="HF12" s="611" t="s">
        <v>444</v>
      </c>
      <c r="HG12" s="611" t="s">
        <v>445</v>
      </c>
      <c r="HH12" s="611" t="s">
        <v>446</v>
      </c>
      <c r="HI12" s="611" t="s">
        <v>447</v>
      </c>
      <c r="HJ12" s="611" t="s">
        <v>448</v>
      </c>
      <c r="HK12" s="611" t="s">
        <v>449</v>
      </c>
      <c r="HL12" s="611" t="s">
        <v>450</v>
      </c>
      <c r="HM12" s="611" t="s">
        <v>451</v>
      </c>
      <c r="HN12" s="1267"/>
      <c r="HP12" s="612" t="s">
        <v>409</v>
      </c>
      <c r="HQ12" s="613" t="s">
        <v>410</v>
      </c>
      <c r="HR12" s="613" t="s">
        <v>411</v>
      </c>
      <c r="HS12" s="613" t="s">
        <v>412</v>
      </c>
      <c r="HT12" s="613" t="s">
        <v>413</v>
      </c>
      <c r="HU12" s="613" t="s">
        <v>414</v>
      </c>
      <c r="HV12" s="613" t="s">
        <v>415</v>
      </c>
      <c r="HW12" s="613" t="s">
        <v>416</v>
      </c>
      <c r="HX12" s="613" t="s">
        <v>417</v>
      </c>
      <c r="HY12" s="613" t="s">
        <v>418</v>
      </c>
      <c r="HZ12" s="613" t="s">
        <v>419</v>
      </c>
      <c r="IA12" s="613" t="s">
        <v>420</v>
      </c>
      <c r="IB12" s="613" t="s">
        <v>421</v>
      </c>
      <c r="IC12" s="613" t="s">
        <v>422</v>
      </c>
      <c r="ID12" s="613" t="s">
        <v>423</v>
      </c>
      <c r="IE12" s="613" t="s">
        <v>424</v>
      </c>
      <c r="IF12" s="613" t="s">
        <v>425</v>
      </c>
      <c r="IG12" s="613" t="s">
        <v>426</v>
      </c>
      <c r="IH12" s="613" t="s">
        <v>427</v>
      </c>
      <c r="II12" s="613" t="s">
        <v>428</v>
      </c>
      <c r="IJ12" s="613" t="s">
        <v>429</v>
      </c>
      <c r="IK12" s="613" t="s">
        <v>430</v>
      </c>
      <c r="IL12" s="613" t="s">
        <v>431</v>
      </c>
      <c r="IM12" s="613" t="s">
        <v>432</v>
      </c>
      <c r="IN12" s="613" t="s">
        <v>433</v>
      </c>
      <c r="IO12" s="613" t="s">
        <v>423</v>
      </c>
      <c r="IP12" s="613" t="s">
        <v>434</v>
      </c>
      <c r="IQ12" s="613" t="s">
        <v>435</v>
      </c>
      <c r="IR12" s="614" t="s">
        <v>123</v>
      </c>
      <c r="IS12" s="613" t="s">
        <v>124</v>
      </c>
      <c r="IT12" s="613" t="s">
        <v>125</v>
      </c>
      <c r="IU12" s="613" t="s">
        <v>126</v>
      </c>
      <c r="IV12" s="613" t="s">
        <v>127</v>
      </c>
      <c r="IW12" s="1132"/>
      <c r="IX12" s="1132"/>
      <c r="IY12" s="1132"/>
      <c r="IZ12" s="1132"/>
      <c r="JA12" s="1132"/>
      <c r="JB12" s="1132"/>
      <c r="JC12" s="1132"/>
      <c r="JD12" s="1132"/>
      <c r="JE12" s="1132"/>
      <c r="JF12" s="1135"/>
      <c r="JG12" s="1123"/>
      <c r="JH12" s="740" t="s">
        <v>452</v>
      </c>
      <c r="JI12" s="740" t="s">
        <v>453</v>
      </c>
      <c r="JJ12" s="1129"/>
      <c r="JK12" s="740" t="s">
        <v>452</v>
      </c>
      <c r="JL12" s="740" t="s">
        <v>453</v>
      </c>
      <c r="JM12" s="1129"/>
      <c r="JN12" s="740" t="s">
        <v>452</v>
      </c>
      <c r="JO12" s="740" t="s">
        <v>453</v>
      </c>
      <c r="JP12" s="1129"/>
      <c r="JQ12" s="740" t="s">
        <v>452</v>
      </c>
      <c r="JR12" s="740" t="s">
        <v>453</v>
      </c>
      <c r="JS12" s="1190"/>
      <c r="JT12" s="1117"/>
      <c r="JU12" s="1117"/>
      <c r="JV12" s="1206"/>
      <c r="JW12" s="1206"/>
      <c r="JX12" s="1190"/>
      <c r="JY12" s="1190"/>
      <c r="JZ12" s="1190"/>
      <c r="KA12" s="1135"/>
      <c r="KB12" s="1135"/>
      <c r="KC12" s="1135"/>
      <c r="KD12" s="1135"/>
      <c r="KE12" s="1132"/>
      <c r="KF12" s="1132"/>
      <c r="KG12" s="1132"/>
      <c r="KH12" s="1132"/>
      <c r="KI12" s="1165"/>
      <c r="KJ12" s="1165"/>
      <c r="KK12" s="1168"/>
      <c r="KL12" s="1168"/>
      <c r="KM12" s="1171"/>
      <c r="KN12" s="1123"/>
      <c r="KO12" s="1134"/>
      <c r="KP12" s="1162"/>
      <c r="KQ12" s="1162"/>
      <c r="KR12" s="1094"/>
      <c r="KS12" s="1123"/>
      <c r="KT12" s="1134"/>
      <c r="KU12" s="1134"/>
      <c r="KV12" s="1153"/>
      <c r="KW12" s="1134"/>
      <c r="KX12" s="1162"/>
      <c r="KY12" s="1139"/>
      <c r="KZ12" s="1157"/>
      <c r="LA12" s="1160"/>
      <c r="LB12" s="378" t="s">
        <v>454</v>
      </c>
      <c r="LC12" s="375" t="s">
        <v>455</v>
      </c>
      <c r="LD12" s="381" t="s">
        <v>456</v>
      </c>
      <c r="LE12" s="384" t="s">
        <v>457</v>
      </c>
      <c r="LF12" s="339" t="s">
        <v>458</v>
      </c>
      <c r="LG12" s="323" t="s">
        <v>459</v>
      </c>
      <c r="LH12" s="891"/>
      <c r="LI12" s="891"/>
      <c r="LJ12" s="891"/>
      <c r="LK12" s="891"/>
      <c r="LL12" s="891"/>
      <c r="LM12" s="891"/>
      <c r="LN12" s="891"/>
      <c r="LO12" s="916"/>
      <c r="LP12" s="1251"/>
      <c r="LQ12" s="1234"/>
      <c r="LR12" s="1234"/>
      <c r="LS12" s="1234"/>
      <c r="LT12" s="1234"/>
      <c r="LU12" s="1237"/>
      <c r="LV12" s="1240"/>
      <c r="LW12" s="1245"/>
      <c r="LX12" s="1247"/>
      <c r="LY12" s="1247"/>
      <c r="LZ12" s="741" t="s">
        <v>460</v>
      </c>
      <c r="MA12" s="741" t="s">
        <v>461</v>
      </c>
      <c r="MB12" s="741" t="s">
        <v>462</v>
      </c>
      <c r="MC12" s="1247"/>
      <c r="MD12" s="1249"/>
      <c r="ME12" s="1225"/>
      <c r="MF12" s="1251"/>
      <c r="MG12" s="1234"/>
      <c r="MH12" s="1253"/>
      <c r="MI12" s="1225"/>
      <c r="MJ12" s="1231"/>
      <c r="MK12" s="1218"/>
      <c r="ML12" s="1220"/>
      <c r="MM12" s="1222"/>
      <c r="MN12" s="564" t="s">
        <v>613</v>
      </c>
      <c r="MP12" s="1207"/>
    </row>
    <row r="13" spans="1:354" s="2" customFormat="1" ht="20.25" customHeight="1">
      <c r="A13" s="325"/>
      <c r="B13" s="325"/>
      <c r="C13" s="325">
        <v>0</v>
      </c>
      <c r="D13" s="325"/>
      <c r="E13" s="325"/>
      <c r="F13" s="325"/>
      <c r="G13" s="326">
        <f>SUBTOTAL(9,G$14:G$117)</f>
        <v>0</v>
      </c>
      <c r="H13" s="326">
        <f>SUBTOTAL(9,H$14:H$117)</f>
        <v>0</v>
      </c>
      <c r="I13" s="326">
        <f>SUBTOTAL(9,I$14:I$117)</f>
        <v>0</v>
      </c>
      <c r="J13" s="326"/>
      <c r="K13" s="316"/>
      <c r="L13" s="497"/>
      <c r="M13" s="498"/>
      <c r="N13" s="498"/>
      <c r="O13" s="498"/>
      <c r="P13" s="498"/>
      <c r="Q13" s="558"/>
      <c r="R13" s="499"/>
      <c r="S13" s="498"/>
      <c r="T13" s="499"/>
      <c r="U13" s="499"/>
      <c r="V13" s="526"/>
      <c r="W13" s="500"/>
      <c r="X13" s="541"/>
      <c r="Y13" s="500"/>
      <c r="Z13" s="500"/>
      <c r="AA13" s="500"/>
      <c r="AB13" s="500"/>
      <c r="AC13" s="500"/>
      <c r="AD13" s="500"/>
      <c r="AE13" s="500"/>
      <c r="AF13" s="500"/>
      <c r="AG13" s="498"/>
      <c r="AH13" s="498"/>
      <c r="AI13" s="501"/>
      <c r="AJ13" s="502"/>
      <c r="AK13" s="502"/>
      <c r="AL13" s="631"/>
      <c r="AM13" s="503"/>
      <c r="AN13" s="504"/>
      <c r="AO13" s="504"/>
      <c r="AP13" s="498"/>
      <c r="AQ13" s="502"/>
      <c r="AR13" s="502"/>
      <c r="AS13" s="502"/>
      <c r="AT13" s="502"/>
      <c r="AU13" s="502"/>
      <c r="AV13" s="502"/>
      <c r="AW13" s="505"/>
      <c r="AX13" s="505"/>
      <c r="AY13" s="505"/>
      <c r="AZ13" s="505"/>
      <c r="BA13" s="505"/>
      <c r="BB13" s="505"/>
      <c r="BC13" s="505"/>
      <c r="BD13" s="505"/>
      <c r="BE13" s="505"/>
      <c r="BF13" s="505"/>
      <c r="BG13" s="505"/>
      <c r="BH13" s="506"/>
      <c r="BI13" s="506"/>
      <c r="BJ13" s="505"/>
      <c r="BK13" s="505"/>
      <c r="BL13" s="505"/>
      <c r="BM13" s="498"/>
      <c r="BN13" s="498"/>
      <c r="BO13" s="498"/>
      <c r="BP13" s="500"/>
      <c r="BQ13" s="498"/>
      <c r="BR13" s="507"/>
      <c r="BS13" s="761"/>
      <c r="BT13" s="499"/>
      <c r="BU13" s="499"/>
      <c r="BV13" s="499"/>
      <c r="BW13" s="499"/>
      <c r="BX13" s="499"/>
      <c r="BY13" s="499"/>
      <c r="BZ13" s="762"/>
      <c r="CA13" s="498"/>
      <c r="CB13" s="498"/>
      <c r="CC13" s="498"/>
      <c r="CD13" s="498"/>
      <c r="CE13" s="498"/>
      <c r="CF13" s="498"/>
      <c r="CG13" s="498"/>
      <c r="CH13" s="498"/>
      <c r="CI13" s="499"/>
      <c r="CJ13" s="538"/>
      <c r="CK13" s="509"/>
      <c r="CL13" s="509"/>
      <c r="CM13" s="509"/>
      <c r="CN13" s="509"/>
      <c r="CO13" s="509"/>
      <c r="CP13" s="509"/>
      <c r="CQ13" s="509"/>
      <c r="CR13" s="509"/>
      <c r="CS13" s="509"/>
      <c r="CT13" s="509"/>
      <c r="CU13" s="509"/>
      <c r="CV13" s="509"/>
      <c r="CW13" s="509"/>
      <c r="CX13" s="509"/>
      <c r="CY13" s="509"/>
      <c r="CZ13" s="509"/>
      <c r="DA13" s="509"/>
      <c r="DB13" s="509"/>
      <c r="DC13" s="509"/>
      <c r="DD13" s="509"/>
      <c r="DE13" s="509"/>
      <c r="DF13" s="509"/>
      <c r="DG13" s="509"/>
      <c r="DH13" s="509"/>
      <c r="DI13" s="509"/>
      <c r="DJ13" s="509"/>
      <c r="DK13" s="509"/>
      <c r="DL13" s="509"/>
      <c r="DM13" s="509"/>
      <c r="DN13" s="509"/>
      <c r="DO13" s="509"/>
      <c r="DP13" s="510"/>
      <c r="DQ13" s="511"/>
      <c r="DR13" s="511"/>
      <c r="DS13" s="511"/>
      <c r="DT13" s="498"/>
      <c r="DU13" s="498"/>
      <c r="DV13" s="498"/>
      <c r="DW13" s="498"/>
      <c r="DX13" s="498"/>
      <c r="DY13" s="498"/>
      <c r="DZ13" s="511"/>
      <c r="EA13" s="642"/>
      <c r="EB13" s="642"/>
      <c r="EC13" s="642"/>
      <c r="ED13" s="642"/>
      <c r="EE13" s="642"/>
      <c r="EF13" s="642"/>
      <c r="EG13" s="642"/>
      <c r="EH13" s="498"/>
      <c r="EI13" s="498"/>
      <c r="EJ13" s="498"/>
      <c r="EK13" s="498"/>
      <c r="EL13" s="498"/>
      <c r="EM13" s="498"/>
      <c r="EN13" s="498"/>
      <c r="EO13" s="498"/>
      <c r="EP13" s="498"/>
      <c r="EQ13" s="498"/>
      <c r="ER13" s="498"/>
      <c r="ES13" s="498"/>
      <c r="ET13" s="498"/>
      <c r="EU13" s="498"/>
      <c r="EV13" s="498"/>
      <c r="EW13" s="498"/>
      <c r="EX13" s="498"/>
      <c r="EY13" s="498"/>
      <c r="EZ13" s="498"/>
      <c r="FA13" s="498"/>
      <c r="FB13" s="498"/>
      <c r="FC13" s="498"/>
      <c r="FD13" s="498"/>
      <c r="FE13" s="498"/>
      <c r="FF13" s="498"/>
      <c r="FG13" s="498"/>
      <c r="FH13" s="498"/>
      <c r="FI13" s="498"/>
      <c r="FJ13" s="498"/>
      <c r="FK13" s="498"/>
      <c r="FL13" s="498"/>
      <c r="FM13" s="498"/>
      <c r="FN13" s="498"/>
      <c r="FO13" s="498"/>
      <c r="FP13" s="498"/>
      <c r="FQ13" s="498"/>
      <c r="FR13" s="499"/>
      <c r="FS13" s="498"/>
      <c r="FT13" s="502"/>
      <c r="FU13" s="508"/>
      <c r="FV13" s="512"/>
      <c r="FW13" s="99"/>
      <c r="FX13" s="513"/>
      <c r="FY13" s="514"/>
      <c r="FZ13" s="514"/>
      <c r="GA13" s="514"/>
      <c r="GB13" s="514"/>
      <c r="GC13" s="514"/>
      <c r="GD13" s="514"/>
      <c r="GE13" s="514"/>
      <c r="GF13" s="514"/>
      <c r="GG13" s="514"/>
      <c r="GH13" s="514"/>
      <c r="GI13" s="514"/>
      <c r="GJ13" s="514"/>
      <c r="GK13" s="514"/>
      <c r="GL13" s="514"/>
      <c r="GM13" s="514"/>
      <c r="GN13" s="514"/>
      <c r="GO13" s="514"/>
      <c r="GP13" s="514"/>
      <c r="GQ13" s="514"/>
      <c r="GR13" s="514"/>
      <c r="GS13" s="514"/>
      <c r="GT13" s="514"/>
      <c r="GU13" s="514"/>
      <c r="GV13" s="514"/>
      <c r="GW13" s="514"/>
      <c r="GX13" s="514"/>
      <c r="GY13" s="514"/>
      <c r="GZ13" s="514"/>
      <c r="HA13" s="514"/>
      <c r="HB13" s="514"/>
      <c r="HC13" s="514"/>
      <c r="HD13" s="514"/>
      <c r="HE13" s="514"/>
      <c r="HF13" s="514"/>
      <c r="HG13" s="514"/>
      <c r="HH13" s="514"/>
      <c r="HI13" s="514"/>
      <c r="HJ13" s="514"/>
      <c r="HK13" s="514"/>
      <c r="HL13" s="514"/>
      <c r="HM13" s="514"/>
      <c r="HN13" s="515"/>
      <c r="HP13" s="516"/>
      <c r="HQ13" s="517"/>
      <c r="HR13" s="517"/>
      <c r="HS13" s="517"/>
      <c r="HT13" s="517"/>
      <c r="HU13" s="517"/>
      <c r="HV13" s="517"/>
      <c r="HW13" s="517"/>
      <c r="HX13" s="517"/>
      <c r="HY13" s="517"/>
      <c r="HZ13" s="517"/>
      <c r="IA13" s="517"/>
      <c r="IB13" s="517"/>
      <c r="IC13" s="517"/>
      <c r="ID13" s="517"/>
      <c r="IE13" s="517"/>
      <c r="IF13" s="517"/>
      <c r="IG13" s="517"/>
      <c r="IH13" s="517"/>
      <c r="II13" s="517"/>
      <c r="IJ13" s="517"/>
      <c r="IK13" s="517"/>
      <c r="IL13" s="517"/>
      <c r="IM13" s="517"/>
      <c r="IN13" s="517"/>
      <c r="IO13" s="517"/>
      <c r="IP13" s="517"/>
      <c r="IQ13" s="517"/>
      <c r="IR13" s="517"/>
      <c r="IS13" s="517"/>
      <c r="IT13" s="517"/>
      <c r="IU13" s="517"/>
      <c r="IV13" s="517"/>
      <c r="IW13" s="518"/>
      <c r="IX13" s="518"/>
      <c r="IY13" s="518"/>
      <c r="IZ13" s="517"/>
      <c r="JA13" s="517"/>
      <c r="JB13" s="517"/>
      <c r="JC13" s="517"/>
      <c r="JD13" s="517"/>
      <c r="JE13" s="517"/>
      <c r="JF13" s="517"/>
      <c r="JG13" s="517"/>
      <c r="JH13" s="517"/>
      <c r="JI13" s="517"/>
      <c r="JJ13" s="517"/>
      <c r="JK13" s="517"/>
      <c r="JL13" s="517"/>
      <c r="JM13" s="517"/>
      <c r="JN13" s="517"/>
      <c r="JO13" s="517"/>
      <c r="JP13" s="517"/>
      <c r="JQ13" s="517"/>
      <c r="JR13" s="517"/>
      <c r="JS13" s="517"/>
      <c r="JT13" s="517"/>
      <c r="JU13" s="517"/>
      <c r="JV13" s="517"/>
      <c r="JW13" s="517"/>
      <c r="JX13" s="517"/>
      <c r="JY13" s="517"/>
      <c r="JZ13" s="517"/>
      <c r="KA13" s="517"/>
      <c r="KB13" s="517"/>
      <c r="KC13" s="517"/>
      <c r="KD13" s="517"/>
      <c r="KE13" s="517"/>
      <c r="KF13" s="517"/>
      <c r="KG13" s="517"/>
      <c r="KH13" s="517"/>
      <c r="KI13" s="517"/>
      <c r="KJ13" s="517"/>
      <c r="KK13" s="517"/>
      <c r="KL13" s="517"/>
      <c r="KM13" s="517"/>
      <c r="KN13" s="517"/>
      <c r="KO13" s="517"/>
      <c r="KP13" s="517"/>
      <c r="KQ13" s="517"/>
      <c r="KR13" s="517"/>
      <c r="KS13" s="517"/>
      <c r="KT13" s="517"/>
      <c r="KU13" s="517"/>
      <c r="KV13" s="517"/>
      <c r="KW13" s="517"/>
      <c r="KX13" s="517"/>
      <c r="KY13" s="517"/>
      <c r="KZ13" s="517"/>
      <c r="LA13" s="519"/>
      <c r="LB13" s="516"/>
      <c r="LC13" s="517"/>
      <c r="LD13" s="520"/>
      <c r="LE13" s="519"/>
      <c r="LF13" s="517"/>
      <c r="LG13" s="517"/>
      <c r="LH13" s="517"/>
      <c r="LI13" s="517"/>
      <c r="LJ13" s="517"/>
      <c r="LK13" s="517"/>
      <c r="LL13" s="517"/>
      <c r="LM13" s="517"/>
      <c r="LN13" s="517"/>
      <c r="LO13" s="520"/>
      <c r="LP13" s="516"/>
      <c r="LQ13" s="517"/>
      <c r="LR13" s="517"/>
      <c r="LS13" s="517"/>
      <c r="LT13" s="517"/>
      <c r="LU13" s="517"/>
      <c r="LV13" s="521"/>
      <c r="LW13" s="516"/>
      <c r="LX13" s="517"/>
      <c r="LY13" s="517"/>
      <c r="LZ13" s="517"/>
      <c r="MA13" s="517"/>
      <c r="MB13" s="517"/>
      <c r="MC13" s="517"/>
      <c r="MD13" s="522"/>
      <c r="ME13" s="523"/>
      <c r="MF13" s="516"/>
      <c r="MG13" s="517"/>
      <c r="MH13" s="524"/>
      <c r="MI13" s="524"/>
      <c r="MJ13" s="525"/>
      <c r="MK13" s="565"/>
      <c r="ML13" s="566"/>
      <c r="MM13" s="567"/>
      <c r="MN13" s="533"/>
    </row>
    <row r="14" spans="1:354" ht="30" customHeight="1">
      <c r="A14" s="531">
        <f t="shared" ref="A14:A45" si="8">D14*1000000+C14*10000+R14*100+AJ14</f>
        <v>0</v>
      </c>
      <c r="B14" s="531">
        <f>IF(L14&lt;&gt;"",IF(L14&lt;&gt;L13,B13+1,B13),0)</f>
        <v>0</v>
      </c>
      <c r="C14" s="531">
        <f>IF(N14&lt;&gt;"",IF(N14&lt;&gt;N13,C13+1,C13),0)</f>
        <v>0</v>
      </c>
      <c r="D14" s="531">
        <f>IF(M14&lt;&gt;"",IF(M14&lt;&gt;M13,D13+1,D13),0)</f>
        <v>0</v>
      </c>
      <c r="E14" s="531">
        <f t="shared" ref="E14:E45" si="9">IF(S14&lt;&gt;"",IF(OR(S14&lt;&gt;S13,N14&lt;&gt;N13),E13+1,E13),0)</f>
        <v>0</v>
      </c>
      <c r="F14" s="531">
        <f t="shared" ref="F14:F45" si="10">IF(BQ14&gt;0,E14,0)</f>
        <v>0</v>
      </c>
      <c r="G14" s="531">
        <f>IF(N14&lt;&gt;"",IF(N14&lt;&gt;N13,1,0),0)</f>
        <v>0</v>
      </c>
      <c r="H14" s="531">
        <f>IF(M14&lt;&gt;"",IF(M14&lt;&gt;M13,1,0),0)</f>
        <v>0</v>
      </c>
      <c r="I14" s="531">
        <f t="shared" ref="I14:I45" si="11">IF(S14&lt;&gt;"",IF(S14&lt;&gt;S13,1,0),0)</f>
        <v>0</v>
      </c>
      <c r="J14" s="531">
        <f>IF(AND(I14=1,SUMIF($E$14:$E$100,E14,$F$14:$F$100)&gt;0),1,0)</f>
        <v>0</v>
      </c>
      <c r="K14" s="532">
        <f t="shared" ref="K14:K77" si="12">ROW()-ROW($I$13)</f>
        <v>1</v>
      </c>
      <c r="L14" s="390"/>
      <c r="M14" s="391"/>
      <c r="N14" s="391"/>
      <c r="O14" s="102"/>
      <c r="P14" s="545" cm="1">
        <f t="array" ref="P14">IFERROR(_xlfn.IFS($O14=1,"都市農業地域",$O14=2,"平地農業地域",$O14=3,"中間農業地域",$O14=4,"山間農業地域"),0)</f>
        <v>0</v>
      </c>
      <c r="Q14" s="559"/>
      <c r="R14" s="357">
        <f t="shared" ref="R14:R45" si="13">IF(S14&lt;&gt;"",IF(N14&lt;&gt;N13,1,IF(S14&lt;&gt;S13,R13+1,R13)),)</f>
        <v>0</v>
      </c>
      <c r="S14" s="743"/>
      <c r="T14" s="742"/>
      <c r="U14" s="743"/>
      <c r="V14" s="744"/>
      <c r="W14" s="455" t="str">
        <f>IF($Y14="","",IF($Y14=5,2,1))</f>
        <v/>
      </c>
      <c r="X14" s="546" t="str">
        <f>IFERROR(IF($Y14=5,"100万円",VLOOKUP($W14,'整理番号表 （R7） '!$Y$33:$Z$34,2,"FALSE")),"")</f>
        <v/>
      </c>
      <c r="Y14" s="50"/>
      <c r="Z14" s="456" cm="1">
        <f t="array" ref="Z14">IFERROR(_xlfn.IFS($Y14=1,"認定農業者",$Y14=2,"認定就農者",$Y14=3,"集落営農組織(任意組織)",$Y14=4,"市町村基本構想に示す目標水準を達成している農業者",$Y14=5,"市町村が認める者"),0)</f>
        <v>0</v>
      </c>
      <c r="AA14" s="371"/>
      <c r="AB14" s="547" t="str">
        <f>'整理番号表 （R7） '!$AC14</f>
        <v/>
      </c>
      <c r="AC14" s="548" t="str">
        <f t="shared" ref="AC14:AC24" si="14">IF($AB14&lt;&gt;"",$AC$2*AB14,"")</f>
        <v/>
      </c>
      <c r="AD14" s="616"/>
      <c r="AE14" s="50"/>
      <c r="AF14" s="455">
        <f>IF(AE14&lt;&gt;0,VLOOKUP(AE14,'整理番号表 （R7） '!$B$20:$F$47,2,FALSE),)</f>
        <v>0</v>
      </c>
      <c r="AG14" s="104"/>
      <c r="AH14" s="549" t="str">
        <f>IFERROR(VLOOKUP(AG14,'整理番号表 （R7） '!$P$6:$Q$39,2,FALSE),"")</f>
        <v/>
      </c>
      <c r="AI14" s="106"/>
      <c r="AJ14" s="530">
        <f t="shared" ref="AJ14:AJ45" si="15">IF(AK14&lt;&gt;"",IF(OR(V14&lt;&gt;V13,S14&lt;&gt;S13),1,AJ13+1),0)</f>
        <v>0</v>
      </c>
      <c r="AK14" s="619"/>
      <c r="AL14" s="632"/>
      <c r="AM14" s="439"/>
      <c r="AN14" s="440"/>
      <c r="AO14" s="440"/>
      <c r="AP14" s="104"/>
      <c r="AQ14" s="441">
        <f>IF(AP14&lt;&gt;0,VLOOKUP(AP14,'整理番号表 （R7） '!$P$43:$R$49,2,FALSE),)</f>
        <v>0</v>
      </c>
      <c r="AR14" s="442"/>
      <c r="AS14" s="440"/>
      <c r="AT14" s="105"/>
      <c r="AU14" s="767"/>
      <c r="AV14" s="767"/>
      <c r="AW14" s="418"/>
      <c r="AX14" s="550">
        <f>IF(MC14&gt;0,ROUNDDOWN(MC14,-3),0)</f>
        <v>0</v>
      </c>
      <c r="AY14" s="550">
        <f t="shared" ref="AY14:AY45" si="16">IF(MD14&gt;0,IF(SUMIFS($MF$14:$MF$100,$E$14:$E$100,E14)&lt;SUMIFS($MG$14:$MG$100,$E$14:$E$100,E14),ROUND(MD14,-3),ROUNDDOWN(MD14,-3)),)</f>
        <v>0</v>
      </c>
      <c r="AZ14" s="418"/>
      <c r="BA14" s="550">
        <f>AW14-SUM(AY14,AZ14,BB14,BC14,BD14)</f>
        <v>0</v>
      </c>
      <c r="BB14" s="444"/>
      <c r="BC14" s="444"/>
      <c r="BD14" s="444"/>
      <c r="BE14" s="620"/>
      <c r="BF14" s="553" t="str">
        <f>IF($AW14&gt;0,IF(AND($AT14=1,$BE14="控除不可"),"該当なし",IF(AND($AT14=1,$BE14="80%控除対象"),ROUNDDOWN($AW14*8/110,0),IF(AND($AT14=1,$BE14="全額控除"),ROUNDDOWN(AW14*10/110,0),IF(OR(AT14=2,AT14=3),"該当なし","含税額")))),"")</f>
        <v/>
      </c>
      <c r="BG14" s="562" t="str">
        <f>IF(AW14&gt;0,IF(AND(AT14=1,BE14="控除不可"),"",IF(AND(AT14=1,BE14="80%控除対象"),ROUNDDOWN(AY14*8/102,0),IF(AND(AT14=1,BE14="全額控除"),ROUNDDOWN(AY14*10/100,0),IF(AT14=2,"","")))),"")</f>
        <v/>
      </c>
      <c r="BH14" s="551">
        <f>IF(AW14&lt;&gt;0,AY14/AW14,)</f>
        <v>0</v>
      </c>
      <c r="BI14" s="551">
        <f>IF(AW14&lt;&gt;0,AZ14/AW14,)</f>
        <v>0</v>
      </c>
      <c r="BJ14" s="446"/>
      <c r="BK14" s="446"/>
      <c r="BL14" s="446"/>
      <c r="BM14" s="45"/>
      <c r="BN14" s="455">
        <f>IF(BM14&lt;&gt;0,VLOOKUP(BM14,'整理番号表 （R7） '!$T$6:$U$16,2,FALSE),)</f>
        <v>0</v>
      </c>
      <c r="BO14" s="45"/>
      <c r="BP14" s="455">
        <f>IF(BO14&lt;&gt;0,VLOOKUP(BO14,'整理番号表 （R7） '!$T$23:$U$30,2,FALSE),)</f>
        <v>0</v>
      </c>
      <c r="BQ14" s="45"/>
      <c r="BR14" s="552">
        <f t="shared" ref="BR14:BR77" si="17">IF(BQ14=1,AZ14,)</f>
        <v>0</v>
      </c>
      <c r="BS14" s="763" t="str">
        <f t="shared" ref="BS14:BS45" si="18">IF(AND(S14&lt;&gt;"",I14=1),1,"")</f>
        <v/>
      </c>
      <c r="BT14" s="113"/>
      <c r="BU14" s="618"/>
      <c r="BV14" s="113"/>
      <c r="BW14" s="113"/>
      <c r="BX14" s="113"/>
      <c r="BY14" s="554">
        <f>IF(BX14&lt;&gt;"",IF(BT14&gt;0,IF(BU14=6,ROUNDDOWN((BX14-BT14)/ABS(BT14),2),IF(BU14=5,ROUNDDOWN((BX14-BT14)/ABS(BT14)*3/4,2),"")),"-"),)</f>
        <v>0</v>
      </c>
      <c r="BZ14" s="764">
        <f t="shared" ref="BZ14:BZ42" si="19">IF(BT14&gt;0,IF(BU14=5,ROUNDDOWN((BX14-BT14),2),IF(BU14=4,ROUNDDOWN((BX14-BT14)*3/4,2),"")),IF(BX14&gt;0,BX14,0))</f>
        <v>0</v>
      </c>
      <c r="CA14" s="357">
        <f>IF(OR(DQ14=1,DR14=1,DS14=1,DT14=1,DU14=1,DV14=1,DX14=1,DY14=1,DZ14=1),1,)</f>
        <v>0</v>
      </c>
      <c r="CB14" s="357" t="str">
        <f t="shared" ref="CB14:CB21" si="20">IF(OR(EC14=1,ED14=1,EI14=1,EJ14=1),1,"")</f>
        <v/>
      </c>
      <c r="CC14" s="357">
        <f t="shared" ref="CC14:CC45" si="21">IF(OR(EO14=1,EQ14=1),1,)</f>
        <v>0</v>
      </c>
      <c r="CD14" s="357">
        <f>IF(ES14=1,1,)</f>
        <v>0</v>
      </c>
      <c r="CE14" s="357">
        <f>IF(EV14=1,1,)</f>
        <v>0</v>
      </c>
      <c r="CF14" s="357">
        <f>IF(OR(EZ14=1,FB14=1),1,0)</f>
        <v>0</v>
      </c>
      <c r="CG14" s="357">
        <f>IF(FD14=1,1,)</f>
        <v>0</v>
      </c>
      <c r="CH14" s="357">
        <f>IF(OR(FE14=1,FF14=1,FG14=1),1,)</f>
        <v>0</v>
      </c>
      <c r="CI14" s="357" t="str">
        <f>IF($FH14&lt;&gt;1,"",1)</f>
        <v/>
      </c>
      <c r="CJ14" s="572">
        <f t="shared" ref="CJ14:CO23" si="22">IF(OR($BT14&lt;=0,$BX14&lt;=0),0,IF(AND($W14=1,$I14=1,$FM14&lt;&gt;1,CJ$2&lt;=$BY14,$BY14&lt;CK$2),1,))</f>
        <v>0</v>
      </c>
      <c r="CK14" s="320">
        <f t="shared" si="22"/>
        <v>0</v>
      </c>
      <c r="CL14" s="320">
        <f t="shared" si="22"/>
        <v>0</v>
      </c>
      <c r="CM14" s="320">
        <f t="shared" si="22"/>
        <v>0</v>
      </c>
      <c r="CN14" s="320">
        <f t="shared" si="22"/>
        <v>0</v>
      </c>
      <c r="CO14" s="320">
        <f t="shared" si="22"/>
        <v>0</v>
      </c>
      <c r="CP14" s="320">
        <f t="shared" ref="CP14:CP45" si="23">IF(OR($BT14&lt;=0,$BX14&lt;=0),0,IF(AND($W14=1,$I14=1,$FM14&lt;&gt;1,CP$2&lt;=$BY14),1,))</f>
        <v>0</v>
      </c>
      <c r="CQ14" s="320">
        <f t="shared" ref="CQ14:CV23" si="24">IF(OR($BT14&lt;=0,$BX14&lt;=0),0,IF(AND($W14=2,$I14=1,$FM14&lt;&gt;1,CQ$2&lt;=$BY14,$BY14&lt;CR$2),1,))</f>
        <v>0</v>
      </c>
      <c r="CR14" s="320">
        <f t="shared" si="24"/>
        <v>0</v>
      </c>
      <c r="CS14" s="320">
        <f t="shared" si="24"/>
        <v>0</v>
      </c>
      <c r="CT14" s="320">
        <f t="shared" si="24"/>
        <v>0</v>
      </c>
      <c r="CU14" s="320">
        <f t="shared" si="24"/>
        <v>0</v>
      </c>
      <c r="CV14" s="320">
        <f t="shared" si="24"/>
        <v>0</v>
      </c>
      <c r="CW14" s="320">
        <f t="shared" ref="CW14:CW45" si="25">IF(OR($BT14&lt;=0,$BX14&lt;=0),0,IF(AND($W14=2,$I14=1,$FM14&lt;&gt;1,CW$2&lt;=$BY14),1,))</f>
        <v>0</v>
      </c>
      <c r="CX14" s="320">
        <f t="shared" ref="CX14:DC23" si="26">IF($BX14&lt;0,0,IF(AND($W14=1,$I14=1,$FM14&lt;&gt;1,CX$2&lt;=$BZ14,$BZ14&lt;CY$2),1,))</f>
        <v>0</v>
      </c>
      <c r="CY14" s="320">
        <f t="shared" si="26"/>
        <v>0</v>
      </c>
      <c r="CZ14" s="320">
        <f t="shared" si="26"/>
        <v>0</v>
      </c>
      <c r="DA14" s="320">
        <f t="shared" si="26"/>
        <v>0</v>
      </c>
      <c r="DB14" s="320">
        <f t="shared" si="26"/>
        <v>0</v>
      </c>
      <c r="DC14" s="320">
        <f t="shared" si="26"/>
        <v>0</v>
      </c>
      <c r="DD14" s="320">
        <f t="shared" ref="DD14:DD45" si="27">IF($BX14&lt;0,0,IF(AND($W14=1,$I14=1,$FM14&lt;&gt;1,DD$2&lt;=$BZ14),1,))</f>
        <v>0</v>
      </c>
      <c r="DE14" s="320">
        <f t="shared" ref="DE14:DH33" si="28">IF($BX14&lt;0,0,IF(AND($W14=2,$I14=1,$FM14&lt;&gt;1,DE$2&lt;=$BZ14,$BZ14&lt;DF$2),1,))</f>
        <v>0</v>
      </c>
      <c r="DF14" s="320">
        <f t="shared" si="28"/>
        <v>0</v>
      </c>
      <c r="DG14" s="320">
        <f t="shared" si="28"/>
        <v>0</v>
      </c>
      <c r="DH14" s="320">
        <f t="shared" si="28"/>
        <v>0</v>
      </c>
      <c r="DI14" s="320">
        <f t="shared" ref="DI14:DJ33" si="29">IF($BX14&lt;0,0,IF(AND(,$W14=2,$I14=1,$FM14&lt;&gt;1,DI$2&lt;=$BZ14,$BZ14&lt;DJ$2),1,))</f>
        <v>0</v>
      </c>
      <c r="DJ14" s="320">
        <f t="shared" si="29"/>
        <v>0</v>
      </c>
      <c r="DK14" s="320">
        <f t="shared" ref="DK14:DK45" si="30">IF($BX14&lt;0,0,IF(AND($W14=2,$I14=1,$FM14&lt;&gt;1,DK$2&lt;=$BZ14),1,))</f>
        <v>0</v>
      </c>
      <c r="DL14" s="320">
        <f t="shared" ref="DL14:DL45" si="31">IF(AND($I14=1,$W14=1,$Y14=2,$FM14=1,(SUM($DM14:$DP14)&lt;&gt;1)),IF($BX14&gt;=$AC14,1,),)</f>
        <v>0</v>
      </c>
      <c r="DM14" s="320">
        <f t="shared" ref="DM14:DM45" si="32">IF(AND($I14=1,$W14=1,$Y14=2,$FM14=1,(SUM(DN14:DP14)&lt;&gt;1)),IF((($BX14-$AC14)/$AC14)&gt;=0.1,1,),)</f>
        <v>0</v>
      </c>
      <c r="DN14" s="320">
        <f t="shared" ref="DN14:DN45" si="33">IF(AND($I14=1,$W14=1,$Y14=2,$FM14=1,(SUM(DO14:DP14)&lt;&gt;1)),IF((($BX14-$AC14)/$AC14)&gt;=0.2,1,),)</f>
        <v>0</v>
      </c>
      <c r="DO14" s="320">
        <f t="shared" ref="DO14:DO45" si="34">IF(AND($I14=1,$W14=1,$Y14=2,$FM14=1,(SUM(DP14)&lt;&gt;1)),IF((($BX14-$AC14)/$AC14)&gt;=0.3,1,),)</f>
        <v>0</v>
      </c>
      <c r="DP14" s="374">
        <f t="shared" ref="DP14:DP45" si="35">IF(AND($I14=1,$W14=1,$Y14=2,$FM14=1),IF((($BX14-$AC14)/$AC14)&gt;=0.4,1,),)</f>
        <v>0</v>
      </c>
      <c r="DQ14" s="555">
        <f t="shared" ref="DQ14:DQ45" si="36">IF($W14=1,IF(SUM(GK14,GV14,HE14)&gt;0,1,),)</f>
        <v>0</v>
      </c>
      <c r="DR14" s="555">
        <f>IF($W14=1,IF(SUM($DQ14:DQ14)&lt;&gt;1,IF(SUM(GL14,GW14,HF14)&gt;0,1,),),)</f>
        <v>0</v>
      </c>
      <c r="DS14" s="555">
        <f>IF($W14=1,IF(SUM($DQ14:DR14)&lt;&gt;1,IF(SUM(GM14,GX14,HG14)&gt;0,1,),),)</f>
        <v>0</v>
      </c>
      <c r="DT14" s="555">
        <f>IF($W14=1,IF(SUM($DQ14:DS14)&lt;&gt;1,IF(SUM(GN14,GY14,HH14)&gt;0,1,),),)</f>
        <v>0</v>
      </c>
      <c r="DU14" s="555">
        <f>IF($W14=1,IF(SUM($DQ14:DT14)&lt;&gt;1,IF(SUM(GO14,GT14,GZ14,HI14)&gt;0,1,),),)</f>
        <v>0</v>
      </c>
      <c r="DV14" s="555">
        <f>IF($W14=1,IF(SUM($DQ14:DT14)&lt;&gt;1,IF(SUM(GP14,HA14,HJ14)&gt;0,1,),),)</f>
        <v>0</v>
      </c>
      <c r="DW14" s="555">
        <f>IF($W14=1,IF(SUM($DQ14:DU14)&lt;&gt;1,IF(SUM(GQ14,HB14,HK14)&gt;0,1,),),)</f>
        <v>0</v>
      </c>
      <c r="DX14" s="555">
        <f>IF($W14=1,IF(SUM($DQ14:DV14)&lt;&gt;1,IF(SUM(GR14,HC14,HL14)&gt;0,1,),),)</f>
        <v>0</v>
      </c>
      <c r="DY14" s="555">
        <f>IF($W14=1,IF(SUM($DQ14:DX14)&lt;&gt;1,IF(SUM(GS14,HD14,HM14,GU14)&gt;0,1,),),)</f>
        <v>0</v>
      </c>
      <c r="DZ14" s="555">
        <f t="shared" ref="DZ14:DZ45" si="37">IF($W14=2,IF(HN14=1,1,),)</f>
        <v>0</v>
      </c>
      <c r="EA14" s="643"/>
      <c r="EB14" s="643"/>
      <c r="EC14" s="643"/>
      <c r="ED14" s="643"/>
      <c r="EE14" s="643"/>
      <c r="EF14" s="643"/>
      <c r="EG14" s="643"/>
      <c r="EH14" s="643"/>
      <c r="EI14" s="643"/>
      <c r="EJ14" s="643"/>
      <c r="EK14" s="643"/>
      <c r="EL14" s="643"/>
      <c r="EM14" s="56"/>
      <c r="EN14" s="56"/>
      <c r="EO14" s="56"/>
      <c r="EP14" s="56"/>
      <c r="EQ14" s="56"/>
      <c r="ER14" s="555">
        <f t="shared" ref="ER14:ER45" si="38">IF(AND($I14=1,$AD14="法人"),1,)</f>
        <v>0</v>
      </c>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448"/>
      <c r="FT14" s="56"/>
      <c r="FU14" s="449"/>
      <c r="FV14" s="458"/>
      <c r="FW14" s="573"/>
      <c r="FX14" s="530">
        <f t="shared" ref="FX14:FX45" si="39">IF(AND($I14=1,$W14=2),1,)</f>
        <v>0</v>
      </c>
      <c r="FY14" s="450"/>
      <c r="FZ14" s="451"/>
      <c r="GA14" s="452"/>
      <c r="GB14" s="452"/>
      <c r="GC14" s="453">
        <f t="shared" ref="GC14:GC45" si="40">IF(AND($I14=1,$GA14&lt;&gt;GB14),ROUND($GB14-$GA14,50),0)</f>
        <v>0</v>
      </c>
      <c r="GD14" s="454">
        <f t="shared" ref="GD14:GD45" si="41">IF(AND($I14=1,$GA14&gt;0),ROUNDDOWN($GC14/$GA14,2),0)</f>
        <v>0</v>
      </c>
      <c r="GE14" s="455">
        <f t="shared" ref="GE14:GE45" si="42">IF($I14=1,$AE14,)</f>
        <v>0</v>
      </c>
      <c r="GF14" s="456">
        <f t="shared" ref="GF14:GF45" si="43">IF(OR(AND($GE14&gt;=1,$GE14&lt;=3),$GE14=6),$AF14,)</f>
        <v>0</v>
      </c>
      <c r="GG14" s="456">
        <f t="shared" ref="GG14:GG45" si="44">IF(OR($GE14=4,$GE14=7),$AF14,)</f>
        <v>0</v>
      </c>
      <c r="GH14" s="456">
        <f t="shared" ref="GH14:GH45" si="45">IF($GE14=5,$AF14,)</f>
        <v>0</v>
      </c>
      <c r="GI14" s="456">
        <f t="shared" ref="GI14:GI45" si="46">IF(AND($GE14&gt;=8,$GE14&lt;=13),$AF14,)</f>
        <v>0</v>
      </c>
      <c r="GJ14" s="455">
        <f t="shared" ref="GJ14:GJ77" si="47">IF($GF14&lt;&gt;0,1,IF($GG14&lt;&gt;0,2,IF($GH14&lt;&gt;0,3,IF($GI14&lt;&gt;0,4,))))</f>
        <v>0</v>
      </c>
      <c r="GK14" s="455">
        <f>IF(AND($FX14&lt;&gt;1,$FZ14&lt;&gt;1,$GC14&gt;=20),1,)</f>
        <v>0</v>
      </c>
      <c r="GL14" s="455">
        <f>IF(AND($FX14&lt;&gt;1,$FZ14&lt;&gt;1),IF(AND(SUM($GK14:GK14)&lt;&gt;1),IF($GC14&gt;=10,1,),),0)</f>
        <v>0</v>
      </c>
      <c r="GM14" s="455">
        <f>IF(AND($FX14&lt;&gt;1,$FZ14&lt;&gt;1),IF(AND(SUM($GK14:GL14)&lt;&gt;1),IF(AND($FY14=1,$GC14&gt;=4),1,),),0)</f>
        <v>0</v>
      </c>
      <c r="GN14" s="455">
        <f>IF(AND($FX14&lt;&gt;1,$FZ14&lt;&gt;1),IF(AND(SUM($GK14:GM14)&lt;&gt;1),IF(AND($FY14=1,$GC14&gt;=2),1,),),0)</f>
        <v>0</v>
      </c>
      <c r="GO14" s="455">
        <f>IF(AND($FX14&lt;&gt;1,$FZ14&lt;&gt;1),IF(AND(SUM($GK14:GN14)&lt;&gt;1),IF(AND($FY14=1,$GC14&gt;0),1,),),0)</f>
        <v>0</v>
      </c>
      <c r="GP14" s="455">
        <f>IF(AND($FX14&lt;&gt;1,$FZ14&lt;&gt;1),IF(AND(SUM($GK14:GO14)&lt;&gt;1),IF($GC14&gt;=4,1,),),0)</f>
        <v>0</v>
      </c>
      <c r="GQ14" s="455">
        <f>IF(AND($FX14&lt;&gt;1,$FZ14&lt;&gt;1),IF(AND(SUM($GK14:GP14)&lt;&gt;1),IF($FY14=1,1,),),0)</f>
        <v>0</v>
      </c>
      <c r="GR14" s="455">
        <f>IF(AND($FX14&lt;&gt;1,$FZ14&lt;&gt;1),IF(AND(SUM($GK14:GQ14)&lt;&gt;1),IF($GC14&gt;=2,1,),),0)</f>
        <v>0</v>
      </c>
      <c r="GS14" s="455">
        <f>IF(AND($FX14&lt;&gt;1,$FZ14&lt;&gt;1),IF(AND(SUM($GK14:GR14)&lt;&gt;1),IF($GC14&gt;0,1,),),0)</f>
        <v>0</v>
      </c>
      <c r="GT14" s="455">
        <f t="shared" ref="GT14:GT77" si="48">IF($FX14&lt;&gt;1,IF(AND($GJ14=4,$FZ14=1,$FY14=1,$GC14&gt;0),1,),0)</f>
        <v>0</v>
      </c>
      <c r="GU14" s="455">
        <f>IF($FX14&lt;&gt;1,IF(AND(SUM($GT14:GT14)&lt;&gt;1,$GJ14=4,$FZ14=1,$GC14&gt;0),1,),0)</f>
        <v>0</v>
      </c>
      <c r="GV14" s="455">
        <f t="shared" ref="GV14:GV77" si="49">IF($FX14&lt;&gt;1,IF(AND($GJ14=2,$GB14&gt;=1,$GD14&gt;=0.3),1,),0)</f>
        <v>0</v>
      </c>
      <c r="GW14" s="455">
        <f t="shared" ref="GW14:GW77" si="50">IF($FX14&lt;&gt;1,IF(AND($GJ14=2,SUM($GV14:$GV14)&lt;&gt;1),IF(AND($GB14&gt;=0.5,$GD14&gt;=0.3),1,),0),0)</f>
        <v>0</v>
      </c>
      <c r="GX14" s="455">
        <f>IF($FX14&lt;&gt;1,IF(AND($GJ14=2,SUM($GV14:GW14)&lt;&gt;1),IF(AND($FY14=1,$GD14&gt;=0.2),1,),),0)</f>
        <v>0</v>
      </c>
      <c r="GY14" s="455">
        <f>IF($FX14&lt;&gt;1,IF(AND($GJ14=2,SUM($GV14:GX14)&lt;&gt;1),IF(AND($FY14=1,$GD14&gt;=0.1),1,),),0)</f>
        <v>0</v>
      </c>
      <c r="GZ14" s="455">
        <f>IF($FX14&lt;&gt;1,IF(AND($GJ14=2,SUM($GV14:GY14)&lt;&gt;1),IF(AND($FY14=1,$GC14&gt;0),1,),),0)</f>
        <v>0</v>
      </c>
      <c r="HA14" s="455">
        <f>IF($FX14&lt;&gt;1,IF(AND($GJ14=2,SUM($GV14:GZ14)&lt;&gt;1),IF($GD14&gt;=0.2,1,),),0)</f>
        <v>0</v>
      </c>
      <c r="HB14" s="455">
        <f>IF($FX14&lt;&gt;1,IF(AND($GJ14=2,SUM($GV14:HA14)&lt;&gt;1),IF($FY14=1,1,),),0)</f>
        <v>0</v>
      </c>
      <c r="HC14" s="455">
        <f>IF($FX14&lt;&gt;1,IF(AND($GJ14=2,SUM($GV14:HB14)&lt;&gt;1),IF($GD14&gt;=0.1,1,),),0)</f>
        <v>0</v>
      </c>
      <c r="HD14" s="455">
        <f>IF($FX14&lt;&gt;1,IF(AND(SUM($GV14:HC14)&lt;&gt;1,$GJ14=2,$GC14&gt;0),1,),0)</f>
        <v>0</v>
      </c>
      <c r="HE14" s="455">
        <f t="shared" ref="HE14:HE77" si="51">IF($FX14&lt;&gt;1,IF(AND($GJ14=3,$GB14&gt;=3,$GD14&gt;=0.15),1,),0)</f>
        <v>0</v>
      </c>
      <c r="HF14" s="455">
        <f t="shared" ref="HF14:HF77" si="52">IF($FX14&lt;&gt;1,IF(AND($GJ14=3,SUM($HE14:$HE14)&lt;&gt;1),IF(AND($GB14&gt;=1.5,$GD14&gt;=0.15),1,),),0)</f>
        <v>0</v>
      </c>
      <c r="HG14" s="455">
        <f>IF($FX14&lt;&gt;1,IF(AND($GJ14=3,SUM($HE14:HF14)&lt;&gt;1),IF(AND($FY14=1,$GD14&gt;=0.1),1,),),0)</f>
        <v>0</v>
      </c>
      <c r="HH14" s="455">
        <f>IF($FX14&lt;&gt;1,IF(AND($GJ14=3,SUM($HE14:HG14)&lt;&gt;1),IF(AND($FY14=1,$GD14&gt;=0.05),1,),),0)</f>
        <v>0</v>
      </c>
      <c r="HI14" s="455">
        <f>IF($FX14&lt;&gt;1,IF(AND($GJ14=3,SUM($HE14:HH14)&lt;&gt;1),IF(AND($FY14=1,$GC14&gt;0),1,),),0)</f>
        <v>0</v>
      </c>
      <c r="HJ14" s="455">
        <f>IF($FX14&lt;&gt;1,IF(AND($GJ14=3,SUM($HE14:HI14)&lt;&gt;1),IF($GD14&gt;=0.1,1,),),0)</f>
        <v>0</v>
      </c>
      <c r="HK14" s="455">
        <f>IF($FX14&lt;&gt;1,IF(AND($GJ14=3,SUM($HE14:HJ14)&lt;&gt;1),IF($FY14=1,1,),),0)</f>
        <v>0</v>
      </c>
      <c r="HL14" s="455">
        <f>IF($FX14&lt;&gt;1,IF(AND($GJ14=3,SUM($HE14:HK14)&lt;&gt;1),IF($GD14&gt;=0.05,1,),),0)</f>
        <v>0</v>
      </c>
      <c r="HM14" s="455">
        <f>IF($FX14&lt;&gt;1,IF(AND(SUM($HE14:HL14)&lt;&gt;1,$GJ14=3,$FZ14=1,$GC14&gt;0),1,),0)</f>
        <v>0</v>
      </c>
      <c r="HN14" s="457">
        <f>IF(AND($FX14=1,$GC14&gt;0),1,)</f>
        <v>0</v>
      </c>
      <c r="HO14" s="458"/>
      <c r="HP14" s="459">
        <f t="shared" ref="HP14:HP45" si="53">IF($W14=2,"",IF($I14=1,CJ14*HP$5,0))</f>
        <v>0</v>
      </c>
      <c r="HQ14" s="460">
        <f t="shared" ref="HQ14:HQ45" si="54">IF($W14=2,"",IF($I14=1,CK14*HQ$5,0))</f>
        <v>0</v>
      </c>
      <c r="HR14" s="460">
        <f t="shared" ref="HR14:HR45" si="55">IF($W14=2,"",IF($I14=1,CL14*HR$5,0))</f>
        <v>0</v>
      </c>
      <c r="HS14" s="460">
        <f t="shared" ref="HS14:HS45" si="56">IF($W14=2,"",IF($I14=1,CM14*HS$5,0))</f>
        <v>0</v>
      </c>
      <c r="HT14" s="460">
        <f t="shared" ref="HT14:HT45" si="57">IF($W14=2,"",IF($I14=1,CN14*HT$5,0))</f>
        <v>0</v>
      </c>
      <c r="HU14" s="460">
        <f t="shared" ref="HU14:HU45" si="58">IF($W14=2,"",IF($I14=1,CO14*HU$5,0))</f>
        <v>0</v>
      </c>
      <c r="HV14" s="460">
        <f t="shared" ref="HV14:HV45" si="59">IF($W14=2,"",IF($I14=1,CP14*HV$5,0))</f>
        <v>0</v>
      </c>
      <c r="HW14" s="460">
        <f t="shared" ref="HW14:HW45" si="60">IF(AND($I14=1,$W14=2),CQ14*HW$5,0)</f>
        <v>0</v>
      </c>
      <c r="HX14" s="460">
        <f t="shared" ref="HX14:HX45" si="61">IF(AND($I14=1,$W14=2),CR14*HX$5,0)</f>
        <v>0</v>
      </c>
      <c r="HY14" s="460">
        <f t="shared" ref="HY14:HY45" si="62">IF(AND($I14=1,$W14=2),CS14*HY$5,0)</f>
        <v>0</v>
      </c>
      <c r="HZ14" s="460">
        <f t="shared" ref="HZ14:HZ45" si="63">IF(AND(,$I14=1,$W14=2),CT14*HZ$5,0)</f>
        <v>0</v>
      </c>
      <c r="IA14" s="460">
        <f t="shared" ref="IA14:IA45" si="64">IF(AND(,$I14=1,$W14=2),CU14*IA$5,0)</f>
        <v>0</v>
      </c>
      <c r="IB14" s="460">
        <f t="shared" ref="IB14:IB45" si="65">IF(AND(,$I14=1,$W14=2),CV14*IB$5,0)</f>
        <v>0</v>
      </c>
      <c r="IC14" s="460">
        <f t="shared" ref="IC14:IC45" si="66">IF(AND(,$I14=1,$W14=2),CW14*IC$5,0)</f>
        <v>0</v>
      </c>
      <c r="ID14" s="460">
        <f t="shared" ref="ID14:ID45" si="67">IF($W14=2,"",IF($I14=1,CX14*ID$5,0))</f>
        <v>0</v>
      </c>
      <c r="IE14" s="460">
        <f t="shared" ref="IE14:IE45" si="68">IF($W14=2,"",IF($I14=1,CY14*IE$5,0))</f>
        <v>0</v>
      </c>
      <c r="IF14" s="460">
        <f t="shared" ref="IF14:IF45" si="69">IF($W14=2,"",IF($I14=1,CZ14*IF$5,0))</f>
        <v>0</v>
      </c>
      <c r="IG14" s="460">
        <f t="shared" ref="IG14:IG45" si="70">IF($W14=2,"",IF($I14=1,DA14*IG$5,0))</f>
        <v>0</v>
      </c>
      <c r="IH14" s="460">
        <f t="shared" ref="IH14:IH45" si="71">IF($W14=2,"",IF($I14=1,DB14*IH$5,0))</f>
        <v>0</v>
      </c>
      <c r="II14" s="460">
        <f t="shared" ref="II14:II45" si="72">IF($W14=2,"",IF($I14=1,DC14*II$5,0))</f>
        <v>0</v>
      </c>
      <c r="IJ14" s="460">
        <f t="shared" ref="IJ14:IJ45" si="73">IF($W14=2,"",IF($I14=1,DD14*IJ$5,0))</f>
        <v>0</v>
      </c>
      <c r="IK14" s="460">
        <f t="shared" ref="IK14:IK45" si="74">IF(AND($I14=1,$W14=2),DE14*IK$5,0)</f>
        <v>0</v>
      </c>
      <c r="IL14" s="460">
        <f t="shared" ref="IL14:IL45" si="75">IF(AND($I14=1,$W14=2),DF14*IL$5,0)</f>
        <v>0</v>
      </c>
      <c r="IM14" s="460">
        <f t="shared" ref="IM14:IM45" si="76">IF(AND($I14=1,$W14=2),DG14*IM$5,0)</f>
        <v>0</v>
      </c>
      <c r="IN14" s="460">
        <f t="shared" ref="IN14:IN45" si="77">IF(AND($I14=1,$W14=2),DH14*IN$5,0)</f>
        <v>0</v>
      </c>
      <c r="IO14" s="460">
        <f t="shared" ref="IO14:IO45" si="78">IF(AND($I14=1,$W14=2),DI14*IO$5,0)</f>
        <v>0</v>
      </c>
      <c r="IP14" s="460">
        <f t="shared" ref="IP14:IP45" si="79">IF(AND($I14=1,$W14=2),DJ14*IP$5,0)</f>
        <v>0</v>
      </c>
      <c r="IQ14" s="460">
        <f t="shared" ref="IQ14:IQ45" si="80">IF(AND($I14=1,$W14=2),DK14*IQ$5,0)</f>
        <v>0</v>
      </c>
      <c r="IR14" s="460">
        <f t="shared" ref="IR14:IR45" si="81">IF($I14=1,DL14*IR$5,0)</f>
        <v>0</v>
      </c>
      <c r="IS14" s="460">
        <f t="shared" ref="IS14:IS45" si="82">IF($I14=1,DM14*IS$5,0)</f>
        <v>0</v>
      </c>
      <c r="IT14" s="460">
        <f t="shared" ref="IT14:IT45" si="83">IF($I14=1,DN14*IT$5,0)</f>
        <v>0</v>
      </c>
      <c r="IU14" s="460">
        <f t="shared" ref="IU14:IU45" si="84">IF($I14=1,DO14*IU$5,0)</f>
        <v>0</v>
      </c>
      <c r="IV14" s="460">
        <f t="shared" ref="IV14:IV45" si="85">IF($I14=1,DP14*IV$5,0)</f>
        <v>0</v>
      </c>
      <c r="IW14" s="460">
        <f t="shared" ref="IW14:IW45" si="86">IF($I14=1,DQ14*$IW$5,0)</f>
        <v>0</v>
      </c>
      <c r="IX14" s="460">
        <f t="shared" ref="IX14:IX45" si="87">IF($I14=1,DR14*$IX$5,0)</f>
        <v>0</v>
      </c>
      <c r="IY14" s="460">
        <f t="shared" ref="IY14:IY45" si="88">IF($I14=1,DS14*$IY$5,0)</f>
        <v>0</v>
      </c>
      <c r="IZ14" s="460">
        <f t="shared" ref="IZ14:IZ45" si="89">IF($I14=1,DT14*$IZ$5,0)</f>
        <v>0</v>
      </c>
      <c r="JA14" s="460">
        <f t="shared" ref="JA14:JA45" si="90">IF($I14=1,DU14*$JA$5,0)</f>
        <v>0</v>
      </c>
      <c r="JB14" s="460">
        <f t="shared" ref="JB14:JB45" si="91">IF($I14=1,DV14*$JB$5,0)</f>
        <v>0</v>
      </c>
      <c r="JC14" s="460">
        <f t="shared" ref="JC14:JC45" si="92">IF($I14=1,DW14*$JC$5,0)</f>
        <v>0</v>
      </c>
      <c r="JD14" s="460">
        <f t="shared" ref="JD14:JD45" si="93">IF($I14=1,DX14*$JD$5,0)</f>
        <v>0</v>
      </c>
      <c r="JE14" s="460">
        <f t="shared" ref="JE14:JE45" si="94">IF($I14=1,DY14*$JE$5,0)</f>
        <v>0</v>
      </c>
      <c r="JF14" s="460">
        <f t="shared" ref="JF14:JF45" si="95">IF($I14=1,DZ14*$JF$5,0)</f>
        <v>0</v>
      </c>
      <c r="JG14" s="460">
        <f>IF(EA14=1,IF($I14=1,EA14*JG$5,0),)</f>
        <v>0</v>
      </c>
      <c r="JH14" s="460">
        <f>IF(EB14=1,IF($I14=1,EB14*JH$5,0),)</f>
        <v>0</v>
      </c>
      <c r="JI14" s="460">
        <f t="shared" ref="JI14:JL14" si="96">IF(EC14=1,IF($I14=1,EC14*JI$5,0),)</f>
        <v>0</v>
      </c>
      <c r="JJ14" s="460">
        <f t="shared" si="96"/>
        <v>0</v>
      </c>
      <c r="JK14" s="460">
        <f t="shared" si="96"/>
        <v>0</v>
      </c>
      <c r="JL14" s="460">
        <f t="shared" si="96"/>
        <v>0</v>
      </c>
      <c r="JM14" s="648">
        <f t="shared" ref="JM14:JM45" si="97">IF($EG14=1,IF($I14=1,$EG14*$JM$5,0),)</f>
        <v>0</v>
      </c>
      <c r="JN14" s="460">
        <f t="shared" ref="JN14:JN45" si="98">IF($EH14=1,IF($I14=1,$EH14*JN$5,0),)</f>
        <v>0</v>
      </c>
      <c r="JO14" s="460">
        <f t="shared" ref="JO14:JO45" si="99">IF($EI14=1,IF($I14=1,$EI14*JO$5,0),)</f>
        <v>0</v>
      </c>
      <c r="JP14" s="648">
        <f t="shared" ref="JP14:JP45" si="100">IF($EJ14=1,IF($I14=1,$EJ14*$JP$5,0),)</f>
        <v>0</v>
      </c>
      <c r="JQ14" s="460">
        <f t="shared" ref="JQ14:JQ45" si="101">IF($EK14=1,IF($I14=1,$EK14*JQ$5,0),)</f>
        <v>0</v>
      </c>
      <c r="JR14" s="460">
        <f t="shared" ref="JR14:JR45" si="102">IF($EL14=1,IF($I14=1,$EL14*JR$5,0),)</f>
        <v>0</v>
      </c>
      <c r="JS14" s="460">
        <f>IF($I14=1,$EM14*JS$5,0)</f>
        <v>0</v>
      </c>
      <c r="JT14" s="460">
        <f t="shared" ref="JT14:JT45" si="103">IF($I14=1,EN14*JT$5,0)</f>
        <v>0</v>
      </c>
      <c r="JU14" s="460">
        <f t="shared" ref="JU14:JU45" si="104">IF($I14=1,EO14*JU$5,0)</f>
        <v>0</v>
      </c>
      <c r="JV14" s="460">
        <f t="shared" ref="JV14:JV45" si="105">IF($I14=1,EP14*JV$5,0)</f>
        <v>0</v>
      </c>
      <c r="JW14" s="460">
        <f t="shared" ref="JW14:KH29" si="106">IF($I14=1,EQ14*JW$5,0)</f>
        <v>0</v>
      </c>
      <c r="JX14" s="460">
        <f t="shared" si="106"/>
        <v>0</v>
      </c>
      <c r="JY14" s="460">
        <f t="shared" si="106"/>
        <v>0</v>
      </c>
      <c r="JZ14" s="460">
        <f t="shared" si="106"/>
        <v>0</v>
      </c>
      <c r="KA14" s="460">
        <f t="shared" si="106"/>
        <v>0</v>
      </c>
      <c r="KB14" s="460">
        <f t="shared" si="106"/>
        <v>0</v>
      </c>
      <c r="KC14" s="460">
        <f t="shared" si="106"/>
        <v>0</v>
      </c>
      <c r="KD14" s="460">
        <f t="shared" si="106"/>
        <v>0</v>
      </c>
      <c r="KE14" s="460">
        <f t="shared" si="106"/>
        <v>0</v>
      </c>
      <c r="KF14" s="460">
        <f t="shared" si="106"/>
        <v>0</v>
      </c>
      <c r="KG14" s="460">
        <f t="shared" si="106"/>
        <v>0</v>
      </c>
      <c r="KH14" s="460">
        <f t="shared" si="106"/>
        <v>0</v>
      </c>
      <c r="KI14" s="460">
        <f t="shared" ref="KI14:KI45" si="107">IF($I14=1,FC14*KI$5,0)</f>
        <v>0</v>
      </c>
      <c r="KJ14" s="460">
        <f t="shared" ref="KJ14:KW32" si="108">IF($I14=1,FD14*KJ$5,0)</f>
        <v>0</v>
      </c>
      <c r="KK14" s="460">
        <f t="shared" si="108"/>
        <v>0</v>
      </c>
      <c r="KL14" s="460">
        <f t="shared" si="108"/>
        <v>0</v>
      </c>
      <c r="KM14" s="460">
        <f t="shared" si="108"/>
        <v>0</v>
      </c>
      <c r="KN14" s="460">
        <f t="shared" si="108"/>
        <v>0</v>
      </c>
      <c r="KO14" s="460">
        <f t="shared" si="108"/>
        <v>0</v>
      </c>
      <c r="KP14" s="460">
        <f t="shared" si="108"/>
        <v>0</v>
      </c>
      <c r="KQ14" s="460">
        <f t="shared" si="108"/>
        <v>0</v>
      </c>
      <c r="KR14" s="460">
        <f t="shared" si="108"/>
        <v>0</v>
      </c>
      <c r="KS14" s="460">
        <f t="shared" si="108"/>
        <v>0</v>
      </c>
      <c r="KT14" s="460">
        <f t="shared" si="108"/>
        <v>0</v>
      </c>
      <c r="KU14" s="460">
        <f t="shared" si="108"/>
        <v>0</v>
      </c>
      <c r="KV14" s="460">
        <f t="shared" si="108"/>
        <v>0</v>
      </c>
      <c r="KW14" s="460">
        <f t="shared" si="108"/>
        <v>0</v>
      </c>
      <c r="KX14" s="460">
        <f t="shared" ref="KX14:KX45" si="109">IF($I14=1,IF($FR14&gt;=3,3,$FR14*KX$5),0)</f>
        <v>0</v>
      </c>
      <c r="KY14" s="460">
        <f>IF($I14=1,IF(FS14&lt;&gt;"",KY$5,0),0)</f>
        <v>0</v>
      </c>
      <c r="KZ14" s="460">
        <f t="shared" ref="KZ14:LA45" si="110">IF($I14=1,FT14*KZ$5,0)</f>
        <v>0</v>
      </c>
      <c r="LA14" s="457">
        <f t="shared" si="110"/>
        <v>0</v>
      </c>
      <c r="LB14" s="461">
        <f>SUM(HP14:LA14)</f>
        <v>0</v>
      </c>
      <c r="LC14" s="460">
        <f t="shared" ref="LC14:LC45" si="111">IF(G14=1,SUMIF($C$14:$C$100,C14,$MN$14:$MN$100),0)</f>
        <v>0</v>
      </c>
      <c r="LD14" s="462">
        <f>IF(I14=1,VLOOKUP(C14,'総括表 (A表)'!$E$12:$AP$542,37,FALSE),)</f>
        <v>0</v>
      </c>
      <c r="LE14" s="463">
        <f>IF(LB14&gt;0,LB14+LD14,0)</f>
        <v>0</v>
      </c>
      <c r="LF14" s="460" t="str">
        <f t="shared" ref="LF14:LF45" si="112">IF((SUM($IW14:$JB14,$JD14:$JF14)&gt;0),IF($CA14=1,"○","×"),"")</f>
        <v/>
      </c>
      <c r="LG14" s="460" t="str">
        <f t="shared" ref="LG14:LG45" si="113">IF($CA14=1,IF(AND($GA14&gt;=0,$GB14&gt;0),"○","×"),"")</f>
        <v/>
      </c>
      <c r="LH14" s="460" t="str">
        <f>IF($CB14=1,"○","")</f>
        <v/>
      </c>
      <c r="LI14" s="460" t="str">
        <f>IF(SUM($EO14,$EQ14)&gt;0,IF($CC14=1,"○","×"),"")</f>
        <v/>
      </c>
      <c r="LJ14" s="460" t="str">
        <f>IF(SUM($ES14)&gt;0,IF($CD14=1,"○","×"),"")</f>
        <v/>
      </c>
      <c r="LK14" s="460" t="str">
        <f>IF(SUM($EV14)&gt;0,IF($CE14=1,"○","×"),"")</f>
        <v/>
      </c>
      <c r="LL14" s="460" t="str">
        <f>IF(SUM($EZ14,$FB14)&gt;0,IF($CF14=1,"○","×"),"")</f>
        <v/>
      </c>
      <c r="LM14" s="460" t="str">
        <f>IF(SUM($FD14)&gt;0,IF($CG14=1,"○","×"),"")</f>
        <v/>
      </c>
      <c r="LN14" s="460" t="str">
        <f>IF(SUM($FE14:$FG14)&gt;0,IF($CH14=1,"○","×"),"")</f>
        <v/>
      </c>
      <c r="LO14" s="462" t="str">
        <f t="shared" ref="LO14:LO45" si="114">IF($FH14=1,IF($CI14=1,"○","×"),"")</f>
        <v/>
      </c>
      <c r="LP14" s="459">
        <f>IF($W14=2,1,0)</f>
        <v>0</v>
      </c>
      <c r="LQ14" s="460" t="str">
        <f t="shared" ref="LQ14:LQ45" si="115">IF($AK14&lt;&gt;"",IF($W14=2,"認",IF(AND($W14=1,$AZ14&gt;0),"○","×")),"")</f>
        <v/>
      </c>
      <c r="LR14" s="460" t="str">
        <f t="shared" ref="LR14:LR45" si="116">IF($AK14&lt;&gt;"",IF($AW14&gt;=500000,"○","×"),"")</f>
        <v/>
      </c>
      <c r="LS14" s="464" t="str">
        <f t="shared" ref="LS14:LS45" si="117">IF($AK14&lt;&gt;"",IF($AI14&lt;&gt;1,IF(AND(5&lt;=BK14,BK14&lt;=20),"○",IF(OR(AND(4&lt;=BK14,BK14&lt;=24),OR(AG14=30,AG14=31)),"△","×")),IF(BL14&gt;=2,IF(AND(AI14=1,5&lt;=BK14,BK14&lt;=20),"中古○",IF(AND(4&lt;=BK14,BK14&lt;=24),"中古△","×")),)),"")</f>
        <v/>
      </c>
      <c r="LT14" s="460" t="str">
        <f t="shared" ref="LT14:LT45" si="118">IF(AK14&lt;&gt;"",IF(AP14&gt;0,"○","×"),"")</f>
        <v/>
      </c>
      <c r="LU14" s="460" t="str">
        <f t="shared" ref="LU14:LU45" si="119">IF($I14=1,IF($BT14&lt;=0,"△",IF(OR(AND($W14=1,$BY14&gt;=0.1),AND($W14=2,$BY14&gt;0)),"○","×")),"")</f>
        <v/>
      </c>
      <c r="LV14" s="621" t="str">
        <f>IF(COUNTIF(LQ14:LU14,"×")&gt;=1,"×",IF(COUNTIF($LF14:$LO14,"×")&gt;=1,"×","○"))</f>
        <v>○</v>
      </c>
      <c r="LW14" s="459">
        <f>$AT14</f>
        <v>0</v>
      </c>
      <c r="LX14" s="465">
        <f t="shared" ref="LX14:LX45" si="120">AW14</f>
        <v>0</v>
      </c>
      <c r="LY14" s="465" t="str">
        <f t="shared" ref="LY14:LY45" si="121">IF(LX14&gt;0,IF(AND(AT14=1,BE14="控除不可"),LX14,IF(AND(AT14=1,BE14="80%控除対象"),ROUNDUP(LX14*102/110,0),IF(AND(AT14=1,BE14="全額控除"),ROUNDUP(LX14*100/110,0),IF(OR(AT14=2,AT14=3),LX14,LX14)))),"")</f>
        <v/>
      </c>
      <c r="LZ14" s="466" t="str">
        <f>IFERROR(ROUNDDOWN(LY14*1/2,0),"")</f>
        <v/>
      </c>
      <c r="MA14" s="466">
        <f t="shared" ref="MA14:MA45" si="122">IF($W14=2,"認める者",$AZ14)</f>
        <v>0</v>
      </c>
      <c r="MB14" s="466">
        <f>AW14-SUM(AZ14,BB14:BD14)</f>
        <v>0</v>
      </c>
      <c r="MC14" s="466">
        <f t="shared" ref="MC14:MC45" si="123">IF(W14=1,MIN(LZ14:MB14),IF(W14=2,MIN(LZ14,MB14),0))</f>
        <v>0</v>
      </c>
      <c r="MD14" s="467">
        <f t="shared" ref="MD14:MD45" si="124">IF(W14&gt;0,IF(SUMIFS($MF$14:$MF$100,$E$14:$E$100,E14)&lt;SUMIFS($MG$14:$MG$100,$E$14:$E$100,E14),MC14*SUMIFS($MF$14:$MF$100,$E$14:$E$100,E14)/SUMIFS($MG$14:$MG$100,$E$14:$E$100,E14),MC14),)</f>
        <v>0</v>
      </c>
      <c r="ME14" s="468" t="str">
        <f t="shared" ref="ME14:ME45" si="125">IF(AX14&lt;=MC14,"○","×")</f>
        <v>○</v>
      </c>
      <c r="MF14" s="469" t="str">
        <f t="shared" ref="MF14:MF45" si="126">IF($I14=1,IF($W14=2,1000000,IF(AND($W14=1,$AD14="法人"),30000000,IF(AND($W14=1,AD14="法人以外"),15000000,0))),"")</f>
        <v/>
      </c>
      <c r="MG14" s="466">
        <f t="shared" ref="MG14:MG45" si="127">IF($I14=1,SUMIF($E$14:$E$100,$E14,$MC$14:$MC$100),0)</f>
        <v>0</v>
      </c>
      <c r="MH14" s="470">
        <f t="shared" ref="MH14:MH45" si="128">IF($I14=1,SUMIF($E$14:$E$100,$E14,$AY$14:$AY$100),0)</f>
        <v>0</v>
      </c>
      <c r="MI14" s="471" t="str">
        <f>IF(AND(MH14&gt;0,MF14&lt;MH14),"×","○")</f>
        <v>○</v>
      </c>
      <c r="MJ14" s="556" t="str">
        <f>IF(OR($LV14="×",$ME14="×",$MI14="×"),"×","○")</f>
        <v>○</v>
      </c>
      <c r="MK14" s="569" t="str">
        <f t="shared" ref="MK14:MK45" si="129">IF(AND($I14=1,$Y14=2,$AA14&gt;0),DATEDIF($AA14,$AB$2,"Y"),"")</f>
        <v/>
      </c>
      <c r="ML14" s="568" t="str">
        <f t="shared" ref="ML14:ML45" si="130">IF(AND($I14=1,AA14&gt;0,$Y14=2),DATEDIF($AA14,$AB$2,"Yd"),"")</f>
        <v/>
      </c>
      <c r="MM14" s="570" t="str">
        <f t="shared" ref="MM14:MM45" si="131">IF(AND($I14=1,AA14&gt;0,$Y14=2,$ML14&gt;0),$MK14+1,MK14)</f>
        <v/>
      </c>
      <c r="MN14" s="571">
        <f t="shared" ref="MN14:MN45" si="132">IF(U14&lt;&gt;"",IF(U14&lt;&gt;U13,1,0),0)</f>
        <v>0</v>
      </c>
    </row>
    <row r="15" spans="1:354" ht="30" customHeight="1">
      <c r="A15" s="531">
        <f t="shared" si="8"/>
        <v>0</v>
      </c>
      <c r="B15" s="531">
        <f t="shared" ref="B15:B78" si="133">IF(L15&lt;&gt;"",IF(L15&lt;&gt;L14,B14+1,B14),0)</f>
        <v>0</v>
      </c>
      <c r="C15" s="531">
        <f t="shared" ref="C15:C21" si="134">IF(N15&lt;&gt;"",IF(N15&lt;&gt;N14,C14+1,C14),0)</f>
        <v>0</v>
      </c>
      <c r="D15" s="531">
        <f t="shared" ref="D15:D78" si="135">IF(M15&lt;&gt;"",IF(M15&lt;&gt;M14,D14+1,D14),0)</f>
        <v>0</v>
      </c>
      <c r="E15" s="531">
        <f t="shared" si="9"/>
        <v>0</v>
      </c>
      <c r="F15" s="531">
        <f t="shared" si="10"/>
        <v>0</v>
      </c>
      <c r="G15" s="531">
        <f t="shared" ref="G15:G78" si="136">IF(N15&lt;&gt;"",IF(N15&lt;&gt;N14,1,0),0)</f>
        <v>0</v>
      </c>
      <c r="H15" s="531">
        <f t="shared" ref="H15:H78" si="137">IF(M15&lt;&gt;"",IF(M15&lt;&gt;M14,1,0),0)</f>
        <v>0</v>
      </c>
      <c r="I15" s="531">
        <f t="shared" si="11"/>
        <v>0</v>
      </c>
      <c r="J15" s="531">
        <f t="shared" ref="J15:J78" si="138">IF(AND(I15=1,SUMIF($E$14:$E$100,E15,$F$14:$F$100)&gt;0),1,0)</f>
        <v>0</v>
      </c>
      <c r="K15" s="532">
        <f t="shared" si="12"/>
        <v>2</v>
      </c>
      <c r="L15" s="390"/>
      <c r="M15" s="391"/>
      <c r="N15" s="391"/>
      <c r="O15" s="102"/>
      <c r="P15" s="545" cm="1">
        <f t="array" ref="P15">IFERROR(_xlfn.IFS($O15=1,"都市農業地域",$O15=2,"平地農業地域",$O15=3,"中間農業地域",$O15=4,"山間農業地域"),0)</f>
        <v>0</v>
      </c>
      <c r="Q15" s="559"/>
      <c r="R15" s="357">
        <f t="shared" si="13"/>
        <v>0</v>
      </c>
      <c r="S15" s="743"/>
      <c r="T15" s="742"/>
      <c r="U15" s="743"/>
      <c r="V15" s="744"/>
      <c r="W15" s="455" t="str">
        <f t="shared" ref="W15:W78" si="139">IF($Y15="","",IF($Y15=5,2,1))</f>
        <v/>
      </c>
      <c r="X15" s="546" t="str">
        <f>IFERROR(IF($Y15=5,"100万円",VLOOKUP($W15,'整理番号表 （R7） '!$Y$33:$Z$34,2,"FALSE")),"")</f>
        <v/>
      </c>
      <c r="Y15" s="50"/>
      <c r="Z15" s="456" cm="1">
        <f t="array" ref="Z15">IFERROR(_xlfn.IFS($Y15=1,"認定農業者",$Y15=2,"認定就農者",$Y15=3,"集落営農組織(任意組織)",$Y15=4,"市町村基本構想に示す目標水準を達成している農業者",$Y15=5,"市町村が認める者"),0)</f>
        <v>0</v>
      </c>
      <c r="AA15" s="371"/>
      <c r="AB15" s="547" t="str">
        <f>'整理番号表 （R7） '!$AC15</f>
        <v/>
      </c>
      <c r="AC15" s="548" t="str">
        <f t="shared" si="14"/>
        <v/>
      </c>
      <c r="AD15" s="50"/>
      <c r="AE15" s="50"/>
      <c r="AF15" s="455">
        <f>IF(AE15&lt;&gt;0,VLOOKUP(AE15,'整理番号表 （R7） '!$B$20:$F$47,2,FALSE),)</f>
        <v>0</v>
      </c>
      <c r="AG15" s="104"/>
      <c r="AH15" s="549" t="str">
        <f>IFERROR(VLOOKUP(AG15,'整理番号表 （R7） '!$P$6:$Q$39,2,FALSE),"")</f>
        <v/>
      </c>
      <c r="AI15" s="106"/>
      <c r="AJ15" s="530">
        <f t="shared" si="15"/>
        <v>0</v>
      </c>
      <c r="AK15" s="619"/>
      <c r="AL15" s="632"/>
      <c r="AM15" s="439"/>
      <c r="AN15" s="440"/>
      <c r="AO15" s="440"/>
      <c r="AP15" s="104"/>
      <c r="AQ15" s="441">
        <f>IF(AP15&lt;&gt;0,VLOOKUP(AP15,'整理番号表 （R7） '!$P$43:$R$49,2,FALSE),)</f>
        <v>0</v>
      </c>
      <c r="AR15" s="442"/>
      <c r="AS15" s="440"/>
      <c r="AT15" s="105"/>
      <c r="AU15" s="767"/>
      <c r="AV15" s="767"/>
      <c r="AW15" s="418"/>
      <c r="AX15" s="550">
        <f t="shared" ref="AX15:AX78" si="140">IF(MC15&gt;0,ROUNDDOWN(MC15,-3),0)</f>
        <v>0</v>
      </c>
      <c r="AY15" s="550">
        <f t="shared" si="16"/>
        <v>0</v>
      </c>
      <c r="AZ15" s="418"/>
      <c r="BA15" s="550">
        <f>AW15-SUM(AY15,AZ15,BB15,BC15,BD15)</f>
        <v>0</v>
      </c>
      <c r="BB15" s="444"/>
      <c r="BC15" s="444"/>
      <c r="BD15" s="444"/>
      <c r="BE15" s="620"/>
      <c r="BF15" s="553" t="str">
        <f t="shared" ref="BF15:BF45" si="141">IF($AW15&gt;0,IF(AND($AT15=1,$BE15="控除不可"),"該当なし",IF(AND($AT15=1,$BE15="80%控除対象"),ROUNDDOWN($AW15*8/110,0),IF(AND($AT15=1,$BE15="全額控除"),ROUNDDOWN(AW15*10/110,0),IF(OR(AT15=2,AT15=3),"該当なし","含税額")))),"")</f>
        <v/>
      </c>
      <c r="BG15" s="562" t="str">
        <f t="shared" ref="BG15:BG45" si="142">IF(AW15&gt;0,IF(AND(AT15=1,BE15="控除不可"),"",IF(AND(AT15=1,BE15="80%控除対象"),ROUNDDOWN(AY15*8/102,0),IF(AND(AT15=1,BE15="全額控除"),ROUNDDOWN(AY15*10/100,0),IF(AT15=2,"","")))),"")</f>
        <v/>
      </c>
      <c r="BH15" s="551">
        <f t="shared" ref="BH15:BH78" si="143">IF(AW15&lt;&gt;0,AY15/AW15,)</f>
        <v>0</v>
      </c>
      <c r="BI15" s="551">
        <f>IF(AW15&lt;&gt;0,AZ15/AW15,)</f>
        <v>0</v>
      </c>
      <c r="BJ15" s="446"/>
      <c r="BK15" s="446"/>
      <c r="BL15" s="446"/>
      <c r="BM15" s="45"/>
      <c r="BN15" s="455">
        <f>IF(BM15&lt;&gt;0,VLOOKUP(BM15,'整理番号表 （R7） '!$T$6:$U$16,2,FALSE),)</f>
        <v>0</v>
      </c>
      <c r="BO15" s="45"/>
      <c r="BP15" s="455">
        <f>IF(BO15&lt;&gt;0,VLOOKUP(BO15,'整理番号表 （R7） '!$T$23:$U$30,2,FALSE),)</f>
        <v>0</v>
      </c>
      <c r="BQ15" s="45"/>
      <c r="BR15" s="552">
        <f t="shared" si="17"/>
        <v>0</v>
      </c>
      <c r="BS15" s="763" t="str">
        <f t="shared" si="18"/>
        <v/>
      </c>
      <c r="BT15" s="113"/>
      <c r="BU15" s="618"/>
      <c r="BV15" s="113"/>
      <c r="BW15" s="113"/>
      <c r="BX15" s="113"/>
      <c r="BY15" s="554">
        <f t="shared" ref="BY15:BY78" si="144">IF(BX15&lt;&gt;"",IF(BT15&gt;0,IF(BU15=6,ROUNDDOWN((BX15-BT15)/ABS(BT15),2),IF(BU15=5,ROUNDDOWN((BX15-BT15)/ABS(BT15)*3/4,2),"")),"-"),)</f>
        <v>0</v>
      </c>
      <c r="BZ15" s="764">
        <f t="shared" si="19"/>
        <v>0</v>
      </c>
      <c r="CA15" s="357">
        <f t="shared" ref="CA15:CA78" si="145">IF(OR(DQ15=1,DR15=1,DS15=1,DT15=1,DU15=1,DV15=1,DX15=1,DY15=1,DZ15=1),1,)</f>
        <v>0</v>
      </c>
      <c r="CB15" s="357" t="str">
        <f t="shared" si="20"/>
        <v/>
      </c>
      <c r="CC15" s="357">
        <f t="shared" si="21"/>
        <v>0</v>
      </c>
      <c r="CD15" s="357">
        <f t="shared" ref="CD15:CD78" si="146">IF(ES15=1,1,)</f>
        <v>0</v>
      </c>
      <c r="CE15" s="357">
        <f t="shared" ref="CE15:CE78" si="147">IF(EV15=1,1,)</f>
        <v>0</v>
      </c>
      <c r="CF15" s="357">
        <f t="shared" ref="CF15:CF78" si="148">IF(OR(EZ15=1,FB15=1),1,0)</f>
        <v>0</v>
      </c>
      <c r="CG15" s="357">
        <f t="shared" ref="CG15:CG78" si="149">IF(FD15=1,1,)</f>
        <v>0</v>
      </c>
      <c r="CH15" s="357">
        <f t="shared" ref="CH15:CH78" si="150">IF(OR(FE15=1,FF15=1,FG15=1),1,)</f>
        <v>0</v>
      </c>
      <c r="CI15" s="357" t="str">
        <f t="shared" ref="CI15:CI78" si="151">IF($FH15&lt;&gt;1,"",1)</f>
        <v/>
      </c>
      <c r="CJ15" s="572">
        <f t="shared" si="22"/>
        <v>0</v>
      </c>
      <c r="CK15" s="320">
        <f t="shared" si="22"/>
        <v>0</v>
      </c>
      <c r="CL15" s="320">
        <f t="shared" si="22"/>
        <v>0</v>
      </c>
      <c r="CM15" s="320">
        <f t="shared" si="22"/>
        <v>0</v>
      </c>
      <c r="CN15" s="320">
        <f t="shared" si="22"/>
        <v>0</v>
      </c>
      <c r="CO15" s="320">
        <f t="shared" si="22"/>
        <v>0</v>
      </c>
      <c r="CP15" s="320">
        <f t="shared" si="23"/>
        <v>0</v>
      </c>
      <c r="CQ15" s="320">
        <f t="shared" si="24"/>
        <v>0</v>
      </c>
      <c r="CR15" s="320">
        <f t="shared" si="24"/>
        <v>0</v>
      </c>
      <c r="CS15" s="320">
        <f t="shared" si="24"/>
        <v>0</v>
      </c>
      <c r="CT15" s="320">
        <f t="shared" si="24"/>
        <v>0</v>
      </c>
      <c r="CU15" s="320">
        <f t="shared" si="24"/>
        <v>0</v>
      </c>
      <c r="CV15" s="320">
        <f t="shared" si="24"/>
        <v>0</v>
      </c>
      <c r="CW15" s="320">
        <f t="shared" si="25"/>
        <v>0</v>
      </c>
      <c r="CX15" s="320">
        <f t="shared" si="26"/>
        <v>0</v>
      </c>
      <c r="CY15" s="320">
        <f t="shared" si="26"/>
        <v>0</v>
      </c>
      <c r="CZ15" s="320">
        <f t="shared" si="26"/>
        <v>0</v>
      </c>
      <c r="DA15" s="320">
        <f t="shared" si="26"/>
        <v>0</v>
      </c>
      <c r="DB15" s="320">
        <f t="shared" si="26"/>
        <v>0</v>
      </c>
      <c r="DC15" s="320">
        <f t="shared" si="26"/>
        <v>0</v>
      </c>
      <c r="DD15" s="320">
        <f t="shared" si="27"/>
        <v>0</v>
      </c>
      <c r="DE15" s="320">
        <f t="shared" si="28"/>
        <v>0</v>
      </c>
      <c r="DF15" s="320">
        <f t="shared" si="28"/>
        <v>0</v>
      </c>
      <c r="DG15" s="320">
        <f t="shared" si="28"/>
        <v>0</v>
      </c>
      <c r="DH15" s="320">
        <f t="shared" si="28"/>
        <v>0</v>
      </c>
      <c r="DI15" s="320">
        <f t="shared" si="29"/>
        <v>0</v>
      </c>
      <c r="DJ15" s="320">
        <f t="shared" si="29"/>
        <v>0</v>
      </c>
      <c r="DK15" s="320">
        <f t="shared" si="30"/>
        <v>0</v>
      </c>
      <c r="DL15" s="320">
        <f t="shared" si="31"/>
        <v>0</v>
      </c>
      <c r="DM15" s="320">
        <f t="shared" si="32"/>
        <v>0</v>
      </c>
      <c r="DN15" s="320">
        <f t="shared" si="33"/>
        <v>0</v>
      </c>
      <c r="DO15" s="320">
        <f t="shared" si="34"/>
        <v>0</v>
      </c>
      <c r="DP15" s="374">
        <f t="shared" si="35"/>
        <v>0</v>
      </c>
      <c r="DQ15" s="555">
        <f t="shared" si="36"/>
        <v>0</v>
      </c>
      <c r="DR15" s="555">
        <f>IF($W15=1,IF(SUM($DQ15:DQ15)&lt;&gt;1,IF(SUM(GL15,GW15,HF15)&gt;0,1,),),)</f>
        <v>0</v>
      </c>
      <c r="DS15" s="555">
        <f>IF($W15=1,IF(SUM($DQ15:DR15)&lt;&gt;1,IF(SUM(GM15,GX15,HG15)&gt;0,1,),),)</f>
        <v>0</v>
      </c>
      <c r="DT15" s="555">
        <f>IF($W15=1,IF(SUM($DQ15:DS15)&lt;&gt;1,IF(SUM(GN15,GY15,HH15)&gt;0,1,),),)</f>
        <v>0</v>
      </c>
      <c r="DU15" s="555">
        <f>IF($W15=1,IF(SUM($DQ15:DT15)&lt;&gt;1,IF(SUM(GO15,GT15,GZ15,HI15)&gt;0,1,),),)</f>
        <v>0</v>
      </c>
      <c r="DV15" s="555">
        <f>IF($W15=1,IF(SUM($DQ15:DT15)&lt;&gt;1,IF(SUM(GP15,HA15,HJ15)&gt;0,1,),),)</f>
        <v>0</v>
      </c>
      <c r="DW15" s="555">
        <f>IF($W15=1,IF(SUM($DQ15:DU15)&lt;&gt;1,IF(SUM(GQ15,HB15,HK15)&gt;0,1,),),)</f>
        <v>0</v>
      </c>
      <c r="DX15" s="555">
        <f>IF($W15=1,IF(SUM($DQ15:DV15)&lt;&gt;1,IF(SUM(GR15,HC15,HL15)&gt;0,1,),),)</f>
        <v>0</v>
      </c>
      <c r="DY15" s="555">
        <f>IF($W15=1,IF(SUM($DQ15:DX15)&lt;&gt;1,IF(SUM(GS15,HD15,HM15,GU15)&gt;0,1,),),)</f>
        <v>0</v>
      </c>
      <c r="DZ15" s="555">
        <f t="shared" si="37"/>
        <v>0</v>
      </c>
      <c r="EA15" s="643"/>
      <c r="EB15" s="643"/>
      <c r="EC15" s="643"/>
      <c r="ED15" s="643"/>
      <c r="EE15" s="643"/>
      <c r="EF15" s="643"/>
      <c r="EG15" s="643"/>
      <c r="EH15" s="643"/>
      <c r="EI15" s="643"/>
      <c r="EJ15" s="643"/>
      <c r="EK15" s="643"/>
      <c r="EL15" s="643"/>
      <c r="EM15" s="56"/>
      <c r="EN15" s="56"/>
      <c r="EO15" s="56"/>
      <c r="EP15" s="56"/>
      <c r="EQ15" s="56"/>
      <c r="ER15" s="555">
        <f t="shared" si="38"/>
        <v>0</v>
      </c>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448"/>
      <c r="FT15" s="56"/>
      <c r="FU15" s="449"/>
      <c r="FV15" s="458"/>
      <c r="FW15" s="573"/>
      <c r="FX15" s="530">
        <f t="shared" si="39"/>
        <v>0</v>
      </c>
      <c r="FY15" s="450"/>
      <c r="FZ15" s="451"/>
      <c r="GA15" s="452"/>
      <c r="GB15" s="452"/>
      <c r="GC15" s="453">
        <f t="shared" si="40"/>
        <v>0</v>
      </c>
      <c r="GD15" s="454">
        <f t="shared" si="41"/>
        <v>0</v>
      </c>
      <c r="GE15" s="455">
        <f t="shared" si="42"/>
        <v>0</v>
      </c>
      <c r="GF15" s="456">
        <f t="shared" si="43"/>
        <v>0</v>
      </c>
      <c r="GG15" s="456">
        <f t="shared" si="44"/>
        <v>0</v>
      </c>
      <c r="GH15" s="456">
        <f t="shared" si="45"/>
        <v>0</v>
      </c>
      <c r="GI15" s="456">
        <f t="shared" si="46"/>
        <v>0</v>
      </c>
      <c r="GJ15" s="455">
        <f t="shared" si="47"/>
        <v>0</v>
      </c>
      <c r="GK15" s="455">
        <f t="shared" ref="GK15:GK78" si="152">IF(AND($FX15&lt;&gt;1,$FZ15&lt;&gt;1,$GC15&gt;=20),1,)</f>
        <v>0</v>
      </c>
      <c r="GL15" s="455">
        <f>IF(AND($FX15&lt;&gt;1,$FZ15&lt;&gt;1),IF(AND(SUM($GK15:GK15)&lt;&gt;1),IF($GC15&gt;=10,1,),),0)</f>
        <v>0</v>
      </c>
      <c r="GM15" s="455">
        <f>IF(AND($FX15&lt;&gt;1,$FZ15&lt;&gt;1),IF(AND(SUM($GK15:GL15)&lt;&gt;1),IF(AND($FY15=1,$GC15&gt;=4),1,),),0)</f>
        <v>0</v>
      </c>
      <c r="GN15" s="455">
        <f>IF(AND($FX15&lt;&gt;1,$FZ15&lt;&gt;1),IF(AND(SUM($GK15:GM15)&lt;&gt;1),IF(AND($FY15=1,$GC15&gt;=2),1,),),0)</f>
        <v>0</v>
      </c>
      <c r="GO15" s="455">
        <f>IF(AND($FX15&lt;&gt;1,$FZ15&lt;&gt;1),IF(AND(SUM($GK15:GN15)&lt;&gt;1),IF(AND($FY15=1,$GC15&gt;0),1,),),0)</f>
        <v>0</v>
      </c>
      <c r="GP15" s="455">
        <f>IF(AND($FX15&lt;&gt;1,$FZ15&lt;&gt;1),IF(AND(SUM($GK15:GO15)&lt;&gt;1),IF($GC15&gt;=4,1,),),0)</f>
        <v>0</v>
      </c>
      <c r="GQ15" s="455">
        <f>IF(AND($FX15&lt;&gt;1,$FZ15&lt;&gt;1),IF(AND(SUM($GK15:GP15)&lt;&gt;1),IF($FY15=1,1,),),0)</f>
        <v>0</v>
      </c>
      <c r="GR15" s="455">
        <f>IF(AND($FX15&lt;&gt;1,$FZ15&lt;&gt;1),IF(AND(SUM($GK15:GQ15)&lt;&gt;1),IF($GC15&gt;=2,1,),),0)</f>
        <v>0</v>
      </c>
      <c r="GS15" s="455">
        <f>IF(AND($FX15&lt;&gt;1,$FZ15&lt;&gt;1),IF(AND(SUM($GK15:GR15)&lt;&gt;1),IF($GC15&gt;0,1,),),0)</f>
        <v>0</v>
      </c>
      <c r="GT15" s="455">
        <f t="shared" si="48"/>
        <v>0</v>
      </c>
      <c r="GU15" s="455">
        <f>IF($FX15&lt;&gt;1,IF(AND(SUM($GT15:GT15)&lt;&gt;1,$GJ15=4,$FZ15=1,$GC15&gt;0),1,),0)</f>
        <v>0</v>
      </c>
      <c r="GV15" s="455">
        <f t="shared" si="49"/>
        <v>0</v>
      </c>
      <c r="GW15" s="455">
        <f t="shared" si="50"/>
        <v>0</v>
      </c>
      <c r="GX15" s="455">
        <f>IF($FX15&lt;&gt;1,IF(AND($GJ15=2,SUM($GV15:GW15)&lt;&gt;1),IF(AND($FY15=1,$GD15&gt;=0.2),1,),),0)</f>
        <v>0</v>
      </c>
      <c r="GY15" s="455">
        <f>IF($FX15&lt;&gt;1,IF(AND($GJ15=2,SUM($GV15:GX15)&lt;&gt;1),IF(AND($FY15=1,$GD15&gt;=0.1),1,),),0)</f>
        <v>0</v>
      </c>
      <c r="GZ15" s="455">
        <f>IF($FX15&lt;&gt;1,IF(AND($GJ15=2,SUM($GV15:GY15)&lt;&gt;1),IF(AND($FY15=1,$GC15&gt;0),1,),),0)</f>
        <v>0</v>
      </c>
      <c r="HA15" s="455">
        <f>IF($FX15&lt;&gt;1,IF(AND($GJ15=2,SUM($GV15:GZ15)&lt;&gt;1),IF($GD15&gt;=0.2,1,),),0)</f>
        <v>0</v>
      </c>
      <c r="HB15" s="455">
        <f>IF($FX15&lt;&gt;1,IF(AND($GJ15=2,SUM($GV15:HA15)&lt;&gt;1),IF($FY15=1,1,),),0)</f>
        <v>0</v>
      </c>
      <c r="HC15" s="455">
        <f>IF($FX15&lt;&gt;1,IF(AND($GJ15=2,SUM($GV15:HB15)&lt;&gt;1),IF($GD15&gt;=0.1,1,),),0)</f>
        <v>0</v>
      </c>
      <c r="HD15" s="455">
        <f>IF($FX15&lt;&gt;1,IF(AND(SUM($GV15:HC15)&lt;&gt;1,$GJ15=2,$GC15&gt;0),1,),0)</f>
        <v>0</v>
      </c>
      <c r="HE15" s="455">
        <f t="shared" si="51"/>
        <v>0</v>
      </c>
      <c r="HF15" s="455">
        <f t="shared" si="52"/>
        <v>0</v>
      </c>
      <c r="HG15" s="455">
        <f>IF($FX15&lt;&gt;1,IF(AND($GJ15=3,SUM($HE15:HF15)&lt;&gt;1),IF(AND($FY15=1,$GD15&gt;=0.1),1,),),0)</f>
        <v>0</v>
      </c>
      <c r="HH15" s="455">
        <f>IF($FX15&lt;&gt;1,IF(AND($GJ15=3,SUM($HE15:HG15)&lt;&gt;1),IF(AND($FY15=1,$GD15&gt;=0.05),1,),),0)</f>
        <v>0</v>
      </c>
      <c r="HI15" s="455">
        <f>IF($FX15&lt;&gt;1,IF(AND($GJ15=3,SUM($HE15:HH15)&lt;&gt;1),IF(AND($FY15=1,$GC15&gt;0),1,),),0)</f>
        <v>0</v>
      </c>
      <c r="HJ15" s="455">
        <f>IF($FX15&lt;&gt;1,IF(AND($GJ15=3,SUM($HE15:HI15)&lt;&gt;1),IF($GD15&gt;=0.1,1,),),0)</f>
        <v>0</v>
      </c>
      <c r="HK15" s="455">
        <f>IF($FX15&lt;&gt;1,IF(AND($GJ15=3,SUM($HE15:HJ15)&lt;&gt;1),IF($FY15=1,1,),),0)</f>
        <v>0</v>
      </c>
      <c r="HL15" s="455">
        <f>IF($FX15&lt;&gt;1,IF(AND($GJ15=3,SUM($HE15:HK15)&lt;&gt;1),IF($GD15&gt;=0.05,1,),),0)</f>
        <v>0</v>
      </c>
      <c r="HM15" s="455">
        <f>IF($FX15&lt;&gt;1,IF(AND(SUM($HE15:HL15)&lt;&gt;1,$GJ15=3,$FZ15=1,$GC15&gt;0),1,),0)</f>
        <v>0</v>
      </c>
      <c r="HN15" s="457">
        <f t="shared" ref="HN15:HN78" si="153">IF(AND($FX15=1,$GC15&gt;0),1,)</f>
        <v>0</v>
      </c>
      <c r="HO15" s="458"/>
      <c r="HP15" s="459">
        <f t="shared" si="53"/>
        <v>0</v>
      </c>
      <c r="HQ15" s="460">
        <f t="shared" si="54"/>
        <v>0</v>
      </c>
      <c r="HR15" s="460">
        <f t="shared" si="55"/>
        <v>0</v>
      </c>
      <c r="HS15" s="460">
        <f t="shared" si="56"/>
        <v>0</v>
      </c>
      <c r="HT15" s="460">
        <f t="shared" si="57"/>
        <v>0</v>
      </c>
      <c r="HU15" s="460">
        <f t="shared" si="58"/>
        <v>0</v>
      </c>
      <c r="HV15" s="460">
        <f t="shared" si="59"/>
        <v>0</v>
      </c>
      <c r="HW15" s="460">
        <f t="shared" si="60"/>
        <v>0</v>
      </c>
      <c r="HX15" s="460">
        <f t="shared" si="61"/>
        <v>0</v>
      </c>
      <c r="HY15" s="460">
        <f t="shared" si="62"/>
        <v>0</v>
      </c>
      <c r="HZ15" s="460">
        <f t="shared" si="63"/>
        <v>0</v>
      </c>
      <c r="IA15" s="460">
        <f t="shared" si="64"/>
        <v>0</v>
      </c>
      <c r="IB15" s="460">
        <f t="shared" si="65"/>
        <v>0</v>
      </c>
      <c r="IC15" s="460">
        <f t="shared" si="66"/>
        <v>0</v>
      </c>
      <c r="ID15" s="460">
        <f t="shared" si="67"/>
        <v>0</v>
      </c>
      <c r="IE15" s="460">
        <f t="shared" si="68"/>
        <v>0</v>
      </c>
      <c r="IF15" s="460">
        <f t="shared" si="69"/>
        <v>0</v>
      </c>
      <c r="IG15" s="460">
        <f t="shared" si="70"/>
        <v>0</v>
      </c>
      <c r="IH15" s="460">
        <f t="shared" si="71"/>
        <v>0</v>
      </c>
      <c r="II15" s="460">
        <f t="shared" si="72"/>
        <v>0</v>
      </c>
      <c r="IJ15" s="460">
        <f t="shared" si="73"/>
        <v>0</v>
      </c>
      <c r="IK15" s="460">
        <f t="shared" si="74"/>
        <v>0</v>
      </c>
      <c r="IL15" s="460">
        <f t="shared" si="75"/>
        <v>0</v>
      </c>
      <c r="IM15" s="460">
        <f t="shared" si="76"/>
        <v>0</v>
      </c>
      <c r="IN15" s="460">
        <f t="shared" si="77"/>
        <v>0</v>
      </c>
      <c r="IO15" s="460">
        <f t="shared" si="78"/>
        <v>0</v>
      </c>
      <c r="IP15" s="460">
        <f t="shared" si="79"/>
        <v>0</v>
      </c>
      <c r="IQ15" s="460">
        <f t="shared" si="80"/>
        <v>0</v>
      </c>
      <c r="IR15" s="460">
        <f t="shared" si="81"/>
        <v>0</v>
      </c>
      <c r="IS15" s="460">
        <f t="shared" si="82"/>
        <v>0</v>
      </c>
      <c r="IT15" s="460">
        <f t="shared" si="83"/>
        <v>0</v>
      </c>
      <c r="IU15" s="460">
        <f t="shared" si="84"/>
        <v>0</v>
      </c>
      <c r="IV15" s="460">
        <f t="shared" si="85"/>
        <v>0</v>
      </c>
      <c r="IW15" s="460">
        <f t="shared" si="86"/>
        <v>0</v>
      </c>
      <c r="IX15" s="460">
        <f t="shared" si="87"/>
        <v>0</v>
      </c>
      <c r="IY15" s="460">
        <f t="shared" si="88"/>
        <v>0</v>
      </c>
      <c r="IZ15" s="460">
        <f t="shared" si="89"/>
        <v>0</v>
      </c>
      <c r="JA15" s="460">
        <f t="shared" si="90"/>
        <v>0</v>
      </c>
      <c r="JB15" s="460">
        <f t="shared" si="91"/>
        <v>0</v>
      </c>
      <c r="JC15" s="460">
        <f t="shared" si="92"/>
        <v>0</v>
      </c>
      <c r="JD15" s="460">
        <f t="shared" si="93"/>
        <v>0</v>
      </c>
      <c r="JE15" s="460">
        <f t="shared" si="94"/>
        <v>0</v>
      </c>
      <c r="JF15" s="460">
        <f t="shared" si="95"/>
        <v>0</v>
      </c>
      <c r="JG15" s="460">
        <f t="shared" ref="JG15:JG78" si="154">IF(EA15=1,IF($I15=1,EA15*JG$5,0),)</f>
        <v>0</v>
      </c>
      <c r="JH15" s="460">
        <f t="shared" ref="JH15:JH78" si="155">IF(EB15=1,IF($I15=1,EB15*JH$5,0),)</f>
        <v>0</v>
      </c>
      <c r="JI15" s="460">
        <f t="shared" ref="JI15:JI78" si="156">IF(EC15=1,IF($I15=1,EC15*JI$5,0),)</f>
        <v>0</v>
      </c>
      <c r="JJ15" s="460">
        <f t="shared" ref="JJ15:JJ78" si="157">IF(ED15=1,IF($I15=1,ED15*JJ$5,0),)</f>
        <v>0</v>
      </c>
      <c r="JK15" s="460">
        <f t="shared" ref="JK15:JK78" si="158">IF(EE15=1,IF($I15=1,EE15*JK$5,0),)</f>
        <v>0</v>
      </c>
      <c r="JL15" s="460">
        <f t="shared" ref="JL15:JL78" si="159">IF(EF15=1,IF($I15=1,EF15*JL$5,0),)</f>
        <v>0</v>
      </c>
      <c r="JM15" s="648">
        <f t="shared" si="97"/>
        <v>0</v>
      </c>
      <c r="JN15" s="460">
        <f t="shared" si="98"/>
        <v>0</v>
      </c>
      <c r="JO15" s="460">
        <f t="shared" si="99"/>
        <v>0</v>
      </c>
      <c r="JP15" s="648">
        <f t="shared" si="100"/>
        <v>0</v>
      </c>
      <c r="JQ15" s="460">
        <f t="shared" si="101"/>
        <v>0</v>
      </c>
      <c r="JR15" s="460">
        <f t="shared" si="102"/>
        <v>0</v>
      </c>
      <c r="JS15" s="460">
        <f t="shared" ref="JS15:JS46" si="160">IF($I15=1,EM15*JS$5,0)</f>
        <v>0</v>
      </c>
      <c r="JT15" s="460">
        <f t="shared" si="103"/>
        <v>0</v>
      </c>
      <c r="JU15" s="460">
        <f t="shared" si="104"/>
        <v>0</v>
      </c>
      <c r="JV15" s="460">
        <f t="shared" si="105"/>
        <v>0</v>
      </c>
      <c r="JW15" s="460">
        <f t="shared" si="106"/>
        <v>0</v>
      </c>
      <c r="JX15" s="460">
        <f t="shared" si="106"/>
        <v>0</v>
      </c>
      <c r="JY15" s="460">
        <f t="shared" si="106"/>
        <v>0</v>
      </c>
      <c r="JZ15" s="460">
        <f t="shared" si="106"/>
        <v>0</v>
      </c>
      <c r="KA15" s="460">
        <f t="shared" si="106"/>
        <v>0</v>
      </c>
      <c r="KB15" s="460">
        <f t="shared" si="106"/>
        <v>0</v>
      </c>
      <c r="KC15" s="460">
        <f t="shared" si="106"/>
        <v>0</v>
      </c>
      <c r="KD15" s="460">
        <f t="shared" si="106"/>
        <v>0</v>
      </c>
      <c r="KE15" s="460">
        <f t="shared" si="106"/>
        <v>0</v>
      </c>
      <c r="KF15" s="460">
        <f t="shared" si="106"/>
        <v>0</v>
      </c>
      <c r="KG15" s="460">
        <f t="shared" si="106"/>
        <v>0</v>
      </c>
      <c r="KH15" s="460">
        <f t="shared" si="106"/>
        <v>0</v>
      </c>
      <c r="KI15" s="460">
        <f t="shared" si="107"/>
        <v>0</v>
      </c>
      <c r="KJ15" s="460">
        <f t="shared" si="108"/>
        <v>0</v>
      </c>
      <c r="KK15" s="460">
        <f t="shared" si="108"/>
        <v>0</v>
      </c>
      <c r="KL15" s="460">
        <f t="shared" si="108"/>
        <v>0</v>
      </c>
      <c r="KM15" s="460">
        <f t="shared" si="108"/>
        <v>0</v>
      </c>
      <c r="KN15" s="460">
        <f t="shared" si="108"/>
        <v>0</v>
      </c>
      <c r="KO15" s="460">
        <f t="shared" si="108"/>
        <v>0</v>
      </c>
      <c r="KP15" s="460">
        <f t="shared" si="108"/>
        <v>0</v>
      </c>
      <c r="KQ15" s="460">
        <f t="shared" si="108"/>
        <v>0</v>
      </c>
      <c r="KR15" s="460">
        <f t="shared" si="108"/>
        <v>0</v>
      </c>
      <c r="KS15" s="460">
        <f t="shared" si="108"/>
        <v>0</v>
      </c>
      <c r="KT15" s="460">
        <f t="shared" si="108"/>
        <v>0</v>
      </c>
      <c r="KU15" s="460">
        <f t="shared" si="108"/>
        <v>0</v>
      </c>
      <c r="KV15" s="460">
        <f t="shared" si="108"/>
        <v>0</v>
      </c>
      <c r="KW15" s="460">
        <f t="shared" si="108"/>
        <v>0</v>
      </c>
      <c r="KX15" s="460">
        <f t="shared" si="109"/>
        <v>0</v>
      </c>
      <c r="KY15" s="460">
        <f t="shared" ref="KY15" si="161">IF($I15=1,IF(FS15&lt;&gt;"",KY$5,0),0)</f>
        <v>0</v>
      </c>
      <c r="KZ15" s="460">
        <f t="shared" si="110"/>
        <v>0</v>
      </c>
      <c r="LA15" s="457">
        <f t="shared" si="110"/>
        <v>0</v>
      </c>
      <c r="LB15" s="461">
        <f t="shared" ref="LB15:LB78" si="162">SUM(HP15:LA15)</f>
        <v>0</v>
      </c>
      <c r="LC15" s="460">
        <f t="shared" si="111"/>
        <v>0</v>
      </c>
      <c r="LD15" s="462">
        <f>IF(I15=1,VLOOKUP(C15,'総括表 (A表)'!$E$12:$AP$542,37,FALSE),)</f>
        <v>0</v>
      </c>
      <c r="LE15" s="463">
        <f t="shared" ref="LE15:LE78" si="163">IF(LB15&gt;0,LB15+LD15,0)</f>
        <v>0</v>
      </c>
      <c r="LF15" s="460" t="str">
        <f t="shared" si="112"/>
        <v/>
      </c>
      <c r="LG15" s="460" t="str">
        <f t="shared" si="113"/>
        <v/>
      </c>
      <c r="LH15" s="460" t="str">
        <f t="shared" ref="LH15:LH78" si="164">IF($CB15=1,"○","")</f>
        <v/>
      </c>
      <c r="LI15" s="460" t="str">
        <f t="shared" ref="LI15:LI46" si="165">IF(SUM(EO15,EQ15)&gt;0,IF(CC15=1,"○","×"),"")</f>
        <v/>
      </c>
      <c r="LJ15" s="460" t="str">
        <f t="shared" ref="LJ15:LJ46" si="166">IF(SUM(ES15)&gt;0,IF(CD15=1,"○","×"),"")</f>
        <v/>
      </c>
      <c r="LK15" s="460" t="str">
        <f t="shared" ref="LK15:LK46" si="167">IF(SUM(EV15)&gt;0,IF(CE15=1,"○","×"),"")</f>
        <v/>
      </c>
      <c r="LL15" s="460" t="str">
        <f t="shared" ref="LL15:LL46" si="168">IF(SUM(EZ15,FB15)&gt;0,IF(CF15=1,"○","×"),"")</f>
        <v/>
      </c>
      <c r="LM15" s="460" t="str">
        <f t="shared" ref="LM15:LM46" si="169">IF(SUM(FD15)&gt;0,IF(CG15=1,"○","×"),"")</f>
        <v/>
      </c>
      <c r="LN15" s="460" t="str">
        <f t="shared" ref="LN15:LN46" si="170">IF(SUM(FE15:FG15)&gt;0,IF(CH15=1,"○","×"),"")</f>
        <v/>
      </c>
      <c r="LO15" s="462" t="str">
        <f t="shared" si="114"/>
        <v/>
      </c>
      <c r="LP15" s="459">
        <f t="shared" ref="LP15:LP78" si="171">IF($W15=2,1,0)</f>
        <v>0</v>
      </c>
      <c r="LQ15" s="460" t="str">
        <f t="shared" si="115"/>
        <v/>
      </c>
      <c r="LR15" s="460" t="str">
        <f t="shared" si="116"/>
        <v/>
      </c>
      <c r="LS15" s="464" t="str">
        <f t="shared" si="117"/>
        <v/>
      </c>
      <c r="LT15" s="460" t="str">
        <f t="shared" si="118"/>
        <v/>
      </c>
      <c r="LU15" s="460" t="str">
        <f t="shared" si="119"/>
        <v/>
      </c>
      <c r="LV15" s="621" t="str">
        <f>IF(COUNTIF(LQ15:LU15,"×")&gt;=1,"×",IF(COUNTIF($LF15:$LO15,"×")&gt;=1,"×","○"))</f>
        <v>○</v>
      </c>
      <c r="LW15" s="459">
        <f t="shared" ref="LW15:LW78" si="172">$AT15</f>
        <v>0</v>
      </c>
      <c r="LX15" s="465">
        <f t="shared" si="120"/>
        <v>0</v>
      </c>
      <c r="LY15" s="465" t="str">
        <f t="shared" si="121"/>
        <v/>
      </c>
      <c r="LZ15" s="466" t="str">
        <f t="shared" ref="LZ15:LZ78" si="173">IFERROR(ROUNDDOWN(LY15*1/2,0),"")</f>
        <v/>
      </c>
      <c r="MA15" s="466">
        <f t="shared" si="122"/>
        <v>0</v>
      </c>
      <c r="MB15" s="466">
        <f t="shared" ref="MB15:MB78" si="174">AW15-SUM(AZ15,BB15:BD15)</f>
        <v>0</v>
      </c>
      <c r="MC15" s="466">
        <f t="shared" si="123"/>
        <v>0</v>
      </c>
      <c r="MD15" s="467">
        <f t="shared" si="124"/>
        <v>0</v>
      </c>
      <c r="ME15" s="468" t="str">
        <f t="shared" si="125"/>
        <v>○</v>
      </c>
      <c r="MF15" s="469" t="str">
        <f t="shared" si="126"/>
        <v/>
      </c>
      <c r="MG15" s="466">
        <f t="shared" si="127"/>
        <v>0</v>
      </c>
      <c r="MH15" s="470">
        <f t="shared" si="128"/>
        <v>0</v>
      </c>
      <c r="MI15" s="471" t="str">
        <f t="shared" ref="MI15:MI78" si="175">IF(AND(MH15&gt;0,MF15&lt;MH15),"×","○")</f>
        <v>○</v>
      </c>
      <c r="MJ15" s="556" t="str">
        <f t="shared" ref="MJ15:MJ78" si="176">IF(OR($LV15="×",$ME15="×",$MI15="×"),"×","○")</f>
        <v>○</v>
      </c>
      <c r="MK15" s="569" t="str">
        <f t="shared" si="129"/>
        <v/>
      </c>
      <c r="ML15" s="568" t="str">
        <f t="shared" si="130"/>
        <v/>
      </c>
      <c r="MM15" s="570" t="str">
        <f t="shared" si="131"/>
        <v/>
      </c>
      <c r="MN15" s="571">
        <f t="shared" si="132"/>
        <v>0</v>
      </c>
    </row>
    <row r="16" spans="1:354" ht="30" customHeight="1">
      <c r="A16" s="531">
        <f t="shared" si="8"/>
        <v>0</v>
      </c>
      <c r="B16" s="531">
        <f t="shared" si="133"/>
        <v>0</v>
      </c>
      <c r="C16" s="531">
        <f t="shared" si="134"/>
        <v>0</v>
      </c>
      <c r="D16" s="531">
        <f t="shared" si="135"/>
        <v>0</v>
      </c>
      <c r="E16" s="531">
        <f t="shared" si="9"/>
        <v>0</v>
      </c>
      <c r="F16" s="531">
        <f t="shared" si="10"/>
        <v>0</v>
      </c>
      <c r="G16" s="531">
        <f t="shared" si="136"/>
        <v>0</v>
      </c>
      <c r="H16" s="531">
        <f t="shared" si="137"/>
        <v>0</v>
      </c>
      <c r="I16" s="531">
        <f t="shared" si="11"/>
        <v>0</v>
      </c>
      <c r="J16" s="531">
        <f t="shared" si="138"/>
        <v>0</v>
      </c>
      <c r="K16" s="532">
        <f t="shared" si="12"/>
        <v>3</v>
      </c>
      <c r="L16" s="390"/>
      <c r="M16" s="391"/>
      <c r="N16" s="391"/>
      <c r="O16" s="102"/>
      <c r="P16" s="545" cm="1">
        <f t="array" ref="P16">IFERROR(_xlfn.IFS($O16=1,"都市農業地域",$O16=2,"平地農業地域",$O16=3,"中間農業地域",$O16=4,"山間農業地域"),0)</f>
        <v>0</v>
      </c>
      <c r="Q16" s="559"/>
      <c r="R16" s="357">
        <f t="shared" si="13"/>
        <v>0</v>
      </c>
      <c r="S16" s="637"/>
      <c r="T16" s="742"/>
      <c r="U16" s="743"/>
      <c r="V16" s="744"/>
      <c r="W16" s="455" t="str">
        <f t="shared" si="139"/>
        <v/>
      </c>
      <c r="X16" s="546" t="str">
        <f>IFERROR(IF($Y16=5,"100万円",VLOOKUP($W16,'整理番号表 （R7） '!$Y$33:$Z$34,2,"FALSE")),"")</f>
        <v/>
      </c>
      <c r="Y16" s="50"/>
      <c r="Z16" s="456" cm="1">
        <f t="array" ref="Z16">IFERROR(_xlfn.IFS($Y16=1,"認定農業者",$Y16=2,"認定就農者",$Y16=3,"集落営農組織(任意組織)",$Y16=4,"市町村基本構想に示す目標水準を達成している農業者",$Y16=5,"市町村が認める者"),0)</f>
        <v>0</v>
      </c>
      <c r="AA16" s="371"/>
      <c r="AB16" s="547" t="str">
        <f>'整理番号表 （R7） '!$AC16</f>
        <v/>
      </c>
      <c r="AC16" s="548" t="str">
        <f t="shared" si="14"/>
        <v/>
      </c>
      <c r="AD16" s="50"/>
      <c r="AE16" s="50"/>
      <c r="AF16" s="455">
        <f>IF(AE16&lt;&gt;0,VLOOKUP(AE16,'整理番号表 （R7） '!$B$20:$F$47,2,FALSE),)</f>
        <v>0</v>
      </c>
      <c r="AG16" s="104"/>
      <c r="AH16" s="549" t="str">
        <f>IFERROR(VLOOKUP(AG16,'整理番号表 （R7） '!$P$6:$Q$39,2,FALSE),"")</f>
        <v/>
      </c>
      <c r="AI16" s="106"/>
      <c r="AJ16" s="530">
        <f t="shared" si="15"/>
        <v>0</v>
      </c>
      <c r="AK16" s="619"/>
      <c r="AL16" s="632"/>
      <c r="AM16" s="439"/>
      <c r="AN16" s="440"/>
      <c r="AO16" s="440"/>
      <c r="AP16" s="104"/>
      <c r="AQ16" s="441">
        <f>IF(AP16&lt;&gt;0,VLOOKUP(AP16,'整理番号表 （R7） '!$P$43:$R$49,2,FALSE),)</f>
        <v>0</v>
      </c>
      <c r="AR16" s="442"/>
      <c r="AS16" s="440"/>
      <c r="AT16" s="105"/>
      <c r="AU16" s="767"/>
      <c r="AV16" s="767"/>
      <c r="AW16" s="418"/>
      <c r="AX16" s="550">
        <f t="shared" si="140"/>
        <v>0</v>
      </c>
      <c r="AY16" s="550">
        <f t="shared" si="16"/>
        <v>0</v>
      </c>
      <c r="AZ16" s="418"/>
      <c r="BA16" s="550">
        <f t="shared" ref="BA16:BA79" si="177">AW16-SUM(AY16,AZ16,BB16,BC16,BD16)</f>
        <v>0</v>
      </c>
      <c r="BB16" s="444"/>
      <c r="BC16" s="444"/>
      <c r="BD16" s="444"/>
      <c r="BE16" s="620"/>
      <c r="BF16" s="553" t="str">
        <f t="shared" si="141"/>
        <v/>
      </c>
      <c r="BG16" s="562" t="str">
        <f t="shared" si="142"/>
        <v/>
      </c>
      <c r="BH16" s="551">
        <f t="shared" si="143"/>
        <v>0</v>
      </c>
      <c r="BI16" s="551">
        <f t="shared" ref="BI16:BI78" si="178">IF(AW16&lt;&gt;0,AZ16/AW16,)</f>
        <v>0</v>
      </c>
      <c r="BJ16" s="446"/>
      <c r="BK16" s="446"/>
      <c r="BL16" s="446"/>
      <c r="BM16" s="45"/>
      <c r="BN16" s="455">
        <f>IF(BM16&lt;&gt;0,VLOOKUP(BM16,'整理番号表 （R7） '!$T$6:$U$16,2,FALSE),)</f>
        <v>0</v>
      </c>
      <c r="BO16" s="45"/>
      <c r="BP16" s="455">
        <f>IF(BO16&lt;&gt;0,VLOOKUP(BO16,'整理番号表 （R7） '!$T$23:$U$30,2,FALSE),)</f>
        <v>0</v>
      </c>
      <c r="BQ16" s="45"/>
      <c r="BR16" s="552">
        <f t="shared" si="17"/>
        <v>0</v>
      </c>
      <c r="BS16" s="763" t="str">
        <f t="shared" si="18"/>
        <v/>
      </c>
      <c r="BT16" s="113"/>
      <c r="BU16" s="618"/>
      <c r="BV16" s="113"/>
      <c r="BW16" s="113"/>
      <c r="BX16" s="113"/>
      <c r="BY16" s="554">
        <f t="shared" si="144"/>
        <v>0</v>
      </c>
      <c r="BZ16" s="764">
        <f t="shared" si="19"/>
        <v>0</v>
      </c>
      <c r="CA16" s="357">
        <f t="shared" si="145"/>
        <v>0</v>
      </c>
      <c r="CB16" s="357" t="str">
        <f t="shared" si="20"/>
        <v/>
      </c>
      <c r="CC16" s="357">
        <f t="shared" si="21"/>
        <v>0</v>
      </c>
      <c r="CD16" s="357">
        <f t="shared" si="146"/>
        <v>0</v>
      </c>
      <c r="CE16" s="357">
        <f t="shared" si="147"/>
        <v>0</v>
      </c>
      <c r="CF16" s="357">
        <f t="shared" si="148"/>
        <v>0</v>
      </c>
      <c r="CG16" s="357">
        <f t="shared" si="149"/>
        <v>0</v>
      </c>
      <c r="CH16" s="357">
        <f t="shared" si="150"/>
        <v>0</v>
      </c>
      <c r="CI16" s="357" t="str">
        <f t="shared" si="151"/>
        <v/>
      </c>
      <c r="CJ16" s="572">
        <f t="shared" si="22"/>
        <v>0</v>
      </c>
      <c r="CK16" s="320">
        <f t="shared" si="22"/>
        <v>0</v>
      </c>
      <c r="CL16" s="320">
        <f t="shared" si="22"/>
        <v>0</v>
      </c>
      <c r="CM16" s="320">
        <f t="shared" si="22"/>
        <v>0</v>
      </c>
      <c r="CN16" s="320">
        <f t="shared" si="22"/>
        <v>0</v>
      </c>
      <c r="CO16" s="320">
        <f t="shared" si="22"/>
        <v>0</v>
      </c>
      <c r="CP16" s="320">
        <f t="shared" si="23"/>
        <v>0</v>
      </c>
      <c r="CQ16" s="320">
        <f t="shared" si="24"/>
        <v>0</v>
      </c>
      <c r="CR16" s="320">
        <f t="shared" si="24"/>
        <v>0</v>
      </c>
      <c r="CS16" s="320">
        <f t="shared" si="24"/>
        <v>0</v>
      </c>
      <c r="CT16" s="320">
        <f t="shared" si="24"/>
        <v>0</v>
      </c>
      <c r="CU16" s="320">
        <f t="shared" si="24"/>
        <v>0</v>
      </c>
      <c r="CV16" s="320">
        <f t="shared" si="24"/>
        <v>0</v>
      </c>
      <c r="CW16" s="320">
        <f t="shared" si="25"/>
        <v>0</v>
      </c>
      <c r="CX16" s="320">
        <f t="shared" si="26"/>
        <v>0</v>
      </c>
      <c r="CY16" s="320">
        <f t="shared" si="26"/>
        <v>0</v>
      </c>
      <c r="CZ16" s="320">
        <f t="shared" si="26"/>
        <v>0</v>
      </c>
      <c r="DA16" s="320">
        <f t="shared" si="26"/>
        <v>0</v>
      </c>
      <c r="DB16" s="320">
        <f t="shared" si="26"/>
        <v>0</v>
      </c>
      <c r="DC16" s="320">
        <f t="shared" si="26"/>
        <v>0</v>
      </c>
      <c r="DD16" s="320">
        <f t="shared" si="27"/>
        <v>0</v>
      </c>
      <c r="DE16" s="320">
        <f t="shared" si="28"/>
        <v>0</v>
      </c>
      <c r="DF16" s="320">
        <f t="shared" si="28"/>
        <v>0</v>
      </c>
      <c r="DG16" s="320">
        <f t="shared" si="28"/>
        <v>0</v>
      </c>
      <c r="DH16" s="320">
        <f t="shared" si="28"/>
        <v>0</v>
      </c>
      <c r="DI16" s="320">
        <f t="shared" si="29"/>
        <v>0</v>
      </c>
      <c r="DJ16" s="320">
        <f t="shared" si="29"/>
        <v>0</v>
      </c>
      <c r="DK16" s="320">
        <f t="shared" si="30"/>
        <v>0</v>
      </c>
      <c r="DL16" s="320">
        <f t="shared" si="31"/>
        <v>0</v>
      </c>
      <c r="DM16" s="320">
        <f t="shared" si="32"/>
        <v>0</v>
      </c>
      <c r="DN16" s="320">
        <f t="shared" si="33"/>
        <v>0</v>
      </c>
      <c r="DO16" s="320">
        <f t="shared" si="34"/>
        <v>0</v>
      </c>
      <c r="DP16" s="374">
        <f t="shared" si="35"/>
        <v>0</v>
      </c>
      <c r="DQ16" s="555">
        <f t="shared" si="36"/>
        <v>0</v>
      </c>
      <c r="DR16" s="555">
        <f>IF($W16=1,IF(SUM($DQ16:DQ16)&lt;&gt;1,IF(SUM(GL16,GW16,HF16)&gt;0,1,),),)</f>
        <v>0</v>
      </c>
      <c r="DS16" s="555">
        <f>IF($W16=1,IF(SUM($DQ16:DR16)&lt;&gt;1,IF(SUM(GM16,GX16,HG16)&gt;0,1,),),)</f>
        <v>0</v>
      </c>
      <c r="DT16" s="555">
        <f>IF($W16=1,IF(SUM($DQ16:DS16)&lt;&gt;1,IF(SUM(GN16,GY16,HH16)&gt;0,1,),),)</f>
        <v>0</v>
      </c>
      <c r="DU16" s="555">
        <f>IF($W16=1,IF(SUM($DQ16:DT16)&lt;&gt;1,IF(SUM(GO16,GT16,GZ16,HI16)&gt;0,1,),),)</f>
        <v>0</v>
      </c>
      <c r="DV16" s="555">
        <f>IF($W16=1,IF(SUM($DQ16:DT16)&lt;&gt;1,IF(SUM(GP16,HA16,HJ16)&gt;0,1,),),)</f>
        <v>0</v>
      </c>
      <c r="DW16" s="555">
        <f>IF($W16=1,IF(SUM($DQ16:DU16)&lt;&gt;1,IF(SUM(GQ16,HB16,HK16)&gt;0,1,),),)</f>
        <v>0</v>
      </c>
      <c r="DX16" s="555">
        <f>IF($W16=1,IF(SUM($DQ16:DV16)&lt;&gt;1,IF(SUM(GR16,HC16,HL16)&gt;0,1,),),)</f>
        <v>0</v>
      </c>
      <c r="DY16" s="555">
        <f>IF($W16=1,IF(SUM($DQ16:DX16)&lt;&gt;1,IF(SUM(GS16,HD16,HM16,GU16)&gt;0,1,),),)</f>
        <v>0</v>
      </c>
      <c r="DZ16" s="555">
        <f t="shared" si="37"/>
        <v>0</v>
      </c>
      <c r="EA16" s="643"/>
      <c r="EB16" s="643"/>
      <c r="EC16" s="643"/>
      <c r="ED16" s="643"/>
      <c r="EE16" s="643"/>
      <c r="EF16" s="643"/>
      <c r="EG16" s="643"/>
      <c r="EH16" s="643"/>
      <c r="EI16" s="643"/>
      <c r="EJ16" s="643"/>
      <c r="EK16" s="643"/>
      <c r="EL16" s="643"/>
      <c r="EM16" s="56"/>
      <c r="EN16" s="56"/>
      <c r="EO16" s="56"/>
      <c r="EP16" s="56"/>
      <c r="EQ16" s="56"/>
      <c r="ER16" s="555">
        <f t="shared" si="38"/>
        <v>0</v>
      </c>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448"/>
      <c r="FT16" s="56"/>
      <c r="FU16" s="449"/>
      <c r="FV16" s="458"/>
      <c r="FW16" s="573"/>
      <c r="FX16" s="530">
        <f t="shared" si="39"/>
        <v>0</v>
      </c>
      <c r="FY16" s="450"/>
      <c r="FZ16" s="451"/>
      <c r="GA16" s="452"/>
      <c r="GB16" s="452"/>
      <c r="GC16" s="453">
        <f t="shared" si="40"/>
        <v>0</v>
      </c>
      <c r="GD16" s="454">
        <f t="shared" si="41"/>
        <v>0</v>
      </c>
      <c r="GE16" s="455">
        <f t="shared" si="42"/>
        <v>0</v>
      </c>
      <c r="GF16" s="456">
        <f t="shared" si="43"/>
        <v>0</v>
      </c>
      <c r="GG16" s="456">
        <f t="shared" si="44"/>
        <v>0</v>
      </c>
      <c r="GH16" s="456">
        <f t="shared" si="45"/>
        <v>0</v>
      </c>
      <c r="GI16" s="456">
        <f t="shared" si="46"/>
        <v>0</v>
      </c>
      <c r="GJ16" s="455">
        <f t="shared" si="47"/>
        <v>0</v>
      </c>
      <c r="GK16" s="455">
        <f t="shared" si="152"/>
        <v>0</v>
      </c>
      <c r="GL16" s="455">
        <f>IF(AND($FX16&lt;&gt;1,$FZ16&lt;&gt;1),IF(AND(SUM($GK16:GK16)&lt;&gt;1),IF($GC16&gt;=10,1,),),0)</f>
        <v>0</v>
      </c>
      <c r="GM16" s="455">
        <f>IF(AND($FX16&lt;&gt;1,$FZ16&lt;&gt;1),IF(AND(SUM($GK16:GL16)&lt;&gt;1),IF(AND($FY16=1,$GC16&gt;=4),1,),),0)</f>
        <v>0</v>
      </c>
      <c r="GN16" s="455">
        <f>IF(AND($FX16&lt;&gt;1,$FZ16&lt;&gt;1),IF(AND(SUM($GK16:GM16)&lt;&gt;1),IF(AND($FY16=1,$GC16&gt;=2),1,),),0)</f>
        <v>0</v>
      </c>
      <c r="GO16" s="455">
        <f>IF(AND($FX16&lt;&gt;1,$FZ16&lt;&gt;1),IF(AND(SUM($GK16:GN16)&lt;&gt;1),IF(AND($FY16=1,$GC16&gt;0),1,),),0)</f>
        <v>0</v>
      </c>
      <c r="GP16" s="455">
        <f>IF(AND($FX16&lt;&gt;1,$FZ16&lt;&gt;1),IF(AND(SUM($GK16:GO16)&lt;&gt;1),IF($GC16&gt;=4,1,),),0)</f>
        <v>0</v>
      </c>
      <c r="GQ16" s="455">
        <f>IF(AND($FX16&lt;&gt;1,$FZ16&lt;&gt;1),IF(AND(SUM($GK16:GP16)&lt;&gt;1),IF($FY16=1,1,),),0)</f>
        <v>0</v>
      </c>
      <c r="GR16" s="455">
        <f>IF(AND($FX16&lt;&gt;1,$FZ16&lt;&gt;1),IF(AND(SUM($GK16:GQ16)&lt;&gt;1),IF($GC16&gt;=2,1,),),0)</f>
        <v>0</v>
      </c>
      <c r="GS16" s="455">
        <f>IF(AND($FX16&lt;&gt;1,$FZ16&lt;&gt;1),IF(AND(SUM($GK16:GR16)&lt;&gt;1),IF($GC16&gt;0,1,),),0)</f>
        <v>0</v>
      </c>
      <c r="GT16" s="455">
        <f t="shared" si="48"/>
        <v>0</v>
      </c>
      <c r="GU16" s="455">
        <f>IF($FX16&lt;&gt;1,IF(AND(SUM($GT16:GT16)&lt;&gt;1,$GJ16=4,$FZ16=1,$GC16&gt;0),1,),0)</f>
        <v>0</v>
      </c>
      <c r="GV16" s="455">
        <f t="shared" si="49"/>
        <v>0</v>
      </c>
      <c r="GW16" s="455">
        <f t="shared" si="50"/>
        <v>0</v>
      </c>
      <c r="GX16" s="455">
        <f>IF($FX16&lt;&gt;1,IF(AND($GJ16=2,SUM($GV16:GW16)&lt;&gt;1),IF(AND($FY16=1,$GD16&gt;=0.2),1,),),0)</f>
        <v>0</v>
      </c>
      <c r="GY16" s="455">
        <f>IF($FX16&lt;&gt;1,IF(AND($GJ16=2,SUM($GV16:GX16)&lt;&gt;1),IF(AND($FY16=1,$GD16&gt;=0.1),1,),),0)</f>
        <v>0</v>
      </c>
      <c r="GZ16" s="455">
        <f>IF($FX16&lt;&gt;1,IF(AND($GJ16=2,SUM($GV16:GY16)&lt;&gt;1),IF(AND($FY16=1,$GC16&gt;0),1,),),0)</f>
        <v>0</v>
      </c>
      <c r="HA16" s="455">
        <f>IF($FX16&lt;&gt;1,IF(AND($GJ16=2,SUM($GV16:GZ16)&lt;&gt;1),IF($GD16&gt;=0.2,1,),),0)</f>
        <v>0</v>
      </c>
      <c r="HB16" s="455">
        <f>IF($FX16&lt;&gt;1,IF(AND($GJ16=2,SUM($GV16:HA16)&lt;&gt;1),IF($FY16=1,1,),),0)</f>
        <v>0</v>
      </c>
      <c r="HC16" s="455">
        <f>IF($FX16&lt;&gt;1,IF(AND($GJ16=2,SUM($GV16:HB16)&lt;&gt;1),IF($GD16&gt;=0.1,1,),),0)</f>
        <v>0</v>
      </c>
      <c r="HD16" s="455">
        <f>IF($FX16&lt;&gt;1,IF(AND(SUM($GV16:HC16)&lt;&gt;1,$GJ16=2,$GC16&gt;0),1,),0)</f>
        <v>0</v>
      </c>
      <c r="HE16" s="455">
        <f t="shared" si="51"/>
        <v>0</v>
      </c>
      <c r="HF16" s="455">
        <f t="shared" si="52"/>
        <v>0</v>
      </c>
      <c r="HG16" s="455">
        <f>IF($FX16&lt;&gt;1,IF(AND($GJ16=3,SUM($HE16:HF16)&lt;&gt;1),IF(AND($FY16=1,$GD16&gt;=0.1),1,),),0)</f>
        <v>0</v>
      </c>
      <c r="HH16" s="455">
        <f>IF($FX16&lt;&gt;1,IF(AND($GJ16=3,SUM($HE16:HG16)&lt;&gt;1),IF(AND($FY16=1,$GD16&gt;=0.05),1,),),0)</f>
        <v>0</v>
      </c>
      <c r="HI16" s="455">
        <f>IF($FX16&lt;&gt;1,IF(AND($GJ16=3,SUM($HE16:HH16)&lt;&gt;1),IF(AND($FY16=1,$GC16&gt;0),1,),),0)</f>
        <v>0</v>
      </c>
      <c r="HJ16" s="455">
        <f>IF($FX16&lt;&gt;1,IF(AND($GJ16=3,SUM($HE16:HI16)&lt;&gt;1),IF($GD16&gt;=0.1,1,),),0)</f>
        <v>0</v>
      </c>
      <c r="HK16" s="455">
        <f>IF($FX16&lt;&gt;1,IF(AND($GJ16=3,SUM($HE16:HJ16)&lt;&gt;1),IF($FY16=1,1,),),0)</f>
        <v>0</v>
      </c>
      <c r="HL16" s="455">
        <f>IF($FX16&lt;&gt;1,IF(AND($GJ16=3,SUM($HE16:HK16)&lt;&gt;1),IF($GD16&gt;=0.05,1,),),0)</f>
        <v>0</v>
      </c>
      <c r="HM16" s="455">
        <f>IF($FX16&lt;&gt;1,IF(AND(SUM($HE16:HL16)&lt;&gt;1,$GJ16=3,$FZ16=1,$GC16&gt;0),1,),0)</f>
        <v>0</v>
      </c>
      <c r="HN16" s="457">
        <f t="shared" si="153"/>
        <v>0</v>
      </c>
      <c r="HO16" s="458"/>
      <c r="HP16" s="459">
        <f t="shared" si="53"/>
        <v>0</v>
      </c>
      <c r="HQ16" s="460">
        <f t="shared" si="54"/>
        <v>0</v>
      </c>
      <c r="HR16" s="460">
        <f t="shared" si="55"/>
        <v>0</v>
      </c>
      <c r="HS16" s="460">
        <f t="shared" si="56"/>
        <v>0</v>
      </c>
      <c r="HT16" s="460">
        <f t="shared" si="57"/>
        <v>0</v>
      </c>
      <c r="HU16" s="460">
        <f t="shared" si="58"/>
        <v>0</v>
      </c>
      <c r="HV16" s="460">
        <f t="shared" si="59"/>
        <v>0</v>
      </c>
      <c r="HW16" s="460">
        <f t="shared" si="60"/>
        <v>0</v>
      </c>
      <c r="HX16" s="460">
        <f t="shared" si="61"/>
        <v>0</v>
      </c>
      <c r="HY16" s="460">
        <f t="shared" si="62"/>
        <v>0</v>
      </c>
      <c r="HZ16" s="460">
        <f t="shared" si="63"/>
        <v>0</v>
      </c>
      <c r="IA16" s="460">
        <f t="shared" si="64"/>
        <v>0</v>
      </c>
      <c r="IB16" s="460">
        <f t="shared" si="65"/>
        <v>0</v>
      </c>
      <c r="IC16" s="460">
        <f t="shared" si="66"/>
        <v>0</v>
      </c>
      <c r="ID16" s="460">
        <f t="shared" si="67"/>
        <v>0</v>
      </c>
      <c r="IE16" s="460">
        <f t="shared" si="68"/>
        <v>0</v>
      </c>
      <c r="IF16" s="460">
        <f t="shared" si="69"/>
        <v>0</v>
      </c>
      <c r="IG16" s="460">
        <f t="shared" si="70"/>
        <v>0</v>
      </c>
      <c r="IH16" s="460">
        <f t="shared" si="71"/>
        <v>0</v>
      </c>
      <c r="II16" s="460">
        <f t="shared" si="72"/>
        <v>0</v>
      </c>
      <c r="IJ16" s="460">
        <f t="shared" si="73"/>
        <v>0</v>
      </c>
      <c r="IK16" s="460">
        <f t="shared" si="74"/>
        <v>0</v>
      </c>
      <c r="IL16" s="460">
        <f t="shared" si="75"/>
        <v>0</v>
      </c>
      <c r="IM16" s="460">
        <f t="shared" si="76"/>
        <v>0</v>
      </c>
      <c r="IN16" s="460">
        <f t="shared" si="77"/>
        <v>0</v>
      </c>
      <c r="IO16" s="460">
        <f t="shared" si="78"/>
        <v>0</v>
      </c>
      <c r="IP16" s="460">
        <f t="shared" si="79"/>
        <v>0</v>
      </c>
      <c r="IQ16" s="460">
        <f t="shared" si="80"/>
        <v>0</v>
      </c>
      <c r="IR16" s="460">
        <f t="shared" si="81"/>
        <v>0</v>
      </c>
      <c r="IS16" s="460">
        <f t="shared" si="82"/>
        <v>0</v>
      </c>
      <c r="IT16" s="460">
        <f t="shared" si="83"/>
        <v>0</v>
      </c>
      <c r="IU16" s="460">
        <f t="shared" si="84"/>
        <v>0</v>
      </c>
      <c r="IV16" s="460">
        <f t="shared" si="85"/>
        <v>0</v>
      </c>
      <c r="IW16" s="460">
        <f t="shared" si="86"/>
        <v>0</v>
      </c>
      <c r="IX16" s="460">
        <f t="shared" si="87"/>
        <v>0</v>
      </c>
      <c r="IY16" s="460">
        <f t="shared" si="88"/>
        <v>0</v>
      </c>
      <c r="IZ16" s="460">
        <f t="shared" si="89"/>
        <v>0</v>
      </c>
      <c r="JA16" s="460">
        <f t="shared" si="90"/>
        <v>0</v>
      </c>
      <c r="JB16" s="460">
        <f t="shared" si="91"/>
        <v>0</v>
      </c>
      <c r="JC16" s="460">
        <f t="shared" si="92"/>
        <v>0</v>
      </c>
      <c r="JD16" s="460">
        <f t="shared" si="93"/>
        <v>0</v>
      </c>
      <c r="JE16" s="460">
        <f t="shared" si="94"/>
        <v>0</v>
      </c>
      <c r="JF16" s="460">
        <f t="shared" si="95"/>
        <v>0</v>
      </c>
      <c r="JG16" s="460">
        <f t="shared" si="154"/>
        <v>0</v>
      </c>
      <c r="JH16" s="460">
        <f t="shared" si="155"/>
        <v>0</v>
      </c>
      <c r="JI16" s="460">
        <f t="shared" si="156"/>
        <v>0</v>
      </c>
      <c r="JJ16" s="460">
        <f t="shared" si="157"/>
        <v>0</v>
      </c>
      <c r="JK16" s="460">
        <f t="shared" si="158"/>
        <v>0</v>
      </c>
      <c r="JL16" s="460">
        <f t="shared" si="159"/>
        <v>0</v>
      </c>
      <c r="JM16" s="648">
        <f t="shared" si="97"/>
        <v>0</v>
      </c>
      <c r="JN16" s="460">
        <f t="shared" si="98"/>
        <v>0</v>
      </c>
      <c r="JO16" s="460">
        <f t="shared" si="99"/>
        <v>0</v>
      </c>
      <c r="JP16" s="648">
        <f t="shared" si="100"/>
        <v>0</v>
      </c>
      <c r="JQ16" s="460">
        <f t="shared" si="101"/>
        <v>0</v>
      </c>
      <c r="JR16" s="460">
        <f t="shared" si="102"/>
        <v>0</v>
      </c>
      <c r="JS16" s="460">
        <f t="shared" si="160"/>
        <v>0</v>
      </c>
      <c r="JT16" s="460">
        <f t="shared" si="103"/>
        <v>0</v>
      </c>
      <c r="JU16" s="460">
        <f t="shared" si="104"/>
        <v>0</v>
      </c>
      <c r="JV16" s="460">
        <f t="shared" si="105"/>
        <v>0</v>
      </c>
      <c r="JW16" s="460">
        <f t="shared" si="106"/>
        <v>0</v>
      </c>
      <c r="JX16" s="460">
        <f t="shared" si="106"/>
        <v>0</v>
      </c>
      <c r="JY16" s="460">
        <f t="shared" si="106"/>
        <v>0</v>
      </c>
      <c r="JZ16" s="460">
        <f t="shared" si="106"/>
        <v>0</v>
      </c>
      <c r="KA16" s="460">
        <f t="shared" si="106"/>
        <v>0</v>
      </c>
      <c r="KB16" s="460">
        <f t="shared" si="106"/>
        <v>0</v>
      </c>
      <c r="KC16" s="460">
        <f t="shared" si="106"/>
        <v>0</v>
      </c>
      <c r="KD16" s="460">
        <f t="shared" si="106"/>
        <v>0</v>
      </c>
      <c r="KE16" s="460">
        <f t="shared" si="106"/>
        <v>0</v>
      </c>
      <c r="KF16" s="460">
        <f t="shared" si="106"/>
        <v>0</v>
      </c>
      <c r="KG16" s="460">
        <f t="shared" si="106"/>
        <v>0</v>
      </c>
      <c r="KH16" s="460">
        <f t="shared" si="106"/>
        <v>0</v>
      </c>
      <c r="KI16" s="460">
        <f t="shared" si="107"/>
        <v>0</v>
      </c>
      <c r="KJ16" s="460">
        <f t="shared" si="108"/>
        <v>0</v>
      </c>
      <c r="KK16" s="460">
        <f t="shared" si="108"/>
        <v>0</v>
      </c>
      <c r="KL16" s="460">
        <f t="shared" si="108"/>
        <v>0</v>
      </c>
      <c r="KM16" s="460">
        <f t="shared" si="108"/>
        <v>0</v>
      </c>
      <c r="KN16" s="460">
        <f t="shared" si="108"/>
        <v>0</v>
      </c>
      <c r="KO16" s="460">
        <f t="shared" si="108"/>
        <v>0</v>
      </c>
      <c r="KP16" s="460">
        <f t="shared" si="108"/>
        <v>0</v>
      </c>
      <c r="KQ16" s="460">
        <f t="shared" si="108"/>
        <v>0</v>
      </c>
      <c r="KR16" s="460">
        <f t="shared" si="108"/>
        <v>0</v>
      </c>
      <c r="KS16" s="460">
        <f t="shared" si="108"/>
        <v>0</v>
      </c>
      <c r="KT16" s="460">
        <f t="shared" si="108"/>
        <v>0</v>
      </c>
      <c r="KU16" s="460">
        <f t="shared" si="108"/>
        <v>0</v>
      </c>
      <c r="KV16" s="460">
        <f t="shared" si="108"/>
        <v>0</v>
      </c>
      <c r="KW16" s="460">
        <f t="shared" si="108"/>
        <v>0</v>
      </c>
      <c r="KX16" s="460">
        <f t="shared" si="109"/>
        <v>0</v>
      </c>
      <c r="KY16" s="460">
        <f>IF($I16=1,IF(FS16&lt;&gt;"",KY$5,0),0)</f>
        <v>0</v>
      </c>
      <c r="KZ16" s="460">
        <f t="shared" si="110"/>
        <v>0</v>
      </c>
      <c r="LA16" s="457">
        <f t="shared" si="110"/>
        <v>0</v>
      </c>
      <c r="LB16" s="461">
        <f t="shared" si="162"/>
        <v>0</v>
      </c>
      <c r="LC16" s="460">
        <f t="shared" si="111"/>
        <v>0</v>
      </c>
      <c r="LD16" s="462">
        <f>IF(I16=1,VLOOKUP(C16,'総括表 (A表)'!$E$12:$AP$542,37,FALSE),)</f>
        <v>0</v>
      </c>
      <c r="LE16" s="463">
        <f t="shared" si="163"/>
        <v>0</v>
      </c>
      <c r="LF16" s="460" t="str">
        <f t="shared" si="112"/>
        <v/>
      </c>
      <c r="LG16" s="460" t="str">
        <f t="shared" si="113"/>
        <v/>
      </c>
      <c r="LH16" s="460" t="str">
        <f t="shared" si="164"/>
        <v/>
      </c>
      <c r="LI16" s="460" t="str">
        <f t="shared" si="165"/>
        <v/>
      </c>
      <c r="LJ16" s="460" t="str">
        <f t="shared" si="166"/>
        <v/>
      </c>
      <c r="LK16" s="460" t="str">
        <f t="shared" si="167"/>
        <v/>
      </c>
      <c r="LL16" s="460" t="str">
        <f t="shared" si="168"/>
        <v/>
      </c>
      <c r="LM16" s="460" t="str">
        <f t="shared" si="169"/>
        <v/>
      </c>
      <c r="LN16" s="460" t="str">
        <f t="shared" si="170"/>
        <v/>
      </c>
      <c r="LO16" s="462" t="str">
        <f t="shared" si="114"/>
        <v/>
      </c>
      <c r="LP16" s="459">
        <f t="shared" si="171"/>
        <v>0</v>
      </c>
      <c r="LQ16" s="460" t="str">
        <f t="shared" si="115"/>
        <v/>
      </c>
      <c r="LR16" s="460" t="str">
        <f t="shared" si="116"/>
        <v/>
      </c>
      <c r="LS16" s="464" t="str">
        <f t="shared" si="117"/>
        <v/>
      </c>
      <c r="LT16" s="460" t="str">
        <f t="shared" si="118"/>
        <v/>
      </c>
      <c r="LU16" s="460" t="str">
        <f t="shared" si="119"/>
        <v/>
      </c>
      <c r="LV16" s="621" t="str">
        <f t="shared" ref="LV16:LV79" si="179">IF(COUNTIF(LQ16:LU16,"×")&gt;=1,"×",IF(COUNTIF($LF16:$LO16,"×")&gt;=1,"×","○"))</f>
        <v>○</v>
      </c>
      <c r="LW16" s="459">
        <f t="shared" si="172"/>
        <v>0</v>
      </c>
      <c r="LX16" s="465">
        <f t="shared" si="120"/>
        <v>0</v>
      </c>
      <c r="LY16" s="465" t="str">
        <f t="shared" si="121"/>
        <v/>
      </c>
      <c r="LZ16" s="466" t="str">
        <f t="shared" si="173"/>
        <v/>
      </c>
      <c r="MA16" s="466">
        <f t="shared" si="122"/>
        <v>0</v>
      </c>
      <c r="MB16" s="466">
        <f t="shared" si="174"/>
        <v>0</v>
      </c>
      <c r="MC16" s="466">
        <f t="shared" si="123"/>
        <v>0</v>
      </c>
      <c r="MD16" s="467">
        <f t="shared" si="124"/>
        <v>0</v>
      </c>
      <c r="ME16" s="468" t="str">
        <f t="shared" si="125"/>
        <v>○</v>
      </c>
      <c r="MF16" s="469" t="str">
        <f t="shared" si="126"/>
        <v/>
      </c>
      <c r="MG16" s="466">
        <f t="shared" si="127"/>
        <v>0</v>
      </c>
      <c r="MH16" s="470">
        <f t="shared" si="128"/>
        <v>0</v>
      </c>
      <c r="MI16" s="471" t="str">
        <f t="shared" si="175"/>
        <v>○</v>
      </c>
      <c r="MJ16" s="556" t="str">
        <f t="shared" si="176"/>
        <v>○</v>
      </c>
      <c r="MK16" s="569" t="str">
        <f t="shared" si="129"/>
        <v/>
      </c>
      <c r="ML16" s="568" t="str">
        <f t="shared" si="130"/>
        <v/>
      </c>
      <c r="MM16" s="570" t="str">
        <f t="shared" si="131"/>
        <v/>
      </c>
      <c r="MN16" s="571">
        <f t="shared" si="132"/>
        <v>0</v>
      </c>
    </row>
    <row r="17" spans="1:352" ht="30" customHeight="1">
      <c r="A17" s="531">
        <f t="shared" si="8"/>
        <v>0</v>
      </c>
      <c r="B17" s="531">
        <f t="shared" si="133"/>
        <v>0</v>
      </c>
      <c r="C17" s="531">
        <f t="shared" si="134"/>
        <v>0</v>
      </c>
      <c r="D17" s="531">
        <f t="shared" si="135"/>
        <v>0</v>
      </c>
      <c r="E17" s="531">
        <f t="shared" si="9"/>
        <v>0</v>
      </c>
      <c r="F17" s="531">
        <f t="shared" si="10"/>
        <v>0</v>
      </c>
      <c r="G17" s="531">
        <f t="shared" si="136"/>
        <v>0</v>
      </c>
      <c r="H17" s="531">
        <f t="shared" si="137"/>
        <v>0</v>
      </c>
      <c r="I17" s="531">
        <f t="shared" si="11"/>
        <v>0</v>
      </c>
      <c r="J17" s="531">
        <f t="shared" si="138"/>
        <v>0</v>
      </c>
      <c r="K17" s="532">
        <f t="shared" si="12"/>
        <v>4</v>
      </c>
      <c r="L17" s="390"/>
      <c r="M17" s="391"/>
      <c r="N17" s="391"/>
      <c r="O17" s="102"/>
      <c r="P17" s="545" cm="1">
        <f t="array" ref="P17">IFERROR(_xlfn.IFS($O17=1,"都市農業地域",$O17=2,"平地農業地域",$O17=3,"中間農業地域",$O17=4,"山間農業地域"),0)</f>
        <v>0</v>
      </c>
      <c r="Q17" s="559"/>
      <c r="R17" s="357">
        <f t="shared" si="13"/>
        <v>0</v>
      </c>
      <c r="S17" s="637"/>
      <c r="T17" s="742"/>
      <c r="U17" s="743"/>
      <c r="V17" s="744"/>
      <c r="W17" s="455" t="str">
        <f t="shared" si="139"/>
        <v/>
      </c>
      <c r="X17" s="546" t="str">
        <f>IFERROR(IF($Y17=5,"100万円",VLOOKUP($W17,'整理番号表 （R7） '!$Y$33:$Z$34,2,"FALSE")),"")</f>
        <v/>
      </c>
      <c r="Y17" s="50"/>
      <c r="Z17" s="456" cm="1">
        <f t="array" ref="Z17">IFERROR(_xlfn.IFS($Y17=1,"認定農業者",$Y17=2,"認定就農者",$Y17=3,"集落営農組織(任意組織)",$Y17=4,"市町村基本構想に示す目標水準を達成している農業者",$Y17=5,"市町村が認める者"),0)</f>
        <v>0</v>
      </c>
      <c r="AA17" s="371"/>
      <c r="AB17" s="547" t="str">
        <f>'整理番号表 （R7） '!$AC17</f>
        <v/>
      </c>
      <c r="AC17" s="548" t="str">
        <f t="shared" si="14"/>
        <v/>
      </c>
      <c r="AD17" s="50"/>
      <c r="AE17" s="50"/>
      <c r="AF17" s="455">
        <f>IF(AE17&lt;&gt;0,VLOOKUP(AE17,'整理番号表 （R7） '!$B$20:$F$47,2,FALSE),)</f>
        <v>0</v>
      </c>
      <c r="AG17" s="104"/>
      <c r="AH17" s="549" t="str">
        <f>IFERROR(VLOOKUP(AG17,'整理番号表 （R7） '!$P$6:$Q$39,2,FALSE),"")</f>
        <v/>
      </c>
      <c r="AI17" s="106"/>
      <c r="AJ17" s="530">
        <f t="shared" si="15"/>
        <v>0</v>
      </c>
      <c r="AK17" s="619"/>
      <c r="AL17" s="632"/>
      <c r="AM17" s="439"/>
      <c r="AN17" s="440"/>
      <c r="AO17" s="440"/>
      <c r="AP17" s="104"/>
      <c r="AQ17" s="441">
        <f>IF(AP17&lt;&gt;0,VLOOKUP(AP17,'整理番号表 （R7） '!$P$43:$R$49,2,FALSE),)</f>
        <v>0</v>
      </c>
      <c r="AR17" s="442"/>
      <c r="AS17" s="440"/>
      <c r="AT17" s="105"/>
      <c r="AU17" s="767"/>
      <c r="AV17" s="767"/>
      <c r="AW17" s="418"/>
      <c r="AX17" s="550">
        <f t="shared" si="140"/>
        <v>0</v>
      </c>
      <c r="AY17" s="550">
        <f t="shared" si="16"/>
        <v>0</v>
      </c>
      <c r="AZ17" s="418"/>
      <c r="BA17" s="550">
        <f t="shared" si="177"/>
        <v>0</v>
      </c>
      <c r="BB17" s="444"/>
      <c r="BC17" s="444"/>
      <c r="BD17" s="444"/>
      <c r="BE17" s="620"/>
      <c r="BF17" s="553" t="str">
        <f t="shared" si="141"/>
        <v/>
      </c>
      <c r="BG17" s="562" t="str">
        <f t="shared" si="142"/>
        <v/>
      </c>
      <c r="BH17" s="551">
        <f t="shared" si="143"/>
        <v>0</v>
      </c>
      <c r="BI17" s="551">
        <f t="shared" si="178"/>
        <v>0</v>
      </c>
      <c r="BJ17" s="446"/>
      <c r="BK17" s="446"/>
      <c r="BL17" s="446"/>
      <c r="BM17" s="45"/>
      <c r="BN17" s="455">
        <f>IF(BM17&lt;&gt;0,VLOOKUP(BM17,'整理番号表 （R7） '!$T$6:$U$16,2,FALSE),)</f>
        <v>0</v>
      </c>
      <c r="BO17" s="45"/>
      <c r="BP17" s="455">
        <f>IF(BO17&lt;&gt;0,VLOOKUP(BO17,'整理番号表 （R7） '!$T$23:$U$30,2,FALSE),)</f>
        <v>0</v>
      </c>
      <c r="BQ17" s="45"/>
      <c r="BR17" s="552">
        <f t="shared" si="17"/>
        <v>0</v>
      </c>
      <c r="BS17" s="763" t="str">
        <f t="shared" si="18"/>
        <v/>
      </c>
      <c r="BT17" s="113"/>
      <c r="BU17" s="618"/>
      <c r="BV17" s="113"/>
      <c r="BW17" s="113"/>
      <c r="BX17" s="113"/>
      <c r="BY17" s="554">
        <f t="shared" si="144"/>
        <v>0</v>
      </c>
      <c r="BZ17" s="764">
        <f t="shared" si="19"/>
        <v>0</v>
      </c>
      <c r="CA17" s="357">
        <f t="shared" si="145"/>
        <v>0</v>
      </c>
      <c r="CB17" s="357" t="str">
        <f t="shared" si="20"/>
        <v/>
      </c>
      <c r="CC17" s="357">
        <f t="shared" si="21"/>
        <v>0</v>
      </c>
      <c r="CD17" s="357">
        <f t="shared" si="146"/>
        <v>0</v>
      </c>
      <c r="CE17" s="357">
        <f t="shared" si="147"/>
        <v>0</v>
      </c>
      <c r="CF17" s="357">
        <f t="shared" si="148"/>
        <v>0</v>
      </c>
      <c r="CG17" s="357">
        <f t="shared" si="149"/>
        <v>0</v>
      </c>
      <c r="CH17" s="357">
        <f t="shared" si="150"/>
        <v>0</v>
      </c>
      <c r="CI17" s="357" t="str">
        <f t="shared" si="151"/>
        <v/>
      </c>
      <c r="CJ17" s="572">
        <f t="shared" si="22"/>
        <v>0</v>
      </c>
      <c r="CK17" s="320">
        <f t="shared" si="22"/>
        <v>0</v>
      </c>
      <c r="CL17" s="320">
        <f t="shared" si="22"/>
        <v>0</v>
      </c>
      <c r="CM17" s="320">
        <f t="shared" si="22"/>
        <v>0</v>
      </c>
      <c r="CN17" s="320">
        <f t="shared" si="22"/>
        <v>0</v>
      </c>
      <c r="CO17" s="320">
        <f t="shared" si="22"/>
        <v>0</v>
      </c>
      <c r="CP17" s="320">
        <f t="shared" si="23"/>
        <v>0</v>
      </c>
      <c r="CQ17" s="320">
        <f t="shared" si="24"/>
        <v>0</v>
      </c>
      <c r="CR17" s="320">
        <f t="shared" si="24"/>
        <v>0</v>
      </c>
      <c r="CS17" s="320">
        <f t="shared" si="24"/>
        <v>0</v>
      </c>
      <c r="CT17" s="320">
        <f t="shared" si="24"/>
        <v>0</v>
      </c>
      <c r="CU17" s="320">
        <f t="shared" si="24"/>
        <v>0</v>
      </c>
      <c r="CV17" s="320">
        <f t="shared" si="24"/>
        <v>0</v>
      </c>
      <c r="CW17" s="320">
        <f t="shared" si="25"/>
        <v>0</v>
      </c>
      <c r="CX17" s="320">
        <f t="shared" si="26"/>
        <v>0</v>
      </c>
      <c r="CY17" s="320">
        <f t="shared" si="26"/>
        <v>0</v>
      </c>
      <c r="CZ17" s="320">
        <f t="shared" si="26"/>
        <v>0</v>
      </c>
      <c r="DA17" s="320">
        <f t="shared" si="26"/>
        <v>0</v>
      </c>
      <c r="DB17" s="320">
        <f t="shared" si="26"/>
        <v>0</v>
      </c>
      <c r="DC17" s="320">
        <f t="shared" si="26"/>
        <v>0</v>
      </c>
      <c r="DD17" s="320">
        <f t="shared" si="27"/>
        <v>0</v>
      </c>
      <c r="DE17" s="320">
        <f t="shared" si="28"/>
        <v>0</v>
      </c>
      <c r="DF17" s="320">
        <f t="shared" si="28"/>
        <v>0</v>
      </c>
      <c r="DG17" s="320">
        <f t="shared" si="28"/>
        <v>0</v>
      </c>
      <c r="DH17" s="320">
        <f t="shared" si="28"/>
        <v>0</v>
      </c>
      <c r="DI17" s="320">
        <f t="shared" si="29"/>
        <v>0</v>
      </c>
      <c r="DJ17" s="320">
        <f t="shared" si="29"/>
        <v>0</v>
      </c>
      <c r="DK17" s="320">
        <f t="shared" si="30"/>
        <v>0</v>
      </c>
      <c r="DL17" s="320">
        <f t="shared" si="31"/>
        <v>0</v>
      </c>
      <c r="DM17" s="320">
        <f t="shared" si="32"/>
        <v>0</v>
      </c>
      <c r="DN17" s="320">
        <f t="shared" si="33"/>
        <v>0</v>
      </c>
      <c r="DO17" s="320">
        <f t="shared" si="34"/>
        <v>0</v>
      </c>
      <c r="DP17" s="374">
        <f t="shared" si="35"/>
        <v>0</v>
      </c>
      <c r="DQ17" s="555">
        <f t="shared" si="36"/>
        <v>0</v>
      </c>
      <c r="DR17" s="555">
        <f>IF($W17=1,IF(SUM($DQ17:DQ17)&lt;&gt;1,IF(SUM(GL17,GW17,HF17)&gt;0,1,),),)</f>
        <v>0</v>
      </c>
      <c r="DS17" s="555">
        <f>IF($W17=1,IF(SUM($DQ17:DR17)&lt;&gt;1,IF(SUM(GM17,GX17,HG17)&gt;0,1,),),)</f>
        <v>0</v>
      </c>
      <c r="DT17" s="555">
        <f>IF($W17=1,IF(SUM($DQ17:DS17)&lt;&gt;1,IF(SUM(GN17,GY17,HH17)&gt;0,1,),),)</f>
        <v>0</v>
      </c>
      <c r="DU17" s="555">
        <f>IF($W17=1,IF(SUM($DQ17:DT17)&lt;&gt;1,IF(SUM(GO17,GT17,GZ17,HI17)&gt;0,1,),),)</f>
        <v>0</v>
      </c>
      <c r="DV17" s="555">
        <f>IF($W17=1,IF(SUM($DQ17:DT17)&lt;&gt;1,IF(SUM(GP17,HA17,HJ17)&gt;0,1,),),)</f>
        <v>0</v>
      </c>
      <c r="DW17" s="555">
        <f>IF($W17=1,IF(SUM($DQ17:DU17)&lt;&gt;1,IF(SUM(GQ17,HB17,HK17)&gt;0,1,),),)</f>
        <v>0</v>
      </c>
      <c r="DX17" s="555">
        <f>IF($W17=1,IF(SUM($DQ17:DV17)&lt;&gt;1,IF(SUM(GR17,HC17,HL17)&gt;0,1,),),)</f>
        <v>0</v>
      </c>
      <c r="DY17" s="555">
        <f>IF($W17=1,IF(SUM($DQ17:DX17)&lt;&gt;1,IF(SUM(GS17,HD17,HM17,GU17)&gt;0,1,),),)</f>
        <v>0</v>
      </c>
      <c r="DZ17" s="555">
        <f t="shared" si="37"/>
        <v>0</v>
      </c>
      <c r="EA17" s="643"/>
      <c r="EB17" s="643"/>
      <c r="EC17" s="643"/>
      <c r="ED17" s="643"/>
      <c r="EE17" s="643"/>
      <c r="EF17" s="643"/>
      <c r="EG17" s="643"/>
      <c r="EH17" s="643"/>
      <c r="EI17" s="643"/>
      <c r="EJ17" s="643"/>
      <c r="EK17" s="643"/>
      <c r="EL17" s="643"/>
      <c r="EM17" s="56"/>
      <c r="EN17" s="56"/>
      <c r="EO17" s="56"/>
      <c r="EP17" s="56"/>
      <c r="EQ17" s="56"/>
      <c r="ER17" s="555">
        <f t="shared" si="38"/>
        <v>0</v>
      </c>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448"/>
      <c r="FT17" s="56"/>
      <c r="FU17" s="449"/>
      <c r="FV17" s="458"/>
      <c r="FW17" s="573"/>
      <c r="FX17" s="530">
        <f t="shared" si="39"/>
        <v>0</v>
      </c>
      <c r="FY17" s="450"/>
      <c r="FZ17" s="451"/>
      <c r="GA17" s="452"/>
      <c r="GB17" s="452"/>
      <c r="GC17" s="453">
        <f t="shared" si="40"/>
        <v>0</v>
      </c>
      <c r="GD17" s="454">
        <f t="shared" si="41"/>
        <v>0</v>
      </c>
      <c r="GE17" s="455">
        <f t="shared" si="42"/>
        <v>0</v>
      </c>
      <c r="GF17" s="456">
        <f t="shared" si="43"/>
        <v>0</v>
      </c>
      <c r="GG17" s="456">
        <f t="shared" si="44"/>
        <v>0</v>
      </c>
      <c r="GH17" s="456">
        <f t="shared" si="45"/>
        <v>0</v>
      </c>
      <c r="GI17" s="456">
        <f t="shared" si="46"/>
        <v>0</v>
      </c>
      <c r="GJ17" s="455">
        <f t="shared" si="47"/>
        <v>0</v>
      </c>
      <c r="GK17" s="455">
        <f t="shared" si="152"/>
        <v>0</v>
      </c>
      <c r="GL17" s="455">
        <f>IF(AND($FX17&lt;&gt;1,$FZ17&lt;&gt;1),IF(AND(SUM($GK17:GK17)&lt;&gt;1),IF($GC17&gt;=10,1,),),0)</f>
        <v>0</v>
      </c>
      <c r="GM17" s="455">
        <f>IF(AND($FX17&lt;&gt;1,$FZ17&lt;&gt;1),IF(AND(SUM($GK17:GL17)&lt;&gt;1),IF(AND($FY17=1,$GC17&gt;=4),1,),),0)</f>
        <v>0</v>
      </c>
      <c r="GN17" s="455">
        <f>IF(AND($FX17&lt;&gt;1,$FZ17&lt;&gt;1),IF(AND(SUM($GK17:GM17)&lt;&gt;1),IF(AND($FY17=1,$GC17&gt;=2),1,),),0)</f>
        <v>0</v>
      </c>
      <c r="GO17" s="455">
        <f>IF(AND($FX17&lt;&gt;1,$FZ17&lt;&gt;1),IF(AND(SUM($GK17:GN17)&lt;&gt;1),IF(AND($FY17=1,$GC17&gt;0),1,),),0)</f>
        <v>0</v>
      </c>
      <c r="GP17" s="455">
        <f>IF(AND($FX17&lt;&gt;1,$FZ17&lt;&gt;1),IF(AND(SUM($GK17:GO17)&lt;&gt;1),IF($GC17&gt;=4,1,),),0)</f>
        <v>0</v>
      </c>
      <c r="GQ17" s="455">
        <f>IF(AND($FX17&lt;&gt;1,$FZ17&lt;&gt;1),IF(AND(SUM($GK17:GP17)&lt;&gt;1),IF($FY17=1,1,),),0)</f>
        <v>0</v>
      </c>
      <c r="GR17" s="455">
        <f>IF(AND($FX17&lt;&gt;1,$FZ17&lt;&gt;1),IF(AND(SUM($GK17:GQ17)&lt;&gt;1),IF($GC17&gt;=2,1,),),0)</f>
        <v>0</v>
      </c>
      <c r="GS17" s="455">
        <f>IF(AND($FX17&lt;&gt;1,$FZ17&lt;&gt;1),IF(AND(SUM($GK17:GR17)&lt;&gt;1),IF($GC17&gt;0,1,),),0)</f>
        <v>0</v>
      </c>
      <c r="GT17" s="455">
        <f t="shared" si="48"/>
        <v>0</v>
      </c>
      <c r="GU17" s="455">
        <f>IF($FX17&lt;&gt;1,IF(AND(SUM($GT17:GT17)&lt;&gt;1,$GJ17=4,$FZ17=1,$GC17&gt;0),1,),0)</f>
        <v>0</v>
      </c>
      <c r="GV17" s="455">
        <f t="shared" si="49"/>
        <v>0</v>
      </c>
      <c r="GW17" s="455">
        <f t="shared" si="50"/>
        <v>0</v>
      </c>
      <c r="GX17" s="455">
        <f>IF($FX17&lt;&gt;1,IF(AND($GJ17=2,SUM($GV17:GW17)&lt;&gt;1),IF(AND($FY17=1,$GD17&gt;=0.2),1,),),0)</f>
        <v>0</v>
      </c>
      <c r="GY17" s="455">
        <f>IF($FX17&lt;&gt;1,IF(AND($GJ17=2,SUM($GV17:GX17)&lt;&gt;1),IF(AND($FY17=1,$GD17&gt;=0.1),1,),),0)</f>
        <v>0</v>
      </c>
      <c r="GZ17" s="455">
        <f>IF($FX17&lt;&gt;1,IF(AND($GJ17=2,SUM($GV17:GY17)&lt;&gt;1),IF(AND($FY17=1,$GC17&gt;0),1,),),0)</f>
        <v>0</v>
      </c>
      <c r="HA17" s="455">
        <f>IF($FX17&lt;&gt;1,IF(AND($GJ17=2,SUM($GV17:GZ17)&lt;&gt;1),IF($GD17&gt;=0.2,1,),),0)</f>
        <v>0</v>
      </c>
      <c r="HB17" s="455">
        <f>IF($FX17&lt;&gt;1,IF(AND($GJ17=2,SUM($GV17:HA17)&lt;&gt;1),IF($FY17=1,1,),),0)</f>
        <v>0</v>
      </c>
      <c r="HC17" s="455">
        <f>IF($FX17&lt;&gt;1,IF(AND($GJ17=2,SUM($GV17:HB17)&lt;&gt;1),IF($GD17&gt;=0.1,1,),),0)</f>
        <v>0</v>
      </c>
      <c r="HD17" s="455">
        <f>IF($FX17&lt;&gt;1,IF(AND(SUM($GV17:HC17)&lt;&gt;1,$GJ17=2,$GC17&gt;0),1,),0)</f>
        <v>0</v>
      </c>
      <c r="HE17" s="455">
        <f t="shared" si="51"/>
        <v>0</v>
      </c>
      <c r="HF17" s="455">
        <f t="shared" si="52"/>
        <v>0</v>
      </c>
      <c r="HG17" s="455">
        <f>IF($FX17&lt;&gt;1,IF(AND($GJ17=3,SUM($HE17:HF17)&lt;&gt;1),IF(AND($FY17=1,$GD17&gt;=0.1),1,),),0)</f>
        <v>0</v>
      </c>
      <c r="HH17" s="455">
        <f>IF($FX17&lt;&gt;1,IF(AND($GJ17=3,SUM($HE17:HG17)&lt;&gt;1),IF(AND($FY17=1,$GD17&gt;=0.05),1,),),0)</f>
        <v>0</v>
      </c>
      <c r="HI17" s="455">
        <f>IF($FX17&lt;&gt;1,IF(AND($GJ17=3,SUM($HE17:HH17)&lt;&gt;1),IF(AND($FY17=1,$GC17&gt;0),1,),),0)</f>
        <v>0</v>
      </c>
      <c r="HJ17" s="455">
        <f>IF($FX17&lt;&gt;1,IF(AND($GJ17=3,SUM($HE17:HI17)&lt;&gt;1),IF($GD17&gt;=0.1,1,),),0)</f>
        <v>0</v>
      </c>
      <c r="HK17" s="455">
        <f>IF($FX17&lt;&gt;1,IF(AND($GJ17=3,SUM($HE17:HJ17)&lt;&gt;1),IF($FY17=1,1,),),0)</f>
        <v>0</v>
      </c>
      <c r="HL17" s="455">
        <f>IF($FX17&lt;&gt;1,IF(AND($GJ17=3,SUM($HE17:HK17)&lt;&gt;1),IF($GD17&gt;=0.05,1,),),0)</f>
        <v>0</v>
      </c>
      <c r="HM17" s="455">
        <f>IF($FX17&lt;&gt;1,IF(AND(SUM($HE17:HL17)&lt;&gt;1,$GJ17=3,$FZ17=1,$GC17&gt;0),1,),0)</f>
        <v>0</v>
      </c>
      <c r="HN17" s="457">
        <f t="shared" si="153"/>
        <v>0</v>
      </c>
      <c r="HO17" s="458"/>
      <c r="HP17" s="459">
        <f t="shared" si="53"/>
        <v>0</v>
      </c>
      <c r="HQ17" s="460">
        <f t="shared" si="54"/>
        <v>0</v>
      </c>
      <c r="HR17" s="460">
        <f t="shared" si="55"/>
        <v>0</v>
      </c>
      <c r="HS17" s="460">
        <f t="shared" si="56"/>
        <v>0</v>
      </c>
      <c r="HT17" s="460">
        <f t="shared" si="57"/>
        <v>0</v>
      </c>
      <c r="HU17" s="460">
        <f t="shared" si="58"/>
        <v>0</v>
      </c>
      <c r="HV17" s="460">
        <f t="shared" si="59"/>
        <v>0</v>
      </c>
      <c r="HW17" s="460">
        <f t="shared" si="60"/>
        <v>0</v>
      </c>
      <c r="HX17" s="460">
        <f t="shared" si="61"/>
        <v>0</v>
      </c>
      <c r="HY17" s="460">
        <f t="shared" si="62"/>
        <v>0</v>
      </c>
      <c r="HZ17" s="460">
        <f t="shared" si="63"/>
        <v>0</v>
      </c>
      <c r="IA17" s="460">
        <f t="shared" si="64"/>
        <v>0</v>
      </c>
      <c r="IB17" s="460">
        <f t="shared" si="65"/>
        <v>0</v>
      </c>
      <c r="IC17" s="460">
        <f t="shared" si="66"/>
        <v>0</v>
      </c>
      <c r="ID17" s="460">
        <f t="shared" si="67"/>
        <v>0</v>
      </c>
      <c r="IE17" s="460">
        <f t="shared" si="68"/>
        <v>0</v>
      </c>
      <c r="IF17" s="460">
        <f t="shared" si="69"/>
        <v>0</v>
      </c>
      <c r="IG17" s="460">
        <f t="shared" si="70"/>
        <v>0</v>
      </c>
      <c r="IH17" s="460">
        <f t="shared" si="71"/>
        <v>0</v>
      </c>
      <c r="II17" s="460">
        <f t="shared" si="72"/>
        <v>0</v>
      </c>
      <c r="IJ17" s="460">
        <f t="shared" si="73"/>
        <v>0</v>
      </c>
      <c r="IK17" s="460">
        <f t="shared" si="74"/>
        <v>0</v>
      </c>
      <c r="IL17" s="460">
        <f t="shared" si="75"/>
        <v>0</v>
      </c>
      <c r="IM17" s="460">
        <f t="shared" si="76"/>
        <v>0</v>
      </c>
      <c r="IN17" s="460">
        <f t="shared" si="77"/>
        <v>0</v>
      </c>
      <c r="IO17" s="460">
        <f t="shared" si="78"/>
        <v>0</v>
      </c>
      <c r="IP17" s="460">
        <f t="shared" si="79"/>
        <v>0</v>
      </c>
      <c r="IQ17" s="460">
        <f t="shared" si="80"/>
        <v>0</v>
      </c>
      <c r="IR17" s="460">
        <f t="shared" si="81"/>
        <v>0</v>
      </c>
      <c r="IS17" s="460">
        <f t="shared" si="82"/>
        <v>0</v>
      </c>
      <c r="IT17" s="460">
        <f t="shared" si="83"/>
        <v>0</v>
      </c>
      <c r="IU17" s="460">
        <f t="shared" si="84"/>
        <v>0</v>
      </c>
      <c r="IV17" s="460">
        <f t="shared" si="85"/>
        <v>0</v>
      </c>
      <c r="IW17" s="460">
        <f t="shared" si="86"/>
        <v>0</v>
      </c>
      <c r="IX17" s="460">
        <f t="shared" si="87"/>
        <v>0</v>
      </c>
      <c r="IY17" s="460">
        <f t="shared" si="88"/>
        <v>0</v>
      </c>
      <c r="IZ17" s="460">
        <f t="shared" si="89"/>
        <v>0</v>
      </c>
      <c r="JA17" s="460">
        <f t="shared" si="90"/>
        <v>0</v>
      </c>
      <c r="JB17" s="460">
        <f t="shared" si="91"/>
        <v>0</v>
      </c>
      <c r="JC17" s="460">
        <f t="shared" si="92"/>
        <v>0</v>
      </c>
      <c r="JD17" s="460">
        <f t="shared" si="93"/>
        <v>0</v>
      </c>
      <c r="JE17" s="460">
        <f t="shared" si="94"/>
        <v>0</v>
      </c>
      <c r="JF17" s="460">
        <f t="shared" si="95"/>
        <v>0</v>
      </c>
      <c r="JG17" s="460">
        <f t="shared" si="154"/>
        <v>0</v>
      </c>
      <c r="JH17" s="460">
        <f t="shared" si="155"/>
        <v>0</v>
      </c>
      <c r="JI17" s="460">
        <f t="shared" si="156"/>
        <v>0</v>
      </c>
      <c r="JJ17" s="460">
        <f t="shared" si="157"/>
        <v>0</v>
      </c>
      <c r="JK17" s="460">
        <f t="shared" si="158"/>
        <v>0</v>
      </c>
      <c r="JL17" s="460">
        <f t="shared" si="159"/>
        <v>0</v>
      </c>
      <c r="JM17" s="648">
        <f t="shared" si="97"/>
        <v>0</v>
      </c>
      <c r="JN17" s="460">
        <f t="shared" si="98"/>
        <v>0</v>
      </c>
      <c r="JO17" s="460">
        <f t="shared" si="99"/>
        <v>0</v>
      </c>
      <c r="JP17" s="648">
        <f t="shared" si="100"/>
        <v>0</v>
      </c>
      <c r="JQ17" s="460">
        <f t="shared" si="101"/>
        <v>0</v>
      </c>
      <c r="JR17" s="460">
        <f t="shared" si="102"/>
        <v>0</v>
      </c>
      <c r="JS17" s="460">
        <f t="shared" si="160"/>
        <v>0</v>
      </c>
      <c r="JT17" s="460">
        <f t="shared" si="103"/>
        <v>0</v>
      </c>
      <c r="JU17" s="460">
        <f t="shared" si="104"/>
        <v>0</v>
      </c>
      <c r="JV17" s="460">
        <f t="shared" si="105"/>
        <v>0</v>
      </c>
      <c r="JW17" s="460">
        <f t="shared" si="106"/>
        <v>0</v>
      </c>
      <c r="JX17" s="460">
        <f t="shared" si="106"/>
        <v>0</v>
      </c>
      <c r="JY17" s="460">
        <f t="shared" si="106"/>
        <v>0</v>
      </c>
      <c r="JZ17" s="460">
        <f t="shared" si="106"/>
        <v>0</v>
      </c>
      <c r="KA17" s="460">
        <f t="shared" si="106"/>
        <v>0</v>
      </c>
      <c r="KB17" s="460">
        <f t="shared" si="106"/>
        <v>0</v>
      </c>
      <c r="KC17" s="460">
        <f t="shared" si="106"/>
        <v>0</v>
      </c>
      <c r="KD17" s="460">
        <f t="shared" si="106"/>
        <v>0</v>
      </c>
      <c r="KE17" s="460">
        <f t="shared" si="106"/>
        <v>0</v>
      </c>
      <c r="KF17" s="460">
        <f t="shared" si="106"/>
        <v>0</v>
      </c>
      <c r="KG17" s="460">
        <f t="shared" si="106"/>
        <v>0</v>
      </c>
      <c r="KH17" s="460">
        <f t="shared" si="106"/>
        <v>0</v>
      </c>
      <c r="KI17" s="460">
        <f t="shared" si="107"/>
        <v>0</v>
      </c>
      <c r="KJ17" s="460">
        <f t="shared" si="108"/>
        <v>0</v>
      </c>
      <c r="KK17" s="460">
        <f t="shared" si="108"/>
        <v>0</v>
      </c>
      <c r="KL17" s="460">
        <f t="shared" si="108"/>
        <v>0</v>
      </c>
      <c r="KM17" s="460">
        <f t="shared" si="108"/>
        <v>0</v>
      </c>
      <c r="KN17" s="460">
        <f t="shared" si="108"/>
        <v>0</v>
      </c>
      <c r="KO17" s="460">
        <f t="shared" si="108"/>
        <v>0</v>
      </c>
      <c r="KP17" s="460">
        <f t="shared" si="108"/>
        <v>0</v>
      </c>
      <c r="KQ17" s="460">
        <f t="shared" si="108"/>
        <v>0</v>
      </c>
      <c r="KR17" s="460">
        <f t="shared" si="108"/>
        <v>0</v>
      </c>
      <c r="KS17" s="460">
        <f t="shared" si="108"/>
        <v>0</v>
      </c>
      <c r="KT17" s="460">
        <f t="shared" si="108"/>
        <v>0</v>
      </c>
      <c r="KU17" s="460">
        <f t="shared" si="108"/>
        <v>0</v>
      </c>
      <c r="KV17" s="460">
        <f t="shared" si="108"/>
        <v>0</v>
      </c>
      <c r="KW17" s="460">
        <f t="shared" si="108"/>
        <v>0</v>
      </c>
      <c r="KX17" s="460">
        <f t="shared" si="109"/>
        <v>0</v>
      </c>
      <c r="KY17" s="460">
        <f t="shared" ref="KY17:KY80" si="180">IF($I17=1,IF(FS17&lt;&gt;"",KY$5,0),0)</f>
        <v>0</v>
      </c>
      <c r="KZ17" s="460">
        <f t="shared" si="110"/>
        <v>0</v>
      </c>
      <c r="LA17" s="457">
        <f t="shared" si="110"/>
        <v>0</v>
      </c>
      <c r="LB17" s="461">
        <f t="shared" si="162"/>
        <v>0</v>
      </c>
      <c r="LC17" s="460">
        <f t="shared" si="111"/>
        <v>0</v>
      </c>
      <c r="LD17" s="462">
        <f>IF(I17=1,VLOOKUP(C17,'総括表 (A表)'!$E$12:$AP$542,37,FALSE),)</f>
        <v>0</v>
      </c>
      <c r="LE17" s="463">
        <f t="shared" si="163"/>
        <v>0</v>
      </c>
      <c r="LF17" s="460" t="str">
        <f t="shared" si="112"/>
        <v/>
      </c>
      <c r="LG17" s="460" t="str">
        <f t="shared" si="113"/>
        <v/>
      </c>
      <c r="LH17" s="460" t="str">
        <f t="shared" si="164"/>
        <v/>
      </c>
      <c r="LI17" s="460" t="str">
        <f t="shared" si="165"/>
        <v/>
      </c>
      <c r="LJ17" s="460" t="str">
        <f t="shared" si="166"/>
        <v/>
      </c>
      <c r="LK17" s="460" t="str">
        <f t="shared" si="167"/>
        <v/>
      </c>
      <c r="LL17" s="460" t="str">
        <f t="shared" si="168"/>
        <v/>
      </c>
      <c r="LM17" s="460" t="str">
        <f t="shared" si="169"/>
        <v/>
      </c>
      <c r="LN17" s="460" t="str">
        <f t="shared" si="170"/>
        <v/>
      </c>
      <c r="LO17" s="462" t="str">
        <f t="shared" si="114"/>
        <v/>
      </c>
      <c r="LP17" s="459">
        <f t="shared" si="171"/>
        <v>0</v>
      </c>
      <c r="LQ17" s="460" t="str">
        <f t="shared" si="115"/>
        <v/>
      </c>
      <c r="LR17" s="460" t="str">
        <f t="shared" si="116"/>
        <v/>
      </c>
      <c r="LS17" s="464" t="str">
        <f t="shared" si="117"/>
        <v/>
      </c>
      <c r="LT17" s="460" t="str">
        <f t="shared" si="118"/>
        <v/>
      </c>
      <c r="LU17" s="460" t="str">
        <f t="shared" si="119"/>
        <v/>
      </c>
      <c r="LV17" s="621" t="str">
        <f t="shared" si="179"/>
        <v>○</v>
      </c>
      <c r="LW17" s="459">
        <f t="shared" si="172"/>
        <v>0</v>
      </c>
      <c r="LX17" s="465">
        <f t="shared" si="120"/>
        <v>0</v>
      </c>
      <c r="LY17" s="465" t="str">
        <f t="shared" si="121"/>
        <v/>
      </c>
      <c r="LZ17" s="466" t="str">
        <f t="shared" si="173"/>
        <v/>
      </c>
      <c r="MA17" s="466">
        <f t="shared" si="122"/>
        <v>0</v>
      </c>
      <c r="MB17" s="466">
        <f t="shared" si="174"/>
        <v>0</v>
      </c>
      <c r="MC17" s="466">
        <f t="shared" si="123"/>
        <v>0</v>
      </c>
      <c r="MD17" s="467">
        <f t="shared" si="124"/>
        <v>0</v>
      </c>
      <c r="ME17" s="468" t="str">
        <f t="shared" si="125"/>
        <v>○</v>
      </c>
      <c r="MF17" s="469" t="str">
        <f t="shared" si="126"/>
        <v/>
      </c>
      <c r="MG17" s="466">
        <f t="shared" si="127"/>
        <v>0</v>
      </c>
      <c r="MH17" s="470">
        <f t="shared" si="128"/>
        <v>0</v>
      </c>
      <c r="MI17" s="471" t="str">
        <f t="shared" si="175"/>
        <v>○</v>
      </c>
      <c r="MJ17" s="556" t="str">
        <f t="shared" si="176"/>
        <v>○</v>
      </c>
      <c r="MK17" s="569" t="str">
        <f t="shared" si="129"/>
        <v/>
      </c>
      <c r="ML17" s="568" t="str">
        <f t="shared" si="130"/>
        <v/>
      </c>
      <c r="MM17" s="570" t="str">
        <f t="shared" si="131"/>
        <v/>
      </c>
      <c r="MN17" s="571">
        <f t="shared" si="132"/>
        <v>0</v>
      </c>
    </row>
    <row r="18" spans="1:352" ht="30" customHeight="1">
      <c r="A18" s="531">
        <f t="shared" si="8"/>
        <v>0</v>
      </c>
      <c r="B18" s="531">
        <f t="shared" si="133"/>
        <v>0</v>
      </c>
      <c r="C18" s="531">
        <f t="shared" si="134"/>
        <v>0</v>
      </c>
      <c r="D18" s="531">
        <f t="shared" si="135"/>
        <v>0</v>
      </c>
      <c r="E18" s="531">
        <f t="shared" si="9"/>
        <v>0</v>
      </c>
      <c r="F18" s="531">
        <f t="shared" si="10"/>
        <v>0</v>
      </c>
      <c r="G18" s="531">
        <f t="shared" si="136"/>
        <v>0</v>
      </c>
      <c r="H18" s="531">
        <f t="shared" si="137"/>
        <v>0</v>
      </c>
      <c r="I18" s="531">
        <f t="shared" si="11"/>
        <v>0</v>
      </c>
      <c r="J18" s="531">
        <f t="shared" si="138"/>
        <v>0</v>
      </c>
      <c r="K18" s="532">
        <f t="shared" si="12"/>
        <v>5</v>
      </c>
      <c r="L18" s="390"/>
      <c r="M18" s="391"/>
      <c r="N18" s="391"/>
      <c r="O18" s="102"/>
      <c r="P18" s="545" cm="1">
        <f t="array" ref="P18">IFERROR(_xlfn.IFS($O18=1,"都市農業地域",$O18=2,"平地農業地域",$O18=3,"中間農業地域",$O18=4,"山間農業地域"),0)</f>
        <v>0</v>
      </c>
      <c r="Q18" s="559"/>
      <c r="R18" s="357">
        <f t="shared" si="13"/>
        <v>0</v>
      </c>
      <c r="S18" s="637"/>
      <c r="T18" s="742"/>
      <c r="U18" s="743"/>
      <c r="V18" s="744"/>
      <c r="W18" s="455" t="str">
        <f t="shared" si="139"/>
        <v/>
      </c>
      <c r="X18" s="546" t="str">
        <f>IFERROR(IF($Y18=5,"100万円",VLOOKUP($W18,'整理番号表 （R7） '!$Y$33:$Z$34,2,"FALSE")),"")</f>
        <v/>
      </c>
      <c r="Y18" s="50"/>
      <c r="Z18" s="456" cm="1">
        <f t="array" ref="Z18">IFERROR(_xlfn.IFS($Y18=1,"認定農業者",$Y18=2,"認定就農者",$Y18=3,"集落営農組織(任意組織)",$Y18=4,"市町村基本構想に示す目標水準を達成している農業者",$Y18=5,"市町村が認める者"),0)</f>
        <v>0</v>
      </c>
      <c r="AA18" s="371"/>
      <c r="AB18" s="547" t="str">
        <f>'整理番号表 （R7） '!$AC18</f>
        <v/>
      </c>
      <c r="AC18" s="548" t="str">
        <f t="shared" si="14"/>
        <v/>
      </c>
      <c r="AD18" s="50"/>
      <c r="AE18" s="50"/>
      <c r="AF18" s="455">
        <f>IF(AE18&lt;&gt;0,VLOOKUP(AE18,'整理番号表 （R7） '!$B$20:$F$47,2,FALSE),)</f>
        <v>0</v>
      </c>
      <c r="AG18" s="104"/>
      <c r="AH18" s="549" t="str">
        <f>IFERROR(VLOOKUP(AG18,'整理番号表 （R7） '!$P$6:$Q$39,2,FALSE),"")</f>
        <v/>
      </c>
      <c r="AI18" s="106"/>
      <c r="AJ18" s="530">
        <f t="shared" si="15"/>
        <v>0</v>
      </c>
      <c r="AK18" s="89"/>
      <c r="AL18" s="632"/>
      <c r="AM18" s="439"/>
      <c r="AN18" s="440"/>
      <c r="AO18" s="440"/>
      <c r="AP18" s="104"/>
      <c r="AQ18" s="441">
        <f>IF(AP18&lt;&gt;0,VLOOKUP(AP18,'整理番号表 （R7） '!$P$43:$R$49,2,FALSE),)</f>
        <v>0</v>
      </c>
      <c r="AR18" s="442"/>
      <c r="AS18" s="440"/>
      <c r="AT18" s="105"/>
      <c r="AU18" s="767"/>
      <c r="AV18" s="767"/>
      <c r="AW18" s="418"/>
      <c r="AX18" s="550">
        <f t="shared" si="140"/>
        <v>0</v>
      </c>
      <c r="AY18" s="550">
        <f t="shared" si="16"/>
        <v>0</v>
      </c>
      <c r="AZ18" s="418"/>
      <c r="BA18" s="550">
        <f t="shared" si="177"/>
        <v>0</v>
      </c>
      <c r="BB18" s="444"/>
      <c r="BC18" s="444"/>
      <c r="BD18" s="444"/>
      <c r="BE18" s="620"/>
      <c r="BF18" s="553" t="str">
        <f t="shared" si="141"/>
        <v/>
      </c>
      <c r="BG18" s="562" t="str">
        <f t="shared" si="142"/>
        <v/>
      </c>
      <c r="BH18" s="551">
        <f t="shared" si="143"/>
        <v>0</v>
      </c>
      <c r="BI18" s="551">
        <f t="shared" si="178"/>
        <v>0</v>
      </c>
      <c r="BJ18" s="446"/>
      <c r="BK18" s="446"/>
      <c r="BL18" s="446"/>
      <c r="BM18" s="45"/>
      <c r="BN18" s="455">
        <f>IF(BM18&lt;&gt;0,VLOOKUP(BM18,'整理番号表 （R7） '!$T$6:$U$16,2,FALSE),)</f>
        <v>0</v>
      </c>
      <c r="BO18" s="45"/>
      <c r="BP18" s="455">
        <f>IF(BO18&lt;&gt;0,VLOOKUP(BO18,'整理番号表 （R7） '!$T$23:$U$30,2,FALSE),)</f>
        <v>0</v>
      </c>
      <c r="BQ18" s="45"/>
      <c r="BR18" s="552">
        <f t="shared" si="17"/>
        <v>0</v>
      </c>
      <c r="BS18" s="763" t="str">
        <f t="shared" si="18"/>
        <v/>
      </c>
      <c r="BT18" s="113"/>
      <c r="BU18" s="618"/>
      <c r="BV18" s="113"/>
      <c r="BW18" s="113"/>
      <c r="BX18" s="113"/>
      <c r="BY18" s="554">
        <f t="shared" si="144"/>
        <v>0</v>
      </c>
      <c r="BZ18" s="764">
        <f t="shared" si="19"/>
        <v>0</v>
      </c>
      <c r="CA18" s="357">
        <f t="shared" si="145"/>
        <v>0</v>
      </c>
      <c r="CB18" s="357" t="str">
        <f t="shared" si="20"/>
        <v/>
      </c>
      <c r="CC18" s="357">
        <f t="shared" si="21"/>
        <v>0</v>
      </c>
      <c r="CD18" s="357">
        <f t="shared" si="146"/>
        <v>0</v>
      </c>
      <c r="CE18" s="357">
        <f t="shared" si="147"/>
        <v>0</v>
      </c>
      <c r="CF18" s="357">
        <f t="shared" si="148"/>
        <v>0</v>
      </c>
      <c r="CG18" s="357">
        <f t="shared" si="149"/>
        <v>0</v>
      </c>
      <c r="CH18" s="357">
        <f t="shared" si="150"/>
        <v>0</v>
      </c>
      <c r="CI18" s="357" t="str">
        <f t="shared" si="151"/>
        <v/>
      </c>
      <c r="CJ18" s="572">
        <f t="shared" si="22"/>
        <v>0</v>
      </c>
      <c r="CK18" s="320">
        <f t="shared" si="22"/>
        <v>0</v>
      </c>
      <c r="CL18" s="320">
        <f t="shared" si="22"/>
        <v>0</v>
      </c>
      <c r="CM18" s="320">
        <f t="shared" si="22"/>
        <v>0</v>
      </c>
      <c r="CN18" s="320">
        <f t="shared" si="22"/>
        <v>0</v>
      </c>
      <c r="CO18" s="320">
        <f t="shared" si="22"/>
        <v>0</v>
      </c>
      <c r="CP18" s="320">
        <f t="shared" si="23"/>
        <v>0</v>
      </c>
      <c r="CQ18" s="320">
        <f t="shared" si="24"/>
        <v>0</v>
      </c>
      <c r="CR18" s="320">
        <f t="shared" si="24"/>
        <v>0</v>
      </c>
      <c r="CS18" s="320">
        <f t="shared" si="24"/>
        <v>0</v>
      </c>
      <c r="CT18" s="320">
        <f t="shared" si="24"/>
        <v>0</v>
      </c>
      <c r="CU18" s="320">
        <f t="shared" si="24"/>
        <v>0</v>
      </c>
      <c r="CV18" s="320">
        <f t="shared" si="24"/>
        <v>0</v>
      </c>
      <c r="CW18" s="320">
        <f t="shared" si="25"/>
        <v>0</v>
      </c>
      <c r="CX18" s="320">
        <f t="shared" si="26"/>
        <v>0</v>
      </c>
      <c r="CY18" s="320">
        <f t="shared" si="26"/>
        <v>0</v>
      </c>
      <c r="CZ18" s="320">
        <f t="shared" si="26"/>
        <v>0</v>
      </c>
      <c r="DA18" s="320">
        <f t="shared" si="26"/>
        <v>0</v>
      </c>
      <c r="DB18" s="320">
        <f t="shared" si="26"/>
        <v>0</v>
      </c>
      <c r="DC18" s="320">
        <f t="shared" si="26"/>
        <v>0</v>
      </c>
      <c r="DD18" s="320">
        <f t="shared" si="27"/>
        <v>0</v>
      </c>
      <c r="DE18" s="320">
        <f t="shared" si="28"/>
        <v>0</v>
      </c>
      <c r="DF18" s="320">
        <f t="shared" si="28"/>
        <v>0</v>
      </c>
      <c r="DG18" s="320">
        <f t="shared" si="28"/>
        <v>0</v>
      </c>
      <c r="DH18" s="320">
        <f t="shared" si="28"/>
        <v>0</v>
      </c>
      <c r="DI18" s="320">
        <f t="shared" si="29"/>
        <v>0</v>
      </c>
      <c r="DJ18" s="320">
        <f t="shared" si="29"/>
        <v>0</v>
      </c>
      <c r="DK18" s="320">
        <f t="shared" si="30"/>
        <v>0</v>
      </c>
      <c r="DL18" s="320">
        <f t="shared" si="31"/>
        <v>0</v>
      </c>
      <c r="DM18" s="320">
        <f t="shared" si="32"/>
        <v>0</v>
      </c>
      <c r="DN18" s="320">
        <f t="shared" si="33"/>
        <v>0</v>
      </c>
      <c r="DO18" s="320">
        <f t="shared" si="34"/>
        <v>0</v>
      </c>
      <c r="DP18" s="374">
        <f t="shared" si="35"/>
        <v>0</v>
      </c>
      <c r="DQ18" s="555">
        <f t="shared" si="36"/>
        <v>0</v>
      </c>
      <c r="DR18" s="555">
        <f>IF($W18=1,IF(SUM($DQ18:DQ18)&lt;&gt;1,IF(SUM(GL18,GW18,HF18)&gt;0,1,),),)</f>
        <v>0</v>
      </c>
      <c r="DS18" s="555">
        <f>IF($W18=1,IF(SUM($DQ18:DR18)&lt;&gt;1,IF(SUM(GM18,GX18,HG18)&gt;0,1,),),)</f>
        <v>0</v>
      </c>
      <c r="DT18" s="555">
        <f>IF($W18=1,IF(SUM($DQ18:DS18)&lt;&gt;1,IF(SUM(GN18,GY18,HH18)&gt;0,1,),),)</f>
        <v>0</v>
      </c>
      <c r="DU18" s="555">
        <f>IF($W18=1,IF(SUM($DQ18:DT18)&lt;&gt;1,IF(SUM(GO18,GT18,GZ18,HI18)&gt;0,1,),),)</f>
        <v>0</v>
      </c>
      <c r="DV18" s="555">
        <f>IF($W18=1,IF(SUM($DQ18:DT18)&lt;&gt;1,IF(SUM(GP18,HA18,HJ18)&gt;0,1,),),)</f>
        <v>0</v>
      </c>
      <c r="DW18" s="555">
        <f>IF($W18=1,IF(SUM($DQ18:DU18)&lt;&gt;1,IF(SUM(GQ18,HB18,HK18)&gt;0,1,),),)</f>
        <v>0</v>
      </c>
      <c r="DX18" s="555">
        <f>IF($W18=1,IF(SUM($DQ18:DV18)&lt;&gt;1,IF(SUM(GR18,HC18,HL18)&gt;0,1,),),)</f>
        <v>0</v>
      </c>
      <c r="DY18" s="555">
        <f>IF($W18=1,IF(SUM($DQ18:DX18)&lt;&gt;1,IF(SUM(GS18,HD18,HM18,GU18)&gt;0,1,),),)</f>
        <v>0</v>
      </c>
      <c r="DZ18" s="555">
        <f t="shared" si="37"/>
        <v>0</v>
      </c>
      <c r="EA18" s="643"/>
      <c r="EB18" s="643"/>
      <c r="EC18" s="643"/>
      <c r="ED18" s="643"/>
      <c r="EE18" s="643"/>
      <c r="EF18" s="643"/>
      <c r="EG18" s="643"/>
      <c r="EH18" s="643"/>
      <c r="EI18" s="643"/>
      <c r="EJ18" s="643"/>
      <c r="EK18" s="643"/>
      <c r="EL18" s="643"/>
      <c r="EM18" s="56"/>
      <c r="EN18" s="56"/>
      <c r="EO18" s="56"/>
      <c r="EP18" s="56"/>
      <c r="EQ18" s="56"/>
      <c r="ER18" s="555">
        <f t="shared" si="38"/>
        <v>0</v>
      </c>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448"/>
      <c r="FT18" s="56"/>
      <c r="FU18" s="449"/>
      <c r="FV18" s="458"/>
      <c r="FW18" s="573"/>
      <c r="FX18" s="530">
        <f t="shared" si="39"/>
        <v>0</v>
      </c>
      <c r="FY18" s="450"/>
      <c r="FZ18" s="451"/>
      <c r="GA18" s="452"/>
      <c r="GB18" s="452"/>
      <c r="GC18" s="453">
        <f t="shared" si="40"/>
        <v>0</v>
      </c>
      <c r="GD18" s="454">
        <f t="shared" si="41"/>
        <v>0</v>
      </c>
      <c r="GE18" s="455">
        <f t="shared" si="42"/>
        <v>0</v>
      </c>
      <c r="GF18" s="456">
        <f t="shared" si="43"/>
        <v>0</v>
      </c>
      <c r="GG18" s="456">
        <f t="shared" si="44"/>
        <v>0</v>
      </c>
      <c r="GH18" s="456">
        <f t="shared" si="45"/>
        <v>0</v>
      </c>
      <c r="GI18" s="456">
        <f t="shared" si="46"/>
        <v>0</v>
      </c>
      <c r="GJ18" s="455">
        <f t="shared" si="47"/>
        <v>0</v>
      </c>
      <c r="GK18" s="455">
        <f t="shared" si="152"/>
        <v>0</v>
      </c>
      <c r="GL18" s="455">
        <f>IF(AND($FX18&lt;&gt;1,$FZ18&lt;&gt;1),IF(AND(SUM($GK18:GK18)&lt;&gt;1),IF($GC18&gt;=10,1,),),0)</f>
        <v>0</v>
      </c>
      <c r="GM18" s="455">
        <f>IF(AND($FX18&lt;&gt;1,$FZ18&lt;&gt;1),IF(AND(SUM($GK18:GL18)&lt;&gt;1),IF(AND($FY18=1,$GC18&gt;=4),1,),),0)</f>
        <v>0</v>
      </c>
      <c r="GN18" s="455">
        <f>IF(AND($FX18&lt;&gt;1,$FZ18&lt;&gt;1),IF(AND(SUM($GK18:GM18)&lt;&gt;1),IF(AND($FY18=1,$GC18&gt;=2),1,),),0)</f>
        <v>0</v>
      </c>
      <c r="GO18" s="455">
        <f>IF(AND($FX18&lt;&gt;1,$FZ18&lt;&gt;1),IF(AND(SUM($GK18:GN18)&lt;&gt;1),IF(AND($FY18=1,$GC18&gt;0),1,),),0)</f>
        <v>0</v>
      </c>
      <c r="GP18" s="455">
        <f>IF(AND($FX18&lt;&gt;1,$FZ18&lt;&gt;1),IF(AND(SUM($GK18:GO18)&lt;&gt;1),IF($GC18&gt;=4,1,),),0)</f>
        <v>0</v>
      </c>
      <c r="GQ18" s="455">
        <f>IF(AND($FX18&lt;&gt;1,$FZ18&lt;&gt;1),IF(AND(SUM($GK18:GP18)&lt;&gt;1),IF($FY18=1,1,),),0)</f>
        <v>0</v>
      </c>
      <c r="GR18" s="455">
        <f>IF(AND($FX18&lt;&gt;1,$FZ18&lt;&gt;1),IF(AND(SUM($GK18:GQ18)&lt;&gt;1),IF($GC18&gt;=2,1,),),0)</f>
        <v>0</v>
      </c>
      <c r="GS18" s="455">
        <f>IF(AND($FX18&lt;&gt;1,$FZ18&lt;&gt;1),IF(AND(SUM($GK18:GR18)&lt;&gt;1),IF($GC18&gt;0,1,),),0)</f>
        <v>0</v>
      </c>
      <c r="GT18" s="455">
        <f t="shared" si="48"/>
        <v>0</v>
      </c>
      <c r="GU18" s="455">
        <f>IF($FX18&lt;&gt;1,IF(AND(SUM($GT18:GT18)&lt;&gt;1,$GJ18=4,$FZ18=1,$GC18&gt;0),1,),0)</f>
        <v>0</v>
      </c>
      <c r="GV18" s="455">
        <f t="shared" si="49"/>
        <v>0</v>
      </c>
      <c r="GW18" s="455">
        <f t="shared" si="50"/>
        <v>0</v>
      </c>
      <c r="GX18" s="455">
        <f>IF($FX18&lt;&gt;1,IF(AND($GJ18=2,SUM($GV18:GW18)&lt;&gt;1),IF(AND($FY18=1,$GD18&gt;=0.2),1,),),0)</f>
        <v>0</v>
      </c>
      <c r="GY18" s="455">
        <f>IF($FX18&lt;&gt;1,IF(AND($GJ18=2,SUM($GV18:GX18)&lt;&gt;1),IF(AND($FY18=1,$GD18&gt;=0.1),1,),),0)</f>
        <v>0</v>
      </c>
      <c r="GZ18" s="455">
        <f>IF($FX18&lt;&gt;1,IF(AND($GJ18=2,SUM($GV18:GY18)&lt;&gt;1),IF(AND($FY18=1,$GC18&gt;0),1,),),0)</f>
        <v>0</v>
      </c>
      <c r="HA18" s="455">
        <f>IF($FX18&lt;&gt;1,IF(AND($GJ18=2,SUM($GV18:GZ18)&lt;&gt;1),IF($GD18&gt;=0.2,1,),),0)</f>
        <v>0</v>
      </c>
      <c r="HB18" s="455">
        <f>IF($FX18&lt;&gt;1,IF(AND($GJ18=2,SUM($GV18:HA18)&lt;&gt;1),IF($FY18=1,1,),),0)</f>
        <v>0</v>
      </c>
      <c r="HC18" s="455">
        <f>IF($FX18&lt;&gt;1,IF(AND($GJ18=2,SUM($GV18:HB18)&lt;&gt;1),IF($GD18&gt;=0.1,1,),),0)</f>
        <v>0</v>
      </c>
      <c r="HD18" s="455">
        <f>IF($FX18&lt;&gt;1,IF(AND(SUM($GV18:HC18)&lt;&gt;1,$GJ18=2,$GC18&gt;0),1,),0)</f>
        <v>0</v>
      </c>
      <c r="HE18" s="455">
        <f t="shared" si="51"/>
        <v>0</v>
      </c>
      <c r="HF18" s="455">
        <f t="shared" si="52"/>
        <v>0</v>
      </c>
      <c r="HG18" s="455">
        <f>IF($FX18&lt;&gt;1,IF(AND($GJ18=3,SUM($HE18:HF18)&lt;&gt;1),IF(AND($FY18=1,$GD18&gt;=0.1),1,),),0)</f>
        <v>0</v>
      </c>
      <c r="HH18" s="455">
        <f>IF($FX18&lt;&gt;1,IF(AND($GJ18=3,SUM($HE18:HG18)&lt;&gt;1),IF(AND($FY18=1,$GD18&gt;=0.05),1,),),0)</f>
        <v>0</v>
      </c>
      <c r="HI18" s="455">
        <f>IF($FX18&lt;&gt;1,IF(AND($GJ18=3,SUM($HE18:HH18)&lt;&gt;1),IF(AND($FY18=1,$GC18&gt;0),1,),),0)</f>
        <v>0</v>
      </c>
      <c r="HJ18" s="455">
        <f>IF($FX18&lt;&gt;1,IF(AND($GJ18=3,SUM($HE18:HI18)&lt;&gt;1),IF($GD18&gt;=0.1,1,),),0)</f>
        <v>0</v>
      </c>
      <c r="HK18" s="455">
        <f>IF($FX18&lt;&gt;1,IF(AND($GJ18=3,SUM($HE18:HJ18)&lt;&gt;1),IF($FY18=1,1,),),0)</f>
        <v>0</v>
      </c>
      <c r="HL18" s="455">
        <f>IF($FX18&lt;&gt;1,IF(AND($GJ18=3,SUM($HE18:HK18)&lt;&gt;1),IF($GD18&gt;=0.05,1,),),0)</f>
        <v>0</v>
      </c>
      <c r="HM18" s="455">
        <f>IF($FX18&lt;&gt;1,IF(AND(SUM($HE18:HL18)&lt;&gt;1,$GJ18=3,$FZ18=1,$GC18&gt;0),1,),0)</f>
        <v>0</v>
      </c>
      <c r="HN18" s="457">
        <f t="shared" si="153"/>
        <v>0</v>
      </c>
      <c r="HO18" s="458"/>
      <c r="HP18" s="459">
        <f t="shared" si="53"/>
        <v>0</v>
      </c>
      <c r="HQ18" s="460">
        <f t="shared" si="54"/>
        <v>0</v>
      </c>
      <c r="HR18" s="460">
        <f t="shared" si="55"/>
        <v>0</v>
      </c>
      <c r="HS18" s="460">
        <f t="shared" si="56"/>
        <v>0</v>
      </c>
      <c r="HT18" s="460">
        <f t="shared" si="57"/>
        <v>0</v>
      </c>
      <c r="HU18" s="460">
        <f t="shared" si="58"/>
        <v>0</v>
      </c>
      <c r="HV18" s="460">
        <f t="shared" si="59"/>
        <v>0</v>
      </c>
      <c r="HW18" s="460">
        <f t="shared" si="60"/>
        <v>0</v>
      </c>
      <c r="HX18" s="460">
        <f t="shared" si="61"/>
        <v>0</v>
      </c>
      <c r="HY18" s="460">
        <f t="shared" si="62"/>
        <v>0</v>
      </c>
      <c r="HZ18" s="460">
        <f t="shared" si="63"/>
        <v>0</v>
      </c>
      <c r="IA18" s="460">
        <f t="shared" si="64"/>
        <v>0</v>
      </c>
      <c r="IB18" s="460">
        <f t="shared" si="65"/>
        <v>0</v>
      </c>
      <c r="IC18" s="460">
        <f t="shared" si="66"/>
        <v>0</v>
      </c>
      <c r="ID18" s="460">
        <f t="shared" si="67"/>
        <v>0</v>
      </c>
      <c r="IE18" s="460">
        <f t="shared" si="68"/>
        <v>0</v>
      </c>
      <c r="IF18" s="460">
        <f t="shared" si="69"/>
        <v>0</v>
      </c>
      <c r="IG18" s="460">
        <f t="shared" si="70"/>
        <v>0</v>
      </c>
      <c r="IH18" s="460">
        <f t="shared" si="71"/>
        <v>0</v>
      </c>
      <c r="II18" s="460">
        <f t="shared" si="72"/>
        <v>0</v>
      </c>
      <c r="IJ18" s="460">
        <f t="shared" si="73"/>
        <v>0</v>
      </c>
      <c r="IK18" s="460">
        <f t="shared" si="74"/>
        <v>0</v>
      </c>
      <c r="IL18" s="460">
        <f t="shared" si="75"/>
        <v>0</v>
      </c>
      <c r="IM18" s="460">
        <f t="shared" si="76"/>
        <v>0</v>
      </c>
      <c r="IN18" s="460">
        <f t="shared" si="77"/>
        <v>0</v>
      </c>
      <c r="IO18" s="460">
        <f t="shared" si="78"/>
        <v>0</v>
      </c>
      <c r="IP18" s="460">
        <f t="shared" si="79"/>
        <v>0</v>
      </c>
      <c r="IQ18" s="460">
        <f t="shared" si="80"/>
        <v>0</v>
      </c>
      <c r="IR18" s="460">
        <f t="shared" si="81"/>
        <v>0</v>
      </c>
      <c r="IS18" s="460">
        <f t="shared" si="82"/>
        <v>0</v>
      </c>
      <c r="IT18" s="460">
        <f t="shared" si="83"/>
        <v>0</v>
      </c>
      <c r="IU18" s="460">
        <f t="shared" si="84"/>
        <v>0</v>
      </c>
      <c r="IV18" s="460">
        <f t="shared" si="85"/>
        <v>0</v>
      </c>
      <c r="IW18" s="460">
        <f t="shared" si="86"/>
        <v>0</v>
      </c>
      <c r="IX18" s="460">
        <f t="shared" si="87"/>
        <v>0</v>
      </c>
      <c r="IY18" s="460">
        <f t="shared" si="88"/>
        <v>0</v>
      </c>
      <c r="IZ18" s="460">
        <f t="shared" si="89"/>
        <v>0</v>
      </c>
      <c r="JA18" s="460">
        <f t="shared" si="90"/>
        <v>0</v>
      </c>
      <c r="JB18" s="460">
        <f t="shared" si="91"/>
        <v>0</v>
      </c>
      <c r="JC18" s="460">
        <f t="shared" si="92"/>
        <v>0</v>
      </c>
      <c r="JD18" s="460">
        <f t="shared" si="93"/>
        <v>0</v>
      </c>
      <c r="JE18" s="460">
        <f t="shared" si="94"/>
        <v>0</v>
      </c>
      <c r="JF18" s="460">
        <f t="shared" si="95"/>
        <v>0</v>
      </c>
      <c r="JG18" s="460">
        <f t="shared" si="154"/>
        <v>0</v>
      </c>
      <c r="JH18" s="460">
        <f t="shared" si="155"/>
        <v>0</v>
      </c>
      <c r="JI18" s="460">
        <f t="shared" si="156"/>
        <v>0</v>
      </c>
      <c r="JJ18" s="460">
        <f t="shared" si="157"/>
        <v>0</v>
      </c>
      <c r="JK18" s="460">
        <f t="shared" si="158"/>
        <v>0</v>
      </c>
      <c r="JL18" s="460">
        <f t="shared" si="159"/>
        <v>0</v>
      </c>
      <c r="JM18" s="648">
        <f t="shared" si="97"/>
        <v>0</v>
      </c>
      <c r="JN18" s="460">
        <f t="shared" si="98"/>
        <v>0</v>
      </c>
      <c r="JO18" s="460">
        <f t="shared" si="99"/>
        <v>0</v>
      </c>
      <c r="JP18" s="648">
        <f t="shared" si="100"/>
        <v>0</v>
      </c>
      <c r="JQ18" s="460">
        <f t="shared" si="101"/>
        <v>0</v>
      </c>
      <c r="JR18" s="460">
        <f t="shared" si="102"/>
        <v>0</v>
      </c>
      <c r="JS18" s="460">
        <f t="shared" si="160"/>
        <v>0</v>
      </c>
      <c r="JT18" s="460">
        <f t="shared" si="103"/>
        <v>0</v>
      </c>
      <c r="JU18" s="460">
        <f t="shared" si="104"/>
        <v>0</v>
      </c>
      <c r="JV18" s="460">
        <f t="shared" si="105"/>
        <v>0</v>
      </c>
      <c r="JW18" s="460">
        <f t="shared" si="106"/>
        <v>0</v>
      </c>
      <c r="JX18" s="460">
        <f t="shared" si="106"/>
        <v>0</v>
      </c>
      <c r="JY18" s="460">
        <f t="shared" si="106"/>
        <v>0</v>
      </c>
      <c r="JZ18" s="460">
        <f t="shared" si="106"/>
        <v>0</v>
      </c>
      <c r="KA18" s="460">
        <f t="shared" si="106"/>
        <v>0</v>
      </c>
      <c r="KB18" s="460">
        <f t="shared" si="106"/>
        <v>0</v>
      </c>
      <c r="KC18" s="460">
        <f t="shared" si="106"/>
        <v>0</v>
      </c>
      <c r="KD18" s="460">
        <f t="shared" si="106"/>
        <v>0</v>
      </c>
      <c r="KE18" s="460">
        <f t="shared" si="106"/>
        <v>0</v>
      </c>
      <c r="KF18" s="460">
        <f t="shared" si="106"/>
        <v>0</v>
      </c>
      <c r="KG18" s="460">
        <f t="shared" si="106"/>
        <v>0</v>
      </c>
      <c r="KH18" s="460">
        <f t="shared" si="106"/>
        <v>0</v>
      </c>
      <c r="KI18" s="460">
        <f t="shared" si="107"/>
        <v>0</v>
      </c>
      <c r="KJ18" s="460">
        <f t="shared" si="108"/>
        <v>0</v>
      </c>
      <c r="KK18" s="460">
        <f t="shared" si="108"/>
        <v>0</v>
      </c>
      <c r="KL18" s="460">
        <f t="shared" si="108"/>
        <v>0</v>
      </c>
      <c r="KM18" s="460">
        <f t="shared" si="108"/>
        <v>0</v>
      </c>
      <c r="KN18" s="460">
        <f t="shared" si="108"/>
        <v>0</v>
      </c>
      <c r="KO18" s="460">
        <f t="shared" si="108"/>
        <v>0</v>
      </c>
      <c r="KP18" s="460">
        <f t="shared" si="108"/>
        <v>0</v>
      </c>
      <c r="KQ18" s="460">
        <f t="shared" si="108"/>
        <v>0</v>
      </c>
      <c r="KR18" s="460">
        <f t="shared" si="108"/>
        <v>0</v>
      </c>
      <c r="KS18" s="460">
        <f t="shared" si="108"/>
        <v>0</v>
      </c>
      <c r="KT18" s="460">
        <f t="shared" si="108"/>
        <v>0</v>
      </c>
      <c r="KU18" s="460">
        <f t="shared" si="108"/>
        <v>0</v>
      </c>
      <c r="KV18" s="460">
        <f t="shared" si="108"/>
        <v>0</v>
      </c>
      <c r="KW18" s="460">
        <f t="shared" si="108"/>
        <v>0</v>
      </c>
      <c r="KX18" s="460">
        <f t="shared" si="109"/>
        <v>0</v>
      </c>
      <c r="KY18" s="460">
        <f t="shared" si="180"/>
        <v>0</v>
      </c>
      <c r="KZ18" s="460">
        <f t="shared" si="110"/>
        <v>0</v>
      </c>
      <c r="LA18" s="457">
        <f t="shared" si="110"/>
        <v>0</v>
      </c>
      <c r="LB18" s="461">
        <f t="shared" si="162"/>
        <v>0</v>
      </c>
      <c r="LC18" s="460">
        <f t="shared" si="111"/>
        <v>0</v>
      </c>
      <c r="LD18" s="462">
        <f>IF(I18=1,VLOOKUP(C18,'総括表 (A表)'!$E$12:$AP$542,37,FALSE),)</f>
        <v>0</v>
      </c>
      <c r="LE18" s="463">
        <f t="shared" si="163"/>
        <v>0</v>
      </c>
      <c r="LF18" s="460" t="str">
        <f t="shared" si="112"/>
        <v/>
      </c>
      <c r="LG18" s="460" t="str">
        <f t="shared" si="113"/>
        <v/>
      </c>
      <c r="LH18" s="460" t="str">
        <f t="shared" si="164"/>
        <v/>
      </c>
      <c r="LI18" s="460" t="str">
        <f t="shared" si="165"/>
        <v/>
      </c>
      <c r="LJ18" s="460" t="str">
        <f t="shared" si="166"/>
        <v/>
      </c>
      <c r="LK18" s="460" t="str">
        <f t="shared" si="167"/>
        <v/>
      </c>
      <c r="LL18" s="460" t="str">
        <f t="shared" si="168"/>
        <v/>
      </c>
      <c r="LM18" s="460" t="str">
        <f t="shared" si="169"/>
        <v/>
      </c>
      <c r="LN18" s="460" t="str">
        <f t="shared" si="170"/>
        <v/>
      </c>
      <c r="LO18" s="462" t="str">
        <f t="shared" si="114"/>
        <v/>
      </c>
      <c r="LP18" s="459">
        <f t="shared" si="171"/>
        <v>0</v>
      </c>
      <c r="LQ18" s="460" t="str">
        <f t="shared" si="115"/>
        <v/>
      </c>
      <c r="LR18" s="460" t="str">
        <f t="shared" si="116"/>
        <v/>
      </c>
      <c r="LS18" s="464" t="str">
        <f t="shared" si="117"/>
        <v/>
      </c>
      <c r="LT18" s="460" t="str">
        <f t="shared" si="118"/>
        <v/>
      </c>
      <c r="LU18" s="460" t="str">
        <f t="shared" si="119"/>
        <v/>
      </c>
      <c r="LV18" s="621" t="str">
        <f t="shared" si="179"/>
        <v>○</v>
      </c>
      <c r="LW18" s="459">
        <f t="shared" si="172"/>
        <v>0</v>
      </c>
      <c r="LX18" s="465">
        <f t="shared" si="120"/>
        <v>0</v>
      </c>
      <c r="LY18" s="465" t="str">
        <f t="shared" si="121"/>
        <v/>
      </c>
      <c r="LZ18" s="466" t="str">
        <f t="shared" si="173"/>
        <v/>
      </c>
      <c r="MA18" s="466">
        <f t="shared" si="122"/>
        <v>0</v>
      </c>
      <c r="MB18" s="466">
        <f t="shared" si="174"/>
        <v>0</v>
      </c>
      <c r="MC18" s="466">
        <f t="shared" si="123"/>
        <v>0</v>
      </c>
      <c r="MD18" s="467">
        <f t="shared" si="124"/>
        <v>0</v>
      </c>
      <c r="ME18" s="468" t="str">
        <f t="shared" si="125"/>
        <v>○</v>
      </c>
      <c r="MF18" s="469" t="str">
        <f t="shared" si="126"/>
        <v/>
      </c>
      <c r="MG18" s="466">
        <f t="shared" si="127"/>
        <v>0</v>
      </c>
      <c r="MH18" s="470">
        <f t="shared" si="128"/>
        <v>0</v>
      </c>
      <c r="MI18" s="471" t="str">
        <f t="shared" si="175"/>
        <v>○</v>
      </c>
      <c r="MJ18" s="556" t="str">
        <f t="shared" si="176"/>
        <v>○</v>
      </c>
      <c r="MK18" s="569" t="str">
        <f t="shared" si="129"/>
        <v/>
      </c>
      <c r="ML18" s="568" t="str">
        <f t="shared" si="130"/>
        <v/>
      </c>
      <c r="MM18" s="570" t="str">
        <f t="shared" si="131"/>
        <v/>
      </c>
      <c r="MN18" s="571">
        <f t="shared" si="132"/>
        <v>0</v>
      </c>
    </row>
    <row r="19" spans="1:352" ht="30" customHeight="1">
      <c r="A19" s="531">
        <f t="shared" si="8"/>
        <v>0</v>
      </c>
      <c r="B19" s="531">
        <f t="shared" si="133"/>
        <v>0</v>
      </c>
      <c r="C19" s="531">
        <f t="shared" si="134"/>
        <v>0</v>
      </c>
      <c r="D19" s="531">
        <f t="shared" si="135"/>
        <v>0</v>
      </c>
      <c r="E19" s="531">
        <f t="shared" si="9"/>
        <v>0</v>
      </c>
      <c r="F19" s="531">
        <f t="shared" si="10"/>
        <v>0</v>
      </c>
      <c r="G19" s="531">
        <f t="shared" si="136"/>
        <v>0</v>
      </c>
      <c r="H19" s="531">
        <f t="shared" si="137"/>
        <v>0</v>
      </c>
      <c r="I19" s="531">
        <f t="shared" si="11"/>
        <v>0</v>
      </c>
      <c r="J19" s="531">
        <f t="shared" si="138"/>
        <v>0</v>
      </c>
      <c r="K19" s="532">
        <f t="shared" si="12"/>
        <v>6</v>
      </c>
      <c r="L19" s="390"/>
      <c r="M19" s="391"/>
      <c r="N19" s="391"/>
      <c r="O19" s="102"/>
      <c r="P19" s="545" cm="1">
        <f t="array" ref="P19">IFERROR(_xlfn.IFS($O19=1,"都市農業地域",$O19=2,"平地農業地域",$O19=3,"中間農業地域",$O19=4,"山間農業地域"),0)</f>
        <v>0</v>
      </c>
      <c r="Q19" s="559"/>
      <c r="R19" s="357">
        <f t="shared" si="13"/>
        <v>0</v>
      </c>
      <c r="S19" s="637"/>
      <c r="T19" s="742"/>
      <c r="U19" s="743"/>
      <c r="V19" s="744"/>
      <c r="W19" s="455" t="str">
        <f t="shared" si="139"/>
        <v/>
      </c>
      <c r="X19" s="546" t="str">
        <f>IFERROR(IF($Y19=5,"100万円",VLOOKUP($W19,'整理番号表 （R7） '!$Y$33:$Z$34,2,"FALSE")),"")</f>
        <v/>
      </c>
      <c r="Y19" s="50"/>
      <c r="Z19" s="456" cm="1">
        <f t="array" ref="Z19">IFERROR(_xlfn.IFS($Y19=1,"認定農業者",$Y19=2,"認定就農者",$Y19=3,"集落営農組織(任意組織)",$Y19=4,"市町村基本構想に示す目標水準を達成している農業者",$Y19=5,"市町村が認める者"),0)</f>
        <v>0</v>
      </c>
      <c r="AA19" s="371"/>
      <c r="AB19" s="547" t="str">
        <f>'整理番号表 （R7） '!$AC19</f>
        <v/>
      </c>
      <c r="AC19" s="548" t="str">
        <f t="shared" si="14"/>
        <v/>
      </c>
      <c r="AD19" s="50"/>
      <c r="AE19" s="50"/>
      <c r="AF19" s="455">
        <f>IF(AE19&lt;&gt;0,VLOOKUP(AE19,'整理番号表 （R7） '!$B$20:$F$47,2,FALSE),)</f>
        <v>0</v>
      </c>
      <c r="AG19" s="104"/>
      <c r="AH19" s="549" t="str">
        <f>IFERROR(VLOOKUP(AG19,'整理番号表 （R7） '!$P$6:$Q$39,2,FALSE),"")</f>
        <v/>
      </c>
      <c r="AI19" s="106"/>
      <c r="AJ19" s="530">
        <f t="shared" si="15"/>
        <v>0</v>
      </c>
      <c r="AK19" s="89"/>
      <c r="AL19" s="632"/>
      <c r="AM19" s="439"/>
      <c r="AN19" s="440"/>
      <c r="AO19" s="440"/>
      <c r="AP19" s="104"/>
      <c r="AQ19" s="441">
        <f>IF(AP19&lt;&gt;0,VLOOKUP(AP19,'整理番号表 （R7） '!$P$43:$R$49,2,FALSE),)</f>
        <v>0</v>
      </c>
      <c r="AR19" s="442"/>
      <c r="AS19" s="440"/>
      <c r="AT19" s="105"/>
      <c r="AU19" s="767"/>
      <c r="AV19" s="767"/>
      <c r="AW19" s="418"/>
      <c r="AX19" s="550">
        <f t="shared" si="140"/>
        <v>0</v>
      </c>
      <c r="AY19" s="550">
        <f t="shared" si="16"/>
        <v>0</v>
      </c>
      <c r="AZ19" s="418"/>
      <c r="BA19" s="550">
        <f t="shared" si="177"/>
        <v>0</v>
      </c>
      <c r="BB19" s="444"/>
      <c r="BC19" s="444"/>
      <c r="BD19" s="444"/>
      <c r="BE19" s="620"/>
      <c r="BF19" s="553" t="str">
        <f t="shared" si="141"/>
        <v/>
      </c>
      <c r="BG19" s="562" t="str">
        <f t="shared" si="142"/>
        <v/>
      </c>
      <c r="BH19" s="551">
        <f t="shared" si="143"/>
        <v>0</v>
      </c>
      <c r="BI19" s="551">
        <f t="shared" si="178"/>
        <v>0</v>
      </c>
      <c r="BJ19" s="446"/>
      <c r="BK19" s="446"/>
      <c r="BL19" s="446"/>
      <c r="BM19" s="45"/>
      <c r="BN19" s="455">
        <f>IF(BM19&lt;&gt;0,VLOOKUP(BM19,'整理番号表 （R7） '!$T$6:$U$16,2,FALSE),)</f>
        <v>0</v>
      </c>
      <c r="BO19" s="45"/>
      <c r="BP19" s="455">
        <f>IF(BO19&lt;&gt;0,VLOOKUP(BO19,'整理番号表 （R7） '!$T$23:$U$30,2,FALSE),)</f>
        <v>0</v>
      </c>
      <c r="BQ19" s="45"/>
      <c r="BR19" s="552">
        <f t="shared" si="17"/>
        <v>0</v>
      </c>
      <c r="BS19" s="763" t="str">
        <f t="shared" si="18"/>
        <v/>
      </c>
      <c r="BT19" s="113"/>
      <c r="BU19" s="618"/>
      <c r="BV19" s="113"/>
      <c r="BW19" s="113"/>
      <c r="BX19" s="113"/>
      <c r="BY19" s="554">
        <f t="shared" si="144"/>
        <v>0</v>
      </c>
      <c r="BZ19" s="764">
        <f t="shared" si="19"/>
        <v>0</v>
      </c>
      <c r="CA19" s="357">
        <f t="shared" si="145"/>
        <v>0</v>
      </c>
      <c r="CB19" s="357" t="str">
        <f t="shared" si="20"/>
        <v/>
      </c>
      <c r="CC19" s="357">
        <f t="shared" si="21"/>
        <v>0</v>
      </c>
      <c r="CD19" s="357">
        <f t="shared" si="146"/>
        <v>0</v>
      </c>
      <c r="CE19" s="357">
        <f t="shared" si="147"/>
        <v>0</v>
      </c>
      <c r="CF19" s="357">
        <f t="shared" si="148"/>
        <v>0</v>
      </c>
      <c r="CG19" s="357">
        <f t="shared" si="149"/>
        <v>0</v>
      </c>
      <c r="CH19" s="357">
        <f t="shared" si="150"/>
        <v>0</v>
      </c>
      <c r="CI19" s="357" t="str">
        <f t="shared" si="151"/>
        <v/>
      </c>
      <c r="CJ19" s="572">
        <f t="shared" si="22"/>
        <v>0</v>
      </c>
      <c r="CK19" s="320">
        <f t="shared" si="22"/>
        <v>0</v>
      </c>
      <c r="CL19" s="320">
        <f t="shared" si="22"/>
        <v>0</v>
      </c>
      <c r="CM19" s="320">
        <f t="shared" si="22"/>
        <v>0</v>
      </c>
      <c r="CN19" s="320">
        <f t="shared" si="22"/>
        <v>0</v>
      </c>
      <c r="CO19" s="320">
        <f t="shared" si="22"/>
        <v>0</v>
      </c>
      <c r="CP19" s="320">
        <f t="shared" si="23"/>
        <v>0</v>
      </c>
      <c r="CQ19" s="320">
        <f t="shared" si="24"/>
        <v>0</v>
      </c>
      <c r="CR19" s="320">
        <f t="shared" si="24"/>
        <v>0</v>
      </c>
      <c r="CS19" s="320">
        <f t="shared" si="24"/>
        <v>0</v>
      </c>
      <c r="CT19" s="320">
        <f t="shared" si="24"/>
        <v>0</v>
      </c>
      <c r="CU19" s="320">
        <f t="shared" si="24"/>
        <v>0</v>
      </c>
      <c r="CV19" s="320">
        <f t="shared" si="24"/>
        <v>0</v>
      </c>
      <c r="CW19" s="320">
        <f t="shared" si="25"/>
        <v>0</v>
      </c>
      <c r="CX19" s="320">
        <f t="shared" si="26"/>
        <v>0</v>
      </c>
      <c r="CY19" s="320">
        <f t="shared" si="26"/>
        <v>0</v>
      </c>
      <c r="CZ19" s="320">
        <f t="shared" si="26"/>
        <v>0</v>
      </c>
      <c r="DA19" s="320">
        <f t="shared" si="26"/>
        <v>0</v>
      </c>
      <c r="DB19" s="320">
        <f t="shared" si="26"/>
        <v>0</v>
      </c>
      <c r="DC19" s="320">
        <f t="shared" si="26"/>
        <v>0</v>
      </c>
      <c r="DD19" s="320">
        <f t="shared" si="27"/>
        <v>0</v>
      </c>
      <c r="DE19" s="320">
        <f t="shared" si="28"/>
        <v>0</v>
      </c>
      <c r="DF19" s="320">
        <f t="shared" si="28"/>
        <v>0</v>
      </c>
      <c r="DG19" s="320">
        <f t="shared" si="28"/>
        <v>0</v>
      </c>
      <c r="DH19" s="320">
        <f t="shared" si="28"/>
        <v>0</v>
      </c>
      <c r="DI19" s="320">
        <f t="shared" si="29"/>
        <v>0</v>
      </c>
      <c r="DJ19" s="320">
        <f t="shared" si="29"/>
        <v>0</v>
      </c>
      <c r="DK19" s="320">
        <f t="shared" si="30"/>
        <v>0</v>
      </c>
      <c r="DL19" s="320">
        <f t="shared" si="31"/>
        <v>0</v>
      </c>
      <c r="DM19" s="320">
        <f t="shared" si="32"/>
        <v>0</v>
      </c>
      <c r="DN19" s="320">
        <f t="shared" si="33"/>
        <v>0</v>
      </c>
      <c r="DO19" s="320">
        <f t="shared" si="34"/>
        <v>0</v>
      </c>
      <c r="DP19" s="374">
        <f t="shared" si="35"/>
        <v>0</v>
      </c>
      <c r="DQ19" s="555">
        <f t="shared" si="36"/>
        <v>0</v>
      </c>
      <c r="DR19" s="555">
        <f>IF($W19=1,IF(SUM($DQ19:DQ19)&lt;&gt;1,IF(SUM(GL19,GW19,HF19)&gt;0,1,),),)</f>
        <v>0</v>
      </c>
      <c r="DS19" s="555">
        <f>IF($W19=1,IF(SUM($DQ19:DR19)&lt;&gt;1,IF(SUM(GM19,GX19,HG19)&gt;0,1,),),)</f>
        <v>0</v>
      </c>
      <c r="DT19" s="555">
        <f>IF($W19=1,IF(SUM($DQ19:DS19)&lt;&gt;1,IF(SUM(GN19,GY19,HH19)&gt;0,1,),),)</f>
        <v>0</v>
      </c>
      <c r="DU19" s="555">
        <f>IF($W19=1,IF(SUM($DQ19:DT19)&lt;&gt;1,IF(SUM(GO19,GT19,GZ19,HI19)&gt;0,1,),),)</f>
        <v>0</v>
      </c>
      <c r="DV19" s="555">
        <f>IF($W19=1,IF(SUM($DQ19:DT19)&lt;&gt;1,IF(SUM(GP19,HA19,HJ19)&gt;0,1,),),)</f>
        <v>0</v>
      </c>
      <c r="DW19" s="555">
        <f>IF($W19=1,IF(SUM($DQ19:DU19)&lt;&gt;1,IF(SUM(GQ19,HB19,HK19)&gt;0,1,),),)</f>
        <v>0</v>
      </c>
      <c r="DX19" s="555">
        <f>IF($W19=1,IF(SUM($DQ19:DV19)&lt;&gt;1,IF(SUM(GR19,HC19,HL19)&gt;0,1,),),)</f>
        <v>0</v>
      </c>
      <c r="DY19" s="555">
        <f>IF($W19=1,IF(SUM($DQ19:DX19)&lt;&gt;1,IF(SUM(GS19,HD19,HM19,GU19)&gt;0,1,),),)</f>
        <v>0</v>
      </c>
      <c r="DZ19" s="555">
        <f t="shared" si="37"/>
        <v>0</v>
      </c>
      <c r="EA19" s="643"/>
      <c r="EB19" s="643"/>
      <c r="EC19" s="643"/>
      <c r="ED19" s="643"/>
      <c r="EE19" s="643"/>
      <c r="EF19" s="643"/>
      <c r="EG19" s="643"/>
      <c r="EH19" s="643"/>
      <c r="EI19" s="643"/>
      <c r="EJ19" s="643"/>
      <c r="EK19" s="643"/>
      <c r="EL19" s="643"/>
      <c r="EM19" s="56"/>
      <c r="EN19" s="56"/>
      <c r="EO19" s="56"/>
      <c r="EP19" s="56"/>
      <c r="EQ19" s="56"/>
      <c r="ER19" s="555">
        <f t="shared" si="38"/>
        <v>0</v>
      </c>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448"/>
      <c r="FT19" s="56"/>
      <c r="FU19" s="449"/>
      <c r="FV19" s="458"/>
      <c r="FW19" s="573"/>
      <c r="FX19" s="530">
        <f t="shared" si="39"/>
        <v>0</v>
      </c>
      <c r="FY19" s="450"/>
      <c r="FZ19" s="451"/>
      <c r="GA19" s="452"/>
      <c r="GB19" s="452"/>
      <c r="GC19" s="453">
        <f t="shared" si="40"/>
        <v>0</v>
      </c>
      <c r="GD19" s="454">
        <f t="shared" si="41"/>
        <v>0</v>
      </c>
      <c r="GE19" s="455">
        <f t="shared" si="42"/>
        <v>0</v>
      </c>
      <c r="GF19" s="456">
        <f t="shared" si="43"/>
        <v>0</v>
      </c>
      <c r="GG19" s="456">
        <f t="shared" si="44"/>
        <v>0</v>
      </c>
      <c r="GH19" s="456">
        <f t="shared" si="45"/>
        <v>0</v>
      </c>
      <c r="GI19" s="456">
        <f t="shared" si="46"/>
        <v>0</v>
      </c>
      <c r="GJ19" s="455">
        <f t="shared" si="47"/>
        <v>0</v>
      </c>
      <c r="GK19" s="455">
        <f t="shared" si="152"/>
        <v>0</v>
      </c>
      <c r="GL19" s="455">
        <f>IF(AND($FX19&lt;&gt;1,$FZ19&lt;&gt;1),IF(AND(SUM($GK19:GK19)&lt;&gt;1),IF($GC19&gt;=10,1,),),0)</f>
        <v>0</v>
      </c>
      <c r="GM19" s="455">
        <f>IF(AND($FX19&lt;&gt;1,$FZ19&lt;&gt;1),IF(AND(SUM($GK19:GL19)&lt;&gt;1),IF(AND($FY19=1,$GC19&gt;=4),1,),),0)</f>
        <v>0</v>
      </c>
      <c r="GN19" s="455">
        <f>IF(AND($FX19&lt;&gt;1,$FZ19&lt;&gt;1),IF(AND(SUM($GK19:GM19)&lt;&gt;1),IF(AND($FY19=1,$GC19&gt;=2),1,),),0)</f>
        <v>0</v>
      </c>
      <c r="GO19" s="455">
        <f>IF(AND($FX19&lt;&gt;1,$FZ19&lt;&gt;1),IF(AND(SUM($GK19:GN19)&lt;&gt;1),IF(AND($FY19=1,$GC19&gt;0),1,),),0)</f>
        <v>0</v>
      </c>
      <c r="GP19" s="455">
        <f>IF(AND($FX19&lt;&gt;1,$FZ19&lt;&gt;1),IF(AND(SUM($GK19:GO19)&lt;&gt;1),IF($GC19&gt;=4,1,),),0)</f>
        <v>0</v>
      </c>
      <c r="GQ19" s="455">
        <f>IF(AND($FX19&lt;&gt;1,$FZ19&lt;&gt;1),IF(AND(SUM($GK19:GP19)&lt;&gt;1),IF($FY19=1,1,),),0)</f>
        <v>0</v>
      </c>
      <c r="GR19" s="455">
        <f>IF(AND($FX19&lt;&gt;1,$FZ19&lt;&gt;1),IF(AND(SUM($GK19:GQ19)&lt;&gt;1),IF($GC19&gt;=2,1,),),0)</f>
        <v>0</v>
      </c>
      <c r="GS19" s="455">
        <f>IF(AND($FX19&lt;&gt;1,$FZ19&lt;&gt;1),IF(AND(SUM($GK19:GR19)&lt;&gt;1),IF($GC19&gt;0,1,),),0)</f>
        <v>0</v>
      </c>
      <c r="GT19" s="455">
        <f t="shared" si="48"/>
        <v>0</v>
      </c>
      <c r="GU19" s="455">
        <f>IF($FX19&lt;&gt;1,IF(AND(SUM($GT19:GT19)&lt;&gt;1,$GJ19=4,$FZ19=1,$GC19&gt;0),1,),0)</f>
        <v>0</v>
      </c>
      <c r="GV19" s="455">
        <f t="shared" si="49"/>
        <v>0</v>
      </c>
      <c r="GW19" s="455">
        <f t="shared" si="50"/>
        <v>0</v>
      </c>
      <c r="GX19" s="455">
        <f>IF($FX19&lt;&gt;1,IF(AND($GJ19=2,SUM($GV19:GW19)&lt;&gt;1),IF(AND($FY19=1,$GD19&gt;=0.2),1,),),0)</f>
        <v>0</v>
      </c>
      <c r="GY19" s="455">
        <f>IF($FX19&lt;&gt;1,IF(AND($GJ19=2,SUM($GV19:GX19)&lt;&gt;1),IF(AND($FY19=1,$GD19&gt;=0.1),1,),),0)</f>
        <v>0</v>
      </c>
      <c r="GZ19" s="455">
        <f>IF($FX19&lt;&gt;1,IF(AND($GJ19=2,SUM($GV19:GY19)&lt;&gt;1),IF(AND($FY19=1,$GC19&gt;0),1,),),0)</f>
        <v>0</v>
      </c>
      <c r="HA19" s="455">
        <f>IF($FX19&lt;&gt;1,IF(AND($GJ19=2,SUM($GV19:GZ19)&lt;&gt;1),IF($GD19&gt;=0.2,1,),),0)</f>
        <v>0</v>
      </c>
      <c r="HB19" s="455">
        <f>IF($FX19&lt;&gt;1,IF(AND($GJ19=2,SUM($GV19:HA19)&lt;&gt;1),IF($FY19=1,1,),),0)</f>
        <v>0</v>
      </c>
      <c r="HC19" s="455">
        <f>IF($FX19&lt;&gt;1,IF(AND($GJ19=2,SUM($GV19:HB19)&lt;&gt;1),IF($GD19&gt;=0.1,1,),),0)</f>
        <v>0</v>
      </c>
      <c r="HD19" s="455">
        <f>IF($FX19&lt;&gt;1,IF(AND(SUM($GV19:HC19)&lt;&gt;1,$GJ19=2,$GC19&gt;0),1,),0)</f>
        <v>0</v>
      </c>
      <c r="HE19" s="455">
        <f t="shared" si="51"/>
        <v>0</v>
      </c>
      <c r="HF19" s="455">
        <f t="shared" si="52"/>
        <v>0</v>
      </c>
      <c r="HG19" s="455">
        <f>IF($FX19&lt;&gt;1,IF(AND($GJ19=3,SUM($HE19:HF19)&lt;&gt;1),IF(AND($FY19=1,$GD19&gt;=0.1),1,),),0)</f>
        <v>0</v>
      </c>
      <c r="HH19" s="455">
        <f>IF($FX19&lt;&gt;1,IF(AND($GJ19=3,SUM($HE19:HG19)&lt;&gt;1),IF(AND($FY19=1,$GD19&gt;=0.05),1,),),0)</f>
        <v>0</v>
      </c>
      <c r="HI19" s="455">
        <f>IF($FX19&lt;&gt;1,IF(AND($GJ19=3,SUM($HE19:HH19)&lt;&gt;1),IF(AND($FY19=1,$GC19&gt;0),1,),),0)</f>
        <v>0</v>
      </c>
      <c r="HJ19" s="455">
        <f>IF($FX19&lt;&gt;1,IF(AND($GJ19=3,SUM($HE19:HI19)&lt;&gt;1),IF($GD19&gt;=0.1,1,),),0)</f>
        <v>0</v>
      </c>
      <c r="HK19" s="455">
        <f>IF($FX19&lt;&gt;1,IF(AND($GJ19=3,SUM($HE19:HJ19)&lt;&gt;1),IF($FY19=1,1,),),0)</f>
        <v>0</v>
      </c>
      <c r="HL19" s="455">
        <f>IF($FX19&lt;&gt;1,IF(AND($GJ19=3,SUM($HE19:HK19)&lt;&gt;1),IF($GD19&gt;=0.05,1,),),0)</f>
        <v>0</v>
      </c>
      <c r="HM19" s="455">
        <f>IF($FX19&lt;&gt;1,IF(AND(SUM($HE19:HL19)&lt;&gt;1,$GJ19=3,$FZ19=1,$GC19&gt;0),1,),0)</f>
        <v>0</v>
      </c>
      <c r="HN19" s="457">
        <f t="shared" si="153"/>
        <v>0</v>
      </c>
      <c r="HO19" s="458"/>
      <c r="HP19" s="459">
        <f t="shared" si="53"/>
        <v>0</v>
      </c>
      <c r="HQ19" s="460">
        <f t="shared" si="54"/>
        <v>0</v>
      </c>
      <c r="HR19" s="460">
        <f t="shared" si="55"/>
        <v>0</v>
      </c>
      <c r="HS19" s="460">
        <f t="shared" si="56"/>
        <v>0</v>
      </c>
      <c r="HT19" s="460">
        <f t="shared" si="57"/>
        <v>0</v>
      </c>
      <c r="HU19" s="460">
        <f t="shared" si="58"/>
        <v>0</v>
      </c>
      <c r="HV19" s="460">
        <f t="shared" si="59"/>
        <v>0</v>
      </c>
      <c r="HW19" s="460">
        <f t="shared" si="60"/>
        <v>0</v>
      </c>
      <c r="HX19" s="460">
        <f t="shared" si="61"/>
        <v>0</v>
      </c>
      <c r="HY19" s="460">
        <f t="shared" si="62"/>
        <v>0</v>
      </c>
      <c r="HZ19" s="460">
        <f t="shared" si="63"/>
        <v>0</v>
      </c>
      <c r="IA19" s="460">
        <f t="shared" si="64"/>
        <v>0</v>
      </c>
      <c r="IB19" s="460">
        <f t="shared" si="65"/>
        <v>0</v>
      </c>
      <c r="IC19" s="460">
        <f t="shared" si="66"/>
        <v>0</v>
      </c>
      <c r="ID19" s="460">
        <f t="shared" si="67"/>
        <v>0</v>
      </c>
      <c r="IE19" s="460">
        <f t="shared" si="68"/>
        <v>0</v>
      </c>
      <c r="IF19" s="460">
        <f t="shared" si="69"/>
        <v>0</v>
      </c>
      <c r="IG19" s="460">
        <f t="shared" si="70"/>
        <v>0</v>
      </c>
      <c r="IH19" s="460">
        <f t="shared" si="71"/>
        <v>0</v>
      </c>
      <c r="II19" s="460">
        <f t="shared" si="72"/>
        <v>0</v>
      </c>
      <c r="IJ19" s="460">
        <f t="shared" si="73"/>
        <v>0</v>
      </c>
      <c r="IK19" s="460">
        <f t="shared" si="74"/>
        <v>0</v>
      </c>
      <c r="IL19" s="460">
        <f t="shared" si="75"/>
        <v>0</v>
      </c>
      <c r="IM19" s="460">
        <f t="shared" si="76"/>
        <v>0</v>
      </c>
      <c r="IN19" s="460">
        <f t="shared" si="77"/>
        <v>0</v>
      </c>
      <c r="IO19" s="460">
        <f t="shared" si="78"/>
        <v>0</v>
      </c>
      <c r="IP19" s="460">
        <f t="shared" si="79"/>
        <v>0</v>
      </c>
      <c r="IQ19" s="460">
        <f t="shared" si="80"/>
        <v>0</v>
      </c>
      <c r="IR19" s="460">
        <f t="shared" si="81"/>
        <v>0</v>
      </c>
      <c r="IS19" s="460">
        <f t="shared" si="82"/>
        <v>0</v>
      </c>
      <c r="IT19" s="460">
        <f t="shared" si="83"/>
        <v>0</v>
      </c>
      <c r="IU19" s="460">
        <f t="shared" si="84"/>
        <v>0</v>
      </c>
      <c r="IV19" s="460">
        <f t="shared" si="85"/>
        <v>0</v>
      </c>
      <c r="IW19" s="460">
        <f t="shared" si="86"/>
        <v>0</v>
      </c>
      <c r="IX19" s="460">
        <f t="shared" si="87"/>
        <v>0</v>
      </c>
      <c r="IY19" s="460">
        <f t="shared" si="88"/>
        <v>0</v>
      </c>
      <c r="IZ19" s="460">
        <f t="shared" si="89"/>
        <v>0</v>
      </c>
      <c r="JA19" s="460">
        <f t="shared" si="90"/>
        <v>0</v>
      </c>
      <c r="JB19" s="460">
        <f t="shared" si="91"/>
        <v>0</v>
      </c>
      <c r="JC19" s="460">
        <f t="shared" si="92"/>
        <v>0</v>
      </c>
      <c r="JD19" s="460">
        <f t="shared" si="93"/>
        <v>0</v>
      </c>
      <c r="JE19" s="460">
        <f t="shared" si="94"/>
        <v>0</v>
      </c>
      <c r="JF19" s="460">
        <f t="shared" si="95"/>
        <v>0</v>
      </c>
      <c r="JG19" s="460">
        <f t="shared" si="154"/>
        <v>0</v>
      </c>
      <c r="JH19" s="460">
        <f t="shared" si="155"/>
        <v>0</v>
      </c>
      <c r="JI19" s="460">
        <f t="shared" si="156"/>
        <v>0</v>
      </c>
      <c r="JJ19" s="460">
        <f t="shared" si="157"/>
        <v>0</v>
      </c>
      <c r="JK19" s="460">
        <f t="shared" si="158"/>
        <v>0</v>
      </c>
      <c r="JL19" s="460">
        <f t="shared" si="159"/>
        <v>0</v>
      </c>
      <c r="JM19" s="648">
        <f t="shared" si="97"/>
        <v>0</v>
      </c>
      <c r="JN19" s="460">
        <f t="shared" si="98"/>
        <v>0</v>
      </c>
      <c r="JO19" s="460">
        <f t="shared" si="99"/>
        <v>0</v>
      </c>
      <c r="JP19" s="648">
        <f t="shared" si="100"/>
        <v>0</v>
      </c>
      <c r="JQ19" s="460">
        <f t="shared" si="101"/>
        <v>0</v>
      </c>
      <c r="JR19" s="460">
        <f t="shared" si="102"/>
        <v>0</v>
      </c>
      <c r="JS19" s="460">
        <f t="shared" si="160"/>
        <v>0</v>
      </c>
      <c r="JT19" s="460">
        <f t="shared" si="103"/>
        <v>0</v>
      </c>
      <c r="JU19" s="460">
        <f t="shared" si="104"/>
        <v>0</v>
      </c>
      <c r="JV19" s="460">
        <f t="shared" si="105"/>
        <v>0</v>
      </c>
      <c r="JW19" s="460">
        <f t="shared" si="106"/>
        <v>0</v>
      </c>
      <c r="JX19" s="460">
        <f t="shared" si="106"/>
        <v>0</v>
      </c>
      <c r="JY19" s="460">
        <f t="shared" si="106"/>
        <v>0</v>
      </c>
      <c r="JZ19" s="460">
        <f t="shared" si="106"/>
        <v>0</v>
      </c>
      <c r="KA19" s="460">
        <f t="shared" si="106"/>
        <v>0</v>
      </c>
      <c r="KB19" s="460">
        <f t="shared" si="106"/>
        <v>0</v>
      </c>
      <c r="KC19" s="460">
        <f t="shared" si="106"/>
        <v>0</v>
      </c>
      <c r="KD19" s="460">
        <f t="shared" si="106"/>
        <v>0</v>
      </c>
      <c r="KE19" s="460">
        <f t="shared" si="106"/>
        <v>0</v>
      </c>
      <c r="KF19" s="460">
        <f t="shared" si="106"/>
        <v>0</v>
      </c>
      <c r="KG19" s="460">
        <f t="shared" si="106"/>
        <v>0</v>
      </c>
      <c r="KH19" s="460">
        <f t="shared" si="106"/>
        <v>0</v>
      </c>
      <c r="KI19" s="460">
        <f t="shared" si="107"/>
        <v>0</v>
      </c>
      <c r="KJ19" s="460">
        <f t="shared" si="108"/>
        <v>0</v>
      </c>
      <c r="KK19" s="460">
        <f t="shared" si="108"/>
        <v>0</v>
      </c>
      <c r="KL19" s="460">
        <f t="shared" si="108"/>
        <v>0</v>
      </c>
      <c r="KM19" s="460">
        <f t="shared" si="108"/>
        <v>0</v>
      </c>
      <c r="KN19" s="460">
        <f t="shared" si="108"/>
        <v>0</v>
      </c>
      <c r="KO19" s="460">
        <f t="shared" si="108"/>
        <v>0</v>
      </c>
      <c r="KP19" s="460">
        <f t="shared" si="108"/>
        <v>0</v>
      </c>
      <c r="KQ19" s="460">
        <f t="shared" si="108"/>
        <v>0</v>
      </c>
      <c r="KR19" s="460">
        <f t="shared" si="108"/>
        <v>0</v>
      </c>
      <c r="KS19" s="460">
        <f t="shared" si="108"/>
        <v>0</v>
      </c>
      <c r="KT19" s="460">
        <f t="shared" si="108"/>
        <v>0</v>
      </c>
      <c r="KU19" s="460">
        <f t="shared" si="108"/>
        <v>0</v>
      </c>
      <c r="KV19" s="460">
        <f t="shared" si="108"/>
        <v>0</v>
      </c>
      <c r="KW19" s="460">
        <f t="shared" si="108"/>
        <v>0</v>
      </c>
      <c r="KX19" s="460">
        <f t="shared" si="109"/>
        <v>0</v>
      </c>
      <c r="KY19" s="460">
        <f t="shared" si="180"/>
        <v>0</v>
      </c>
      <c r="KZ19" s="460">
        <f t="shared" si="110"/>
        <v>0</v>
      </c>
      <c r="LA19" s="457">
        <f t="shared" si="110"/>
        <v>0</v>
      </c>
      <c r="LB19" s="461">
        <f t="shared" si="162"/>
        <v>0</v>
      </c>
      <c r="LC19" s="460">
        <f t="shared" si="111"/>
        <v>0</v>
      </c>
      <c r="LD19" s="462">
        <f>IF(I19=1,VLOOKUP(C19,'総括表 (A表)'!$E$12:$AP$542,37,FALSE),)</f>
        <v>0</v>
      </c>
      <c r="LE19" s="463">
        <f t="shared" si="163"/>
        <v>0</v>
      </c>
      <c r="LF19" s="460" t="str">
        <f t="shared" si="112"/>
        <v/>
      </c>
      <c r="LG19" s="460" t="str">
        <f t="shared" si="113"/>
        <v/>
      </c>
      <c r="LH19" s="460" t="str">
        <f t="shared" si="164"/>
        <v/>
      </c>
      <c r="LI19" s="460" t="str">
        <f t="shared" si="165"/>
        <v/>
      </c>
      <c r="LJ19" s="460" t="str">
        <f t="shared" si="166"/>
        <v/>
      </c>
      <c r="LK19" s="460" t="str">
        <f t="shared" si="167"/>
        <v/>
      </c>
      <c r="LL19" s="460" t="str">
        <f t="shared" si="168"/>
        <v/>
      </c>
      <c r="LM19" s="460" t="str">
        <f t="shared" si="169"/>
        <v/>
      </c>
      <c r="LN19" s="460" t="str">
        <f t="shared" si="170"/>
        <v/>
      </c>
      <c r="LO19" s="462" t="str">
        <f t="shared" si="114"/>
        <v/>
      </c>
      <c r="LP19" s="459">
        <f t="shared" si="171"/>
        <v>0</v>
      </c>
      <c r="LQ19" s="460" t="str">
        <f t="shared" si="115"/>
        <v/>
      </c>
      <c r="LR19" s="460" t="str">
        <f t="shared" si="116"/>
        <v/>
      </c>
      <c r="LS19" s="464" t="str">
        <f t="shared" si="117"/>
        <v/>
      </c>
      <c r="LT19" s="460" t="str">
        <f t="shared" si="118"/>
        <v/>
      </c>
      <c r="LU19" s="460" t="str">
        <f t="shared" si="119"/>
        <v/>
      </c>
      <c r="LV19" s="621" t="str">
        <f t="shared" si="179"/>
        <v>○</v>
      </c>
      <c r="LW19" s="459">
        <f t="shared" si="172"/>
        <v>0</v>
      </c>
      <c r="LX19" s="465">
        <f t="shared" si="120"/>
        <v>0</v>
      </c>
      <c r="LY19" s="465" t="str">
        <f t="shared" si="121"/>
        <v/>
      </c>
      <c r="LZ19" s="466" t="str">
        <f t="shared" si="173"/>
        <v/>
      </c>
      <c r="MA19" s="466">
        <f t="shared" si="122"/>
        <v>0</v>
      </c>
      <c r="MB19" s="466">
        <f t="shared" si="174"/>
        <v>0</v>
      </c>
      <c r="MC19" s="466">
        <f t="shared" si="123"/>
        <v>0</v>
      </c>
      <c r="MD19" s="467">
        <f t="shared" si="124"/>
        <v>0</v>
      </c>
      <c r="ME19" s="468" t="str">
        <f t="shared" si="125"/>
        <v>○</v>
      </c>
      <c r="MF19" s="469" t="str">
        <f t="shared" si="126"/>
        <v/>
      </c>
      <c r="MG19" s="466">
        <f t="shared" si="127"/>
        <v>0</v>
      </c>
      <c r="MH19" s="470">
        <f t="shared" si="128"/>
        <v>0</v>
      </c>
      <c r="MI19" s="471" t="str">
        <f t="shared" si="175"/>
        <v>○</v>
      </c>
      <c r="MJ19" s="556" t="str">
        <f t="shared" si="176"/>
        <v>○</v>
      </c>
      <c r="MK19" s="569" t="str">
        <f t="shared" si="129"/>
        <v/>
      </c>
      <c r="ML19" s="568" t="str">
        <f t="shared" si="130"/>
        <v/>
      </c>
      <c r="MM19" s="570" t="str">
        <f t="shared" si="131"/>
        <v/>
      </c>
      <c r="MN19" s="571">
        <f t="shared" si="132"/>
        <v>0</v>
      </c>
    </row>
    <row r="20" spans="1:352" ht="30" customHeight="1">
      <c r="A20" s="531">
        <f t="shared" si="8"/>
        <v>0</v>
      </c>
      <c r="B20" s="531">
        <f t="shared" si="133"/>
        <v>0</v>
      </c>
      <c r="C20" s="531">
        <f t="shared" si="134"/>
        <v>0</v>
      </c>
      <c r="D20" s="531">
        <f t="shared" si="135"/>
        <v>0</v>
      </c>
      <c r="E20" s="531">
        <f t="shared" si="9"/>
        <v>0</v>
      </c>
      <c r="F20" s="531">
        <f t="shared" si="10"/>
        <v>0</v>
      </c>
      <c r="G20" s="531">
        <f t="shared" si="136"/>
        <v>0</v>
      </c>
      <c r="H20" s="531">
        <f t="shared" si="137"/>
        <v>0</v>
      </c>
      <c r="I20" s="531">
        <f t="shared" si="11"/>
        <v>0</v>
      </c>
      <c r="J20" s="531">
        <f t="shared" si="138"/>
        <v>0</v>
      </c>
      <c r="K20" s="532">
        <f t="shared" si="12"/>
        <v>7</v>
      </c>
      <c r="L20" s="390"/>
      <c r="M20" s="391"/>
      <c r="N20" s="391"/>
      <c r="O20" s="102"/>
      <c r="P20" s="545" cm="1">
        <f t="array" ref="P20">IFERROR(_xlfn.IFS($O20=1,"都市農業地域",$O20=2,"平地農業地域",$O20=3,"中間農業地域",$O20=4,"山間農業地域"),0)</f>
        <v>0</v>
      </c>
      <c r="Q20" s="559"/>
      <c r="R20" s="357">
        <f t="shared" si="13"/>
        <v>0</v>
      </c>
      <c r="S20" s="637"/>
      <c r="T20" s="742"/>
      <c r="U20" s="743"/>
      <c r="V20" s="744"/>
      <c r="W20" s="455" t="str">
        <f t="shared" si="139"/>
        <v/>
      </c>
      <c r="X20" s="546" t="str">
        <f>IFERROR(IF($Y20=5,"100万円",VLOOKUP($W20,'整理番号表 （R7） '!$Y$33:$Z$34,2,"FALSE")),"")</f>
        <v/>
      </c>
      <c r="Y20" s="50"/>
      <c r="Z20" s="456" cm="1">
        <f t="array" ref="Z20">IFERROR(_xlfn.IFS($Y20=1,"認定農業者",$Y20=2,"認定就農者",$Y20=3,"集落営農組織(任意組織)",$Y20=4,"市町村基本構想に示す目標水準を達成している農業者",$Y20=5,"市町村が認める者"),0)</f>
        <v>0</v>
      </c>
      <c r="AA20" s="371"/>
      <c r="AB20" s="547" t="str">
        <f>'整理番号表 （R7） '!$AC20</f>
        <v/>
      </c>
      <c r="AC20" s="548" t="str">
        <f t="shared" si="14"/>
        <v/>
      </c>
      <c r="AD20" s="50"/>
      <c r="AE20" s="50"/>
      <c r="AF20" s="455">
        <f>IF(AE20&lt;&gt;0,VLOOKUP(AE20,'整理番号表 （R7） '!$B$20:$F$47,2,FALSE),)</f>
        <v>0</v>
      </c>
      <c r="AG20" s="104"/>
      <c r="AH20" s="549" t="str">
        <f>IFERROR(VLOOKUP(AG20,'整理番号表 （R7） '!$P$6:$Q$39,2,FALSE),"")</f>
        <v/>
      </c>
      <c r="AI20" s="106"/>
      <c r="AJ20" s="530">
        <f t="shared" si="15"/>
        <v>0</v>
      </c>
      <c r="AK20" s="638"/>
      <c r="AL20" s="632"/>
      <c r="AM20" s="439"/>
      <c r="AN20" s="440"/>
      <c r="AO20" s="440"/>
      <c r="AP20" s="104"/>
      <c r="AQ20" s="441">
        <f>IF(AP20&lt;&gt;0,VLOOKUP(AP20,'整理番号表 （R7） '!$P$43:$R$49,2,FALSE),)</f>
        <v>0</v>
      </c>
      <c r="AR20" s="442"/>
      <c r="AS20" s="440"/>
      <c r="AT20" s="105"/>
      <c r="AU20" s="767"/>
      <c r="AV20" s="767"/>
      <c r="AW20" s="418"/>
      <c r="AX20" s="550">
        <f t="shared" si="140"/>
        <v>0</v>
      </c>
      <c r="AY20" s="550">
        <f t="shared" si="16"/>
        <v>0</v>
      </c>
      <c r="AZ20" s="418"/>
      <c r="BA20" s="550">
        <f t="shared" si="177"/>
        <v>0</v>
      </c>
      <c r="BB20" s="444"/>
      <c r="BC20" s="444"/>
      <c r="BD20" s="444"/>
      <c r="BE20" s="620"/>
      <c r="BF20" s="553" t="str">
        <f t="shared" si="141"/>
        <v/>
      </c>
      <c r="BG20" s="562" t="str">
        <f t="shared" si="142"/>
        <v/>
      </c>
      <c r="BH20" s="551">
        <f t="shared" si="143"/>
        <v>0</v>
      </c>
      <c r="BI20" s="551">
        <f t="shared" si="178"/>
        <v>0</v>
      </c>
      <c r="BJ20" s="446"/>
      <c r="BK20" s="446"/>
      <c r="BL20" s="446"/>
      <c r="BM20" s="45"/>
      <c r="BN20" s="455">
        <f>IF(BM20&lt;&gt;0,VLOOKUP(BM20,'整理番号表 （R7） '!$T$6:$U$16,2,FALSE),)</f>
        <v>0</v>
      </c>
      <c r="BO20" s="45"/>
      <c r="BP20" s="455">
        <f>IF(BO20&lt;&gt;0,VLOOKUP(BO20,'整理番号表 （R7） '!$T$23:$U$30,2,FALSE),)</f>
        <v>0</v>
      </c>
      <c r="BQ20" s="45"/>
      <c r="BR20" s="552">
        <f t="shared" si="17"/>
        <v>0</v>
      </c>
      <c r="BS20" s="763" t="str">
        <f t="shared" si="18"/>
        <v/>
      </c>
      <c r="BT20" s="113"/>
      <c r="BU20" s="618"/>
      <c r="BV20" s="113"/>
      <c r="BW20" s="113"/>
      <c r="BX20" s="113"/>
      <c r="BY20" s="554">
        <f t="shared" si="144"/>
        <v>0</v>
      </c>
      <c r="BZ20" s="764">
        <f t="shared" si="19"/>
        <v>0</v>
      </c>
      <c r="CA20" s="357">
        <f t="shared" si="145"/>
        <v>0</v>
      </c>
      <c r="CB20" s="357" t="str">
        <f t="shared" si="20"/>
        <v/>
      </c>
      <c r="CC20" s="357">
        <f t="shared" si="21"/>
        <v>0</v>
      </c>
      <c r="CD20" s="357">
        <f t="shared" si="146"/>
        <v>0</v>
      </c>
      <c r="CE20" s="357">
        <f t="shared" si="147"/>
        <v>0</v>
      </c>
      <c r="CF20" s="357">
        <f t="shared" si="148"/>
        <v>0</v>
      </c>
      <c r="CG20" s="357">
        <f t="shared" si="149"/>
        <v>0</v>
      </c>
      <c r="CH20" s="357">
        <f t="shared" si="150"/>
        <v>0</v>
      </c>
      <c r="CI20" s="357" t="str">
        <f t="shared" si="151"/>
        <v/>
      </c>
      <c r="CJ20" s="572">
        <f t="shared" si="22"/>
        <v>0</v>
      </c>
      <c r="CK20" s="320">
        <f t="shared" si="22"/>
        <v>0</v>
      </c>
      <c r="CL20" s="320">
        <f t="shared" si="22"/>
        <v>0</v>
      </c>
      <c r="CM20" s="320">
        <f t="shared" si="22"/>
        <v>0</v>
      </c>
      <c r="CN20" s="320">
        <f t="shared" si="22"/>
        <v>0</v>
      </c>
      <c r="CO20" s="320">
        <f t="shared" si="22"/>
        <v>0</v>
      </c>
      <c r="CP20" s="320">
        <f t="shared" si="23"/>
        <v>0</v>
      </c>
      <c r="CQ20" s="320">
        <f t="shared" si="24"/>
        <v>0</v>
      </c>
      <c r="CR20" s="320">
        <f t="shared" si="24"/>
        <v>0</v>
      </c>
      <c r="CS20" s="320">
        <f t="shared" si="24"/>
        <v>0</v>
      </c>
      <c r="CT20" s="320">
        <f t="shared" si="24"/>
        <v>0</v>
      </c>
      <c r="CU20" s="320">
        <f t="shared" si="24"/>
        <v>0</v>
      </c>
      <c r="CV20" s="320">
        <f t="shared" si="24"/>
        <v>0</v>
      </c>
      <c r="CW20" s="320">
        <f t="shared" si="25"/>
        <v>0</v>
      </c>
      <c r="CX20" s="320">
        <f t="shared" si="26"/>
        <v>0</v>
      </c>
      <c r="CY20" s="320">
        <f t="shared" si="26"/>
        <v>0</v>
      </c>
      <c r="CZ20" s="320">
        <f t="shared" si="26"/>
        <v>0</v>
      </c>
      <c r="DA20" s="320">
        <f t="shared" si="26"/>
        <v>0</v>
      </c>
      <c r="DB20" s="320">
        <f t="shared" si="26"/>
        <v>0</v>
      </c>
      <c r="DC20" s="320">
        <f t="shared" si="26"/>
        <v>0</v>
      </c>
      <c r="DD20" s="320">
        <f t="shared" si="27"/>
        <v>0</v>
      </c>
      <c r="DE20" s="320">
        <f t="shared" si="28"/>
        <v>0</v>
      </c>
      <c r="DF20" s="320">
        <f t="shared" si="28"/>
        <v>0</v>
      </c>
      <c r="DG20" s="320">
        <f t="shared" si="28"/>
        <v>0</v>
      </c>
      <c r="DH20" s="320">
        <f t="shared" si="28"/>
        <v>0</v>
      </c>
      <c r="DI20" s="320">
        <f t="shared" si="29"/>
        <v>0</v>
      </c>
      <c r="DJ20" s="320">
        <f t="shared" si="29"/>
        <v>0</v>
      </c>
      <c r="DK20" s="320">
        <f t="shared" si="30"/>
        <v>0</v>
      </c>
      <c r="DL20" s="320">
        <f t="shared" si="31"/>
        <v>0</v>
      </c>
      <c r="DM20" s="320">
        <f t="shared" si="32"/>
        <v>0</v>
      </c>
      <c r="DN20" s="320">
        <f t="shared" si="33"/>
        <v>0</v>
      </c>
      <c r="DO20" s="320">
        <f t="shared" si="34"/>
        <v>0</v>
      </c>
      <c r="DP20" s="374">
        <f t="shared" si="35"/>
        <v>0</v>
      </c>
      <c r="DQ20" s="555">
        <f t="shared" si="36"/>
        <v>0</v>
      </c>
      <c r="DR20" s="555">
        <f>IF($W20=1,IF(SUM($DQ20:DQ20)&lt;&gt;1,IF(SUM(GL20,GW20,HF20)&gt;0,1,),),)</f>
        <v>0</v>
      </c>
      <c r="DS20" s="555">
        <f>IF($W20=1,IF(SUM($DQ20:DR20)&lt;&gt;1,IF(SUM(GM20,GX20,HG20)&gt;0,1,),),)</f>
        <v>0</v>
      </c>
      <c r="DT20" s="555">
        <f>IF($W20=1,IF(SUM($DQ20:DS20)&lt;&gt;1,IF(SUM(GN20,GY20,HH20)&gt;0,1,),),)</f>
        <v>0</v>
      </c>
      <c r="DU20" s="555">
        <f>IF($W20=1,IF(SUM($DQ20:DT20)&lt;&gt;1,IF(SUM(GO20,GT20,GZ20,HI20)&gt;0,1,),),)</f>
        <v>0</v>
      </c>
      <c r="DV20" s="555">
        <f>IF($W20=1,IF(SUM($DQ20:DT20)&lt;&gt;1,IF(SUM(GP20,HA20,HJ20)&gt;0,1,),),)</f>
        <v>0</v>
      </c>
      <c r="DW20" s="555">
        <f>IF($W20=1,IF(SUM($DQ20:DU20)&lt;&gt;1,IF(SUM(GQ20,HB20,HK20)&gt;0,1,),),)</f>
        <v>0</v>
      </c>
      <c r="DX20" s="555">
        <f>IF($W20=1,IF(SUM($DQ20:DV20)&lt;&gt;1,IF(SUM(GR20,HC20,HL20)&gt;0,1,),),)</f>
        <v>0</v>
      </c>
      <c r="DY20" s="555">
        <f>IF($W20=1,IF(SUM($DQ20:DX20)&lt;&gt;1,IF(SUM(GS20,HD20,HM20,GU20)&gt;0,1,),),)</f>
        <v>0</v>
      </c>
      <c r="DZ20" s="555">
        <f t="shared" si="37"/>
        <v>0</v>
      </c>
      <c r="EA20" s="643"/>
      <c r="EB20" s="643"/>
      <c r="EC20" s="643"/>
      <c r="ED20" s="643"/>
      <c r="EE20" s="643"/>
      <c r="EF20" s="643"/>
      <c r="EG20" s="643"/>
      <c r="EH20" s="643"/>
      <c r="EI20" s="643"/>
      <c r="EJ20" s="643"/>
      <c r="EK20" s="643"/>
      <c r="EL20" s="643"/>
      <c r="EM20" s="56"/>
      <c r="EN20" s="56"/>
      <c r="EO20" s="56"/>
      <c r="EP20" s="56"/>
      <c r="EQ20" s="56"/>
      <c r="ER20" s="555">
        <f t="shared" si="38"/>
        <v>0</v>
      </c>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448"/>
      <c r="FT20" s="56"/>
      <c r="FU20" s="449"/>
      <c r="FV20" s="458"/>
      <c r="FW20" s="573"/>
      <c r="FX20" s="530">
        <f t="shared" si="39"/>
        <v>0</v>
      </c>
      <c r="FY20" s="450"/>
      <c r="FZ20" s="451"/>
      <c r="GA20" s="452"/>
      <c r="GB20" s="452"/>
      <c r="GC20" s="453">
        <f t="shared" si="40"/>
        <v>0</v>
      </c>
      <c r="GD20" s="454">
        <f t="shared" si="41"/>
        <v>0</v>
      </c>
      <c r="GE20" s="455">
        <f t="shared" si="42"/>
        <v>0</v>
      </c>
      <c r="GF20" s="456">
        <f t="shared" si="43"/>
        <v>0</v>
      </c>
      <c r="GG20" s="456">
        <f t="shared" si="44"/>
        <v>0</v>
      </c>
      <c r="GH20" s="456">
        <f t="shared" si="45"/>
        <v>0</v>
      </c>
      <c r="GI20" s="456">
        <f t="shared" si="46"/>
        <v>0</v>
      </c>
      <c r="GJ20" s="455">
        <f t="shared" si="47"/>
        <v>0</v>
      </c>
      <c r="GK20" s="455">
        <f t="shared" si="152"/>
        <v>0</v>
      </c>
      <c r="GL20" s="455">
        <f>IF(AND($FX20&lt;&gt;1,$FZ20&lt;&gt;1),IF(AND(SUM($GK20:GK20)&lt;&gt;1),IF($GC20&gt;=10,1,),),0)</f>
        <v>0</v>
      </c>
      <c r="GM20" s="455">
        <f>IF(AND($FX20&lt;&gt;1,$FZ20&lt;&gt;1),IF(AND(SUM($GK20:GL20)&lt;&gt;1),IF(AND($FY20=1,$GC20&gt;=4),1,),),0)</f>
        <v>0</v>
      </c>
      <c r="GN20" s="455">
        <f>IF(AND($FX20&lt;&gt;1,$FZ20&lt;&gt;1),IF(AND(SUM($GK20:GM20)&lt;&gt;1),IF(AND($FY20=1,$GC20&gt;=2),1,),),0)</f>
        <v>0</v>
      </c>
      <c r="GO20" s="455">
        <f>IF(AND($FX20&lt;&gt;1,$FZ20&lt;&gt;1),IF(AND(SUM($GK20:GN20)&lt;&gt;1),IF(AND($FY20=1,$GC20&gt;0),1,),),0)</f>
        <v>0</v>
      </c>
      <c r="GP20" s="455">
        <f>IF(AND($FX20&lt;&gt;1,$FZ20&lt;&gt;1),IF(AND(SUM($GK20:GO20)&lt;&gt;1),IF($GC20&gt;=4,1,),),0)</f>
        <v>0</v>
      </c>
      <c r="GQ20" s="455">
        <f>IF(AND($FX20&lt;&gt;1,$FZ20&lt;&gt;1),IF(AND(SUM($GK20:GP20)&lt;&gt;1),IF($FY20=1,1,),),0)</f>
        <v>0</v>
      </c>
      <c r="GR20" s="455">
        <f>IF(AND($FX20&lt;&gt;1,$FZ20&lt;&gt;1),IF(AND(SUM($GK20:GQ20)&lt;&gt;1),IF($GC20&gt;=2,1,),),0)</f>
        <v>0</v>
      </c>
      <c r="GS20" s="455">
        <f>IF(AND($FX20&lt;&gt;1,$FZ20&lt;&gt;1),IF(AND(SUM($GK20:GR20)&lt;&gt;1),IF($GC20&gt;0,1,),),0)</f>
        <v>0</v>
      </c>
      <c r="GT20" s="455">
        <f t="shared" si="48"/>
        <v>0</v>
      </c>
      <c r="GU20" s="455">
        <f>IF($FX20&lt;&gt;1,IF(AND(SUM($GT20:GT20)&lt;&gt;1,$GJ20=4,$FZ20=1,$GC20&gt;0),1,),0)</f>
        <v>0</v>
      </c>
      <c r="GV20" s="455">
        <f t="shared" si="49"/>
        <v>0</v>
      </c>
      <c r="GW20" s="455">
        <f t="shared" si="50"/>
        <v>0</v>
      </c>
      <c r="GX20" s="455">
        <f>IF($FX20&lt;&gt;1,IF(AND($GJ20=2,SUM($GV20:GW20)&lt;&gt;1),IF(AND($FY20=1,$GD20&gt;=0.2),1,),),0)</f>
        <v>0</v>
      </c>
      <c r="GY20" s="455">
        <f>IF($FX20&lt;&gt;1,IF(AND($GJ20=2,SUM($GV20:GX20)&lt;&gt;1),IF(AND($FY20=1,$GD20&gt;=0.1),1,),),0)</f>
        <v>0</v>
      </c>
      <c r="GZ20" s="455">
        <f>IF($FX20&lt;&gt;1,IF(AND($GJ20=2,SUM($GV20:GY20)&lt;&gt;1),IF(AND($FY20=1,$GC20&gt;0),1,),),0)</f>
        <v>0</v>
      </c>
      <c r="HA20" s="455">
        <f>IF($FX20&lt;&gt;1,IF(AND($GJ20=2,SUM($GV20:GZ20)&lt;&gt;1),IF($GD20&gt;=0.2,1,),),0)</f>
        <v>0</v>
      </c>
      <c r="HB20" s="455">
        <f>IF($FX20&lt;&gt;1,IF(AND($GJ20=2,SUM($GV20:HA20)&lt;&gt;1),IF($FY20=1,1,),),0)</f>
        <v>0</v>
      </c>
      <c r="HC20" s="455">
        <f>IF($FX20&lt;&gt;1,IF(AND($GJ20=2,SUM($GV20:HB20)&lt;&gt;1),IF($GD20&gt;=0.1,1,),),0)</f>
        <v>0</v>
      </c>
      <c r="HD20" s="455">
        <f>IF($FX20&lt;&gt;1,IF(AND(SUM($GV20:HC20)&lt;&gt;1,$GJ20=2,$GC20&gt;0),1,),0)</f>
        <v>0</v>
      </c>
      <c r="HE20" s="455">
        <f t="shared" si="51"/>
        <v>0</v>
      </c>
      <c r="HF20" s="455">
        <f t="shared" si="52"/>
        <v>0</v>
      </c>
      <c r="HG20" s="455">
        <f>IF($FX20&lt;&gt;1,IF(AND($GJ20=3,SUM($HE20:HF20)&lt;&gt;1),IF(AND($FY20=1,$GD20&gt;=0.1),1,),),0)</f>
        <v>0</v>
      </c>
      <c r="HH20" s="455">
        <f>IF($FX20&lt;&gt;1,IF(AND($GJ20=3,SUM($HE20:HG20)&lt;&gt;1),IF(AND($FY20=1,$GD20&gt;=0.05),1,),),0)</f>
        <v>0</v>
      </c>
      <c r="HI20" s="455">
        <f>IF($FX20&lt;&gt;1,IF(AND($GJ20=3,SUM($HE20:HH20)&lt;&gt;1),IF(AND($FY20=1,$GC20&gt;0),1,),),0)</f>
        <v>0</v>
      </c>
      <c r="HJ20" s="455">
        <f>IF($FX20&lt;&gt;1,IF(AND($GJ20=3,SUM($HE20:HI20)&lt;&gt;1),IF($GD20&gt;=0.1,1,),),0)</f>
        <v>0</v>
      </c>
      <c r="HK20" s="455">
        <f>IF($FX20&lt;&gt;1,IF(AND($GJ20=3,SUM($HE20:HJ20)&lt;&gt;1),IF($FY20=1,1,),),0)</f>
        <v>0</v>
      </c>
      <c r="HL20" s="455">
        <f>IF($FX20&lt;&gt;1,IF(AND($GJ20=3,SUM($HE20:HK20)&lt;&gt;1),IF($GD20&gt;=0.05,1,),),0)</f>
        <v>0</v>
      </c>
      <c r="HM20" s="455">
        <f>IF($FX20&lt;&gt;1,IF(AND(SUM($HE20:HL20)&lt;&gt;1,$GJ20=3,$FZ20=1,$GC20&gt;0),1,),0)</f>
        <v>0</v>
      </c>
      <c r="HN20" s="457">
        <f t="shared" si="153"/>
        <v>0</v>
      </c>
      <c r="HO20" s="458"/>
      <c r="HP20" s="459">
        <f t="shared" si="53"/>
        <v>0</v>
      </c>
      <c r="HQ20" s="460">
        <f t="shared" si="54"/>
        <v>0</v>
      </c>
      <c r="HR20" s="460">
        <f t="shared" si="55"/>
        <v>0</v>
      </c>
      <c r="HS20" s="460">
        <f t="shared" si="56"/>
        <v>0</v>
      </c>
      <c r="HT20" s="460">
        <f t="shared" si="57"/>
        <v>0</v>
      </c>
      <c r="HU20" s="460">
        <f t="shared" si="58"/>
        <v>0</v>
      </c>
      <c r="HV20" s="460">
        <f t="shared" si="59"/>
        <v>0</v>
      </c>
      <c r="HW20" s="460">
        <f t="shared" si="60"/>
        <v>0</v>
      </c>
      <c r="HX20" s="460">
        <f t="shared" si="61"/>
        <v>0</v>
      </c>
      <c r="HY20" s="460">
        <f t="shared" si="62"/>
        <v>0</v>
      </c>
      <c r="HZ20" s="460">
        <f t="shared" si="63"/>
        <v>0</v>
      </c>
      <c r="IA20" s="460">
        <f t="shared" si="64"/>
        <v>0</v>
      </c>
      <c r="IB20" s="460">
        <f t="shared" si="65"/>
        <v>0</v>
      </c>
      <c r="IC20" s="460">
        <f t="shared" si="66"/>
        <v>0</v>
      </c>
      <c r="ID20" s="460">
        <f t="shared" si="67"/>
        <v>0</v>
      </c>
      <c r="IE20" s="460">
        <f t="shared" si="68"/>
        <v>0</v>
      </c>
      <c r="IF20" s="460">
        <f t="shared" si="69"/>
        <v>0</v>
      </c>
      <c r="IG20" s="460">
        <f t="shared" si="70"/>
        <v>0</v>
      </c>
      <c r="IH20" s="460">
        <f t="shared" si="71"/>
        <v>0</v>
      </c>
      <c r="II20" s="460">
        <f t="shared" si="72"/>
        <v>0</v>
      </c>
      <c r="IJ20" s="460">
        <f t="shared" si="73"/>
        <v>0</v>
      </c>
      <c r="IK20" s="460">
        <f t="shared" si="74"/>
        <v>0</v>
      </c>
      <c r="IL20" s="460">
        <f t="shared" si="75"/>
        <v>0</v>
      </c>
      <c r="IM20" s="460">
        <f t="shared" si="76"/>
        <v>0</v>
      </c>
      <c r="IN20" s="460">
        <f t="shared" si="77"/>
        <v>0</v>
      </c>
      <c r="IO20" s="460">
        <f t="shared" si="78"/>
        <v>0</v>
      </c>
      <c r="IP20" s="460">
        <f t="shared" si="79"/>
        <v>0</v>
      </c>
      <c r="IQ20" s="460">
        <f t="shared" si="80"/>
        <v>0</v>
      </c>
      <c r="IR20" s="460">
        <f t="shared" si="81"/>
        <v>0</v>
      </c>
      <c r="IS20" s="460">
        <f t="shared" si="82"/>
        <v>0</v>
      </c>
      <c r="IT20" s="460">
        <f t="shared" si="83"/>
        <v>0</v>
      </c>
      <c r="IU20" s="460">
        <f t="shared" si="84"/>
        <v>0</v>
      </c>
      <c r="IV20" s="460">
        <f t="shared" si="85"/>
        <v>0</v>
      </c>
      <c r="IW20" s="460">
        <f t="shared" si="86"/>
        <v>0</v>
      </c>
      <c r="IX20" s="460">
        <f t="shared" si="87"/>
        <v>0</v>
      </c>
      <c r="IY20" s="460">
        <f t="shared" si="88"/>
        <v>0</v>
      </c>
      <c r="IZ20" s="460">
        <f t="shared" si="89"/>
        <v>0</v>
      </c>
      <c r="JA20" s="460">
        <f t="shared" si="90"/>
        <v>0</v>
      </c>
      <c r="JB20" s="460">
        <f t="shared" si="91"/>
        <v>0</v>
      </c>
      <c r="JC20" s="460">
        <f t="shared" si="92"/>
        <v>0</v>
      </c>
      <c r="JD20" s="460">
        <f t="shared" si="93"/>
        <v>0</v>
      </c>
      <c r="JE20" s="460">
        <f t="shared" si="94"/>
        <v>0</v>
      </c>
      <c r="JF20" s="460">
        <f t="shared" si="95"/>
        <v>0</v>
      </c>
      <c r="JG20" s="460">
        <f t="shared" si="154"/>
        <v>0</v>
      </c>
      <c r="JH20" s="460">
        <f t="shared" si="155"/>
        <v>0</v>
      </c>
      <c r="JI20" s="460">
        <f t="shared" si="156"/>
        <v>0</v>
      </c>
      <c r="JJ20" s="460">
        <f t="shared" si="157"/>
        <v>0</v>
      </c>
      <c r="JK20" s="460">
        <f t="shared" si="158"/>
        <v>0</v>
      </c>
      <c r="JL20" s="460">
        <f t="shared" si="159"/>
        <v>0</v>
      </c>
      <c r="JM20" s="648">
        <f t="shared" si="97"/>
        <v>0</v>
      </c>
      <c r="JN20" s="460">
        <f t="shared" si="98"/>
        <v>0</v>
      </c>
      <c r="JO20" s="460">
        <f t="shared" si="99"/>
        <v>0</v>
      </c>
      <c r="JP20" s="648">
        <f t="shared" si="100"/>
        <v>0</v>
      </c>
      <c r="JQ20" s="460">
        <f t="shared" si="101"/>
        <v>0</v>
      </c>
      <c r="JR20" s="460">
        <f t="shared" si="102"/>
        <v>0</v>
      </c>
      <c r="JS20" s="460">
        <f t="shared" si="160"/>
        <v>0</v>
      </c>
      <c r="JT20" s="460">
        <f t="shared" si="103"/>
        <v>0</v>
      </c>
      <c r="JU20" s="460">
        <f t="shared" si="104"/>
        <v>0</v>
      </c>
      <c r="JV20" s="460">
        <f t="shared" si="105"/>
        <v>0</v>
      </c>
      <c r="JW20" s="460">
        <f t="shared" si="106"/>
        <v>0</v>
      </c>
      <c r="JX20" s="460">
        <f t="shared" si="106"/>
        <v>0</v>
      </c>
      <c r="JY20" s="460">
        <f t="shared" si="106"/>
        <v>0</v>
      </c>
      <c r="JZ20" s="460">
        <f t="shared" si="106"/>
        <v>0</v>
      </c>
      <c r="KA20" s="460">
        <f t="shared" si="106"/>
        <v>0</v>
      </c>
      <c r="KB20" s="460">
        <f t="shared" si="106"/>
        <v>0</v>
      </c>
      <c r="KC20" s="460">
        <f t="shared" si="106"/>
        <v>0</v>
      </c>
      <c r="KD20" s="460">
        <f t="shared" si="106"/>
        <v>0</v>
      </c>
      <c r="KE20" s="460">
        <f t="shared" si="106"/>
        <v>0</v>
      </c>
      <c r="KF20" s="460">
        <f t="shared" si="106"/>
        <v>0</v>
      </c>
      <c r="KG20" s="460">
        <f t="shared" si="106"/>
        <v>0</v>
      </c>
      <c r="KH20" s="460">
        <f t="shared" si="106"/>
        <v>0</v>
      </c>
      <c r="KI20" s="460">
        <f t="shared" si="107"/>
        <v>0</v>
      </c>
      <c r="KJ20" s="460">
        <f t="shared" si="108"/>
        <v>0</v>
      </c>
      <c r="KK20" s="460">
        <f t="shared" si="108"/>
        <v>0</v>
      </c>
      <c r="KL20" s="460">
        <f t="shared" si="108"/>
        <v>0</v>
      </c>
      <c r="KM20" s="460">
        <f t="shared" si="108"/>
        <v>0</v>
      </c>
      <c r="KN20" s="460">
        <f t="shared" si="108"/>
        <v>0</v>
      </c>
      <c r="KO20" s="460">
        <f t="shared" si="108"/>
        <v>0</v>
      </c>
      <c r="KP20" s="460">
        <f t="shared" si="108"/>
        <v>0</v>
      </c>
      <c r="KQ20" s="460">
        <f t="shared" si="108"/>
        <v>0</v>
      </c>
      <c r="KR20" s="460">
        <f t="shared" si="108"/>
        <v>0</v>
      </c>
      <c r="KS20" s="460">
        <f t="shared" si="108"/>
        <v>0</v>
      </c>
      <c r="KT20" s="460">
        <f t="shared" si="108"/>
        <v>0</v>
      </c>
      <c r="KU20" s="460">
        <f t="shared" si="108"/>
        <v>0</v>
      </c>
      <c r="KV20" s="460">
        <f t="shared" si="108"/>
        <v>0</v>
      </c>
      <c r="KW20" s="460">
        <f t="shared" si="108"/>
        <v>0</v>
      </c>
      <c r="KX20" s="460">
        <f t="shared" si="109"/>
        <v>0</v>
      </c>
      <c r="KY20" s="460">
        <f t="shared" si="180"/>
        <v>0</v>
      </c>
      <c r="KZ20" s="460">
        <f t="shared" si="110"/>
        <v>0</v>
      </c>
      <c r="LA20" s="457">
        <f t="shared" si="110"/>
        <v>0</v>
      </c>
      <c r="LB20" s="461">
        <f t="shared" si="162"/>
        <v>0</v>
      </c>
      <c r="LC20" s="460">
        <f t="shared" si="111"/>
        <v>0</v>
      </c>
      <c r="LD20" s="462">
        <f>IF(I20=1,VLOOKUP(C20,'総括表 (A表)'!$E$12:$AP$542,37,FALSE),)</f>
        <v>0</v>
      </c>
      <c r="LE20" s="463">
        <f t="shared" si="163"/>
        <v>0</v>
      </c>
      <c r="LF20" s="460" t="str">
        <f t="shared" si="112"/>
        <v/>
      </c>
      <c r="LG20" s="460" t="str">
        <f t="shared" si="113"/>
        <v/>
      </c>
      <c r="LH20" s="460" t="str">
        <f t="shared" si="164"/>
        <v/>
      </c>
      <c r="LI20" s="460" t="str">
        <f t="shared" si="165"/>
        <v/>
      </c>
      <c r="LJ20" s="460" t="str">
        <f t="shared" si="166"/>
        <v/>
      </c>
      <c r="LK20" s="460" t="str">
        <f t="shared" si="167"/>
        <v/>
      </c>
      <c r="LL20" s="460" t="str">
        <f t="shared" si="168"/>
        <v/>
      </c>
      <c r="LM20" s="460" t="str">
        <f t="shared" si="169"/>
        <v/>
      </c>
      <c r="LN20" s="460" t="str">
        <f t="shared" si="170"/>
        <v/>
      </c>
      <c r="LO20" s="462" t="str">
        <f t="shared" si="114"/>
        <v/>
      </c>
      <c r="LP20" s="459">
        <f t="shared" si="171"/>
        <v>0</v>
      </c>
      <c r="LQ20" s="460" t="str">
        <f t="shared" si="115"/>
        <v/>
      </c>
      <c r="LR20" s="460" t="str">
        <f t="shared" si="116"/>
        <v/>
      </c>
      <c r="LS20" s="464" t="str">
        <f t="shared" si="117"/>
        <v/>
      </c>
      <c r="LT20" s="460" t="str">
        <f t="shared" si="118"/>
        <v/>
      </c>
      <c r="LU20" s="460" t="str">
        <f t="shared" si="119"/>
        <v/>
      </c>
      <c r="LV20" s="621" t="str">
        <f t="shared" si="179"/>
        <v>○</v>
      </c>
      <c r="LW20" s="459">
        <f t="shared" si="172"/>
        <v>0</v>
      </c>
      <c r="LX20" s="465">
        <f t="shared" si="120"/>
        <v>0</v>
      </c>
      <c r="LY20" s="465" t="str">
        <f t="shared" si="121"/>
        <v/>
      </c>
      <c r="LZ20" s="466" t="str">
        <f t="shared" si="173"/>
        <v/>
      </c>
      <c r="MA20" s="466">
        <f t="shared" si="122"/>
        <v>0</v>
      </c>
      <c r="MB20" s="466">
        <f t="shared" si="174"/>
        <v>0</v>
      </c>
      <c r="MC20" s="466">
        <f t="shared" si="123"/>
        <v>0</v>
      </c>
      <c r="MD20" s="467">
        <f t="shared" si="124"/>
        <v>0</v>
      </c>
      <c r="ME20" s="468" t="str">
        <f t="shared" si="125"/>
        <v>○</v>
      </c>
      <c r="MF20" s="469" t="str">
        <f t="shared" si="126"/>
        <v/>
      </c>
      <c r="MG20" s="466">
        <f t="shared" si="127"/>
        <v>0</v>
      </c>
      <c r="MH20" s="470">
        <f t="shared" si="128"/>
        <v>0</v>
      </c>
      <c r="MI20" s="471" t="str">
        <f t="shared" si="175"/>
        <v>○</v>
      </c>
      <c r="MJ20" s="556" t="str">
        <f t="shared" si="176"/>
        <v>○</v>
      </c>
      <c r="MK20" s="569" t="str">
        <f t="shared" si="129"/>
        <v/>
      </c>
      <c r="ML20" s="568" t="str">
        <f t="shared" si="130"/>
        <v/>
      </c>
      <c r="MM20" s="570" t="str">
        <f t="shared" si="131"/>
        <v/>
      </c>
      <c r="MN20" s="571">
        <f t="shared" si="132"/>
        <v>0</v>
      </c>
    </row>
    <row r="21" spans="1:352" ht="30" customHeight="1">
      <c r="A21" s="531">
        <f t="shared" si="8"/>
        <v>0</v>
      </c>
      <c r="B21" s="531">
        <f t="shared" si="133"/>
        <v>0</v>
      </c>
      <c r="C21" s="531">
        <f t="shared" si="134"/>
        <v>0</v>
      </c>
      <c r="D21" s="531">
        <f t="shared" si="135"/>
        <v>0</v>
      </c>
      <c r="E21" s="531">
        <f t="shared" si="9"/>
        <v>0</v>
      </c>
      <c r="F21" s="531">
        <f t="shared" si="10"/>
        <v>0</v>
      </c>
      <c r="G21" s="531">
        <f t="shared" si="136"/>
        <v>0</v>
      </c>
      <c r="H21" s="531">
        <f t="shared" si="137"/>
        <v>0</v>
      </c>
      <c r="I21" s="531">
        <f t="shared" si="11"/>
        <v>0</v>
      </c>
      <c r="J21" s="531">
        <f t="shared" si="138"/>
        <v>0</v>
      </c>
      <c r="K21" s="532">
        <f t="shared" si="12"/>
        <v>8</v>
      </c>
      <c r="L21" s="390"/>
      <c r="M21" s="391"/>
      <c r="N21" s="391"/>
      <c r="O21" s="102"/>
      <c r="P21" s="545" cm="1">
        <f t="array" ref="P21">IFERROR(_xlfn.IFS($O21=1,"都市農業地域",$O21=2,"平地農業地域",$O21=3,"中間農業地域",$O21=4,"山間農業地域"),0)</f>
        <v>0</v>
      </c>
      <c r="Q21" s="559"/>
      <c r="R21" s="357">
        <f t="shared" si="13"/>
        <v>0</v>
      </c>
      <c r="S21" s="637"/>
      <c r="T21" s="742"/>
      <c r="U21" s="743"/>
      <c r="V21" s="744"/>
      <c r="W21" s="455" t="str">
        <f t="shared" si="139"/>
        <v/>
      </c>
      <c r="X21" s="546" t="str">
        <f>IFERROR(IF($Y21=5,"100万円",VLOOKUP($W21,'整理番号表 （R7） '!$Y$33:$Z$34,2,"FALSE")),"")</f>
        <v/>
      </c>
      <c r="Y21" s="50"/>
      <c r="Z21" s="456" cm="1">
        <f t="array" ref="Z21">IFERROR(_xlfn.IFS($Y21=1,"認定農業者",$Y21=2,"認定就農者",$Y21=3,"集落営農組織(任意組織)",$Y21=4,"市町村基本構想に示す目標水準を達成している農業者",$Y21=5,"市町村が認める者"),0)</f>
        <v>0</v>
      </c>
      <c r="AA21" s="371"/>
      <c r="AB21" s="547" t="str">
        <f>'整理番号表 （R7） '!$AC21</f>
        <v/>
      </c>
      <c r="AC21" s="548" t="str">
        <f t="shared" si="14"/>
        <v/>
      </c>
      <c r="AD21" s="50"/>
      <c r="AE21" s="50"/>
      <c r="AF21" s="455">
        <f>IF(AE21&lt;&gt;0,VLOOKUP(AE21,'整理番号表 （R7） '!$B$20:$F$47,2,FALSE),)</f>
        <v>0</v>
      </c>
      <c r="AG21" s="104"/>
      <c r="AH21" s="549" t="str">
        <f>IFERROR(VLOOKUP(AG21,'整理番号表 （R7） '!$P$6:$Q$39,2,FALSE),"")</f>
        <v/>
      </c>
      <c r="AI21" s="106"/>
      <c r="AJ21" s="530">
        <f t="shared" si="15"/>
        <v>0</v>
      </c>
      <c r="AK21" s="89"/>
      <c r="AL21" s="632"/>
      <c r="AM21" s="439"/>
      <c r="AN21" s="440"/>
      <c r="AO21" s="440"/>
      <c r="AP21" s="104"/>
      <c r="AQ21" s="441">
        <f>IF(AP21&lt;&gt;0,VLOOKUP(AP21,'整理番号表 （R7） '!$P$43:$R$49,2,FALSE),)</f>
        <v>0</v>
      </c>
      <c r="AR21" s="442"/>
      <c r="AS21" s="440"/>
      <c r="AT21" s="105"/>
      <c r="AU21" s="767"/>
      <c r="AV21" s="767"/>
      <c r="AW21" s="418"/>
      <c r="AX21" s="550">
        <f t="shared" si="140"/>
        <v>0</v>
      </c>
      <c r="AY21" s="550">
        <f t="shared" si="16"/>
        <v>0</v>
      </c>
      <c r="AZ21" s="418"/>
      <c r="BA21" s="550">
        <f t="shared" si="177"/>
        <v>0</v>
      </c>
      <c r="BB21" s="444"/>
      <c r="BC21" s="444"/>
      <c r="BD21" s="444"/>
      <c r="BE21" s="620"/>
      <c r="BF21" s="553" t="str">
        <f t="shared" si="141"/>
        <v/>
      </c>
      <c r="BG21" s="562" t="str">
        <f t="shared" si="142"/>
        <v/>
      </c>
      <c r="BH21" s="551">
        <f t="shared" si="143"/>
        <v>0</v>
      </c>
      <c r="BI21" s="551">
        <f t="shared" si="178"/>
        <v>0</v>
      </c>
      <c r="BJ21" s="446"/>
      <c r="BK21" s="446"/>
      <c r="BL21" s="446"/>
      <c r="BM21" s="45"/>
      <c r="BN21" s="455">
        <f>IF(BM21&lt;&gt;0,VLOOKUP(BM21,'整理番号表 （R7） '!$T$6:$U$16,2,FALSE),)</f>
        <v>0</v>
      </c>
      <c r="BO21" s="45"/>
      <c r="BP21" s="455">
        <f>IF(BO21&lt;&gt;0,VLOOKUP(BO21,'整理番号表 （R7） '!$T$23:$U$30,2,FALSE),)</f>
        <v>0</v>
      </c>
      <c r="BQ21" s="45"/>
      <c r="BR21" s="552">
        <f t="shared" si="17"/>
        <v>0</v>
      </c>
      <c r="BS21" s="763" t="str">
        <f t="shared" si="18"/>
        <v/>
      </c>
      <c r="BT21" s="113"/>
      <c r="BU21" s="618"/>
      <c r="BV21" s="113"/>
      <c r="BW21" s="113"/>
      <c r="BX21" s="113"/>
      <c r="BY21" s="554">
        <f t="shared" si="144"/>
        <v>0</v>
      </c>
      <c r="BZ21" s="764">
        <f t="shared" si="19"/>
        <v>0</v>
      </c>
      <c r="CA21" s="357">
        <f t="shared" si="145"/>
        <v>0</v>
      </c>
      <c r="CB21" s="357" t="str">
        <f t="shared" si="20"/>
        <v/>
      </c>
      <c r="CC21" s="357">
        <f t="shared" si="21"/>
        <v>0</v>
      </c>
      <c r="CD21" s="357">
        <f t="shared" si="146"/>
        <v>0</v>
      </c>
      <c r="CE21" s="357">
        <f t="shared" si="147"/>
        <v>0</v>
      </c>
      <c r="CF21" s="357">
        <f t="shared" si="148"/>
        <v>0</v>
      </c>
      <c r="CG21" s="357">
        <f t="shared" si="149"/>
        <v>0</v>
      </c>
      <c r="CH21" s="357">
        <f t="shared" si="150"/>
        <v>0</v>
      </c>
      <c r="CI21" s="357" t="str">
        <f t="shared" si="151"/>
        <v/>
      </c>
      <c r="CJ21" s="572">
        <f t="shared" si="22"/>
        <v>0</v>
      </c>
      <c r="CK21" s="320">
        <f t="shared" si="22"/>
        <v>0</v>
      </c>
      <c r="CL21" s="320">
        <f t="shared" si="22"/>
        <v>0</v>
      </c>
      <c r="CM21" s="320">
        <f t="shared" si="22"/>
        <v>0</v>
      </c>
      <c r="CN21" s="320">
        <f t="shared" si="22"/>
        <v>0</v>
      </c>
      <c r="CO21" s="320">
        <f t="shared" si="22"/>
        <v>0</v>
      </c>
      <c r="CP21" s="320">
        <f t="shared" si="23"/>
        <v>0</v>
      </c>
      <c r="CQ21" s="320">
        <f t="shared" si="24"/>
        <v>0</v>
      </c>
      <c r="CR21" s="320">
        <f t="shared" si="24"/>
        <v>0</v>
      </c>
      <c r="CS21" s="320">
        <f t="shared" si="24"/>
        <v>0</v>
      </c>
      <c r="CT21" s="320">
        <f t="shared" si="24"/>
        <v>0</v>
      </c>
      <c r="CU21" s="320">
        <f t="shared" si="24"/>
        <v>0</v>
      </c>
      <c r="CV21" s="320">
        <f t="shared" si="24"/>
        <v>0</v>
      </c>
      <c r="CW21" s="320">
        <f t="shared" si="25"/>
        <v>0</v>
      </c>
      <c r="CX21" s="320">
        <f t="shared" si="26"/>
        <v>0</v>
      </c>
      <c r="CY21" s="320">
        <f t="shared" si="26"/>
        <v>0</v>
      </c>
      <c r="CZ21" s="320">
        <f t="shared" si="26"/>
        <v>0</v>
      </c>
      <c r="DA21" s="320">
        <f t="shared" si="26"/>
        <v>0</v>
      </c>
      <c r="DB21" s="320">
        <f t="shared" si="26"/>
        <v>0</v>
      </c>
      <c r="DC21" s="320">
        <f t="shared" si="26"/>
        <v>0</v>
      </c>
      <c r="DD21" s="320">
        <f t="shared" si="27"/>
        <v>0</v>
      </c>
      <c r="DE21" s="320">
        <f t="shared" si="28"/>
        <v>0</v>
      </c>
      <c r="DF21" s="320">
        <f t="shared" si="28"/>
        <v>0</v>
      </c>
      <c r="DG21" s="320">
        <f t="shared" si="28"/>
        <v>0</v>
      </c>
      <c r="DH21" s="320">
        <f t="shared" si="28"/>
        <v>0</v>
      </c>
      <c r="DI21" s="320">
        <f t="shared" si="29"/>
        <v>0</v>
      </c>
      <c r="DJ21" s="320">
        <f t="shared" si="29"/>
        <v>0</v>
      </c>
      <c r="DK21" s="320">
        <f t="shared" si="30"/>
        <v>0</v>
      </c>
      <c r="DL21" s="320">
        <f t="shared" si="31"/>
        <v>0</v>
      </c>
      <c r="DM21" s="320">
        <f t="shared" si="32"/>
        <v>0</v>
      </c>
      <c r="DN21" s="320">
        <f t="shared" si="33"/>
        <v>0</v>
      </c>
      <c r="DO21" s="320">
        <f t="shared" si="34"/>
        <v>0</v>
      </c>
      <c r="DP21" s="374">
        <f t="shared" si="35"/>
        <v>0</v>
      </c>
      <c r="DQ21" s="555">
        <f t="shared" si="36"/>
        <v>0</v>
      </c>
      <c r="DR21" s="555">
        <f>IF($W21=1,IF(SUM($DQ21:DQ21)&lt;&gt;1,IF(SUM(GL21,GW21,HF21)&gt;0,1,),),)</f>
        <v>0</v>
      </c>
      <c r="DS21" s="555">
        <f>IF($W21=1,IF(SUM($DQ21:DR21)&lt;&gt;1,IF(SUM(GM21,GX21,HG21)&gt;0,1,),),)</f>
        <v>0</v>
      </c>
      <c r="DT21" s="555">
        <f>IF($W21=1,IF(SUM($DQ21:DS21)&lt;&gt;1,IF(SUM(GN21,GY21,HH21)&gt;0,1,),),)</f>
        <v>0</v>
      </c>
      <c r="DU21" s="555">
        <f>IF($W21=1,IF(SUM($DQ21:DT21)&lt;&gt;1,IF(SUM(GO21,GT21,GZ21,HI21)&gt;0,1,),),)</f>
        <v>0</v>
      </c>
      <c r="DV21" s="555">
        <f>IF($W21=1,IF(SUM($DQ21:DT21)&lt;&gt;1,IF(SUM(GP21,HA21,HJ21)&gt;0,1,),),)</f>
        <v>0</v>
      </c>
      <c r="DW21" s="555">
        <f>IF($W21=1,IF(SUM($DQ21:DU21)&lt;&gt;1,IF(SUM(GQ21,HB21,HK21)&gt;0,1,),),)</f>
        <v>0</v>
      </c>
      <c r="DX21" s="555">
        <f>IF($W21=1,IF(SUM($DQ21:DV21)&lt;&gt;1,IF(SUM(GR21,HC21,HL21)&gt;0,1,),),)</f>
        <v>0</v>
      </c>
      <c r="DY21" s="555">
        <f>IF($W21=1,IF(SUM($DQ21:DX21)&lt;&gt;1,IF(SUM(GS21,HD21,HM21,GU21)&gt;0,1,),),)</f>
        <v>0</v>
      </c>
      <c r="DZ21" s="555">
        <f t="shared" si="37"/>
        <v>0</v>
      </c>
      <c r="EA21" s="643"/>
      <c r="EB21" s="643"/>
      <c r="EC21" s="643"/>
      <c r="ED21" s="643"/>
      <c r="EE21" s="643"/>
      <c r="EF21" s="643"/>
      <c r="EG21" s="643"/>
      <c r="EH21" s="643"/>
      <c r="EI21" s="643"/>
      <c r="EJ21" s="643"/>
      <c r="EK21" s="643"/>
      <c r="EL21" s="643"/>
      <c r="EM21" s="56"/>
      <c r="EN21" s="56"/>
      <c r="EO21" s="56"/>
      <c r="EP21" s="56"/>
      <c r="EQ21" s="56"/>
      <c r="ER21" s="555">
        <f t="shared" si="38"/>
        <v>0</v>
      </c>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448"/>
      <c r="FT21" s="56"/>
      <c r="FU21" s="449"/>
      <c r="FV21" s="458"/>
      <c r="FW21" s="573"/>
      <c r="FX21" s="530">
        <f t="shared" si="39"/>
        <v>0</v>
      </c>
      <c r="FY21" s="450"/>
      <c r="FZ21" s="451"/>
      <c r="GA21" s="452"/>
      <c r="GB21" s="452"/>
      <c r="GC21" s="453">
        <f t="shared" si="40"/>
        <v>0</v>
      </c>
      <c r="GD21" s="454">
        <f t="shared" si="41"/>
        <v>0</v>
      </c>
      <c r="GE21" s="455">
        <f t="shared" si="42"/>
        <v>0</v>
      </c>
      <c r="GF21" s="456">
        <f t="shared" si="43"/>
        <v>0</v>
      </c>
      <c r="GG21" s="456">
        <f t="shared" si="44"/>
        <v>0</v>
      </c>
      <c r="GH21" s="456">
        <f t="shared" si="45"/>
        <v>0</v>
      </c>
      <c r="GI21" s="456">
        <f t="shared" si="46"/>
        <v>0</v>
      </c>
      <c r="GJ21" s="455">
        <f t="shared" si="47"/>
        <v>0</v>
      </c>
      <c r="GK21" s="455">
        <f t="shared" si="152"/>
        <v>0</v>
      </c>
      <c r="GL21" s="455">
        <f>IF(AND($FX21&lt;&gt;1,$FZ21&lt;&gt;1),IF(AND(SUM($GK21:GK21)&lt;&gt;1),IF($GC21&gt;=10,1,),),0)</f>
        <v>0</v>
      </c>
      <c r="GM21" s="455">
        <f>IF(AND($FX21&lt;&gt;1,$FZ21&lt;&gt;1),IF(AND(SUM($GK21:GL21)&lt;&gt;1),IF(AND($FY21=1,$GC21&gt;=4),1,),),0)</f>
        <v>0</v>
      </c>
      <c r="GN21" s="455">
        <f>IF(AND($FX21&lt;&gt;1,$FZ21&lt;&gt;1),IF(AND(SUM($GK21:GM21)&lt;&gt;1),IF(AND($FY21=1,$GC21&gt;=2),1,),),0)</f>
        <v>0</v>
      </c>
      <c r="GO21" s="455">
        <f>IF(AND($FX21&lt;&gt;1,$FZ21&lt;&gt;1),IF(AND(SUM($GK21:GN21)&lt;&gt;1),IF(AND($FY21=1,$GC21&gt;0),1,),),0)</f>
        <v>0</v>
      </c>
      <c r="GP21" s="455">
        <f>IF(AND($FX21&lt;&gt;1,$FZ21&lt;&gt;1),IF(AND(SUM($GK21:GO21)&lt;&gt;1),IF($GC21&gt;=4,1,),),0)</f>
        <v>0</v>
      </c>
      <c r="GQ21" s="455">
        <f>IF(AND($FX21&lt;&gt;1,$FZ21&lt;&gt;1),IF(AND(SUM($GK21:GP21)&lt;&gt;1),IF($FY21=1,1,),),0)</f>
        <v>0</v>
      </c>
      <c r="GR21" s="455">
        <f>IF(AND($FX21&lt;&gt;1,$FZ21&lt;&gt;1),IF(AND(SUM($GK21:GQ21)&lt;&gt;1),IF($GC21&gt;=2,1,),),0)</f>
        <v>0</v>
      </c>
      <c r="GS21" s="455">
        <f>IF(AND($FX21&lt;&gt;1,$FZ21&lt;&gt;1),IF(AND(SUM($GK21:GR21)&lt;&gt;1),IF($GC21&gt;0,1,),),0)</f>
        <v>0</v>
      </c>
      <c r="GT21" s="455">
        <f t="shared" si="48"/>
        <v>0</v>
      </c>
      <c r="GU21" s="455">
        <f>IF($FX21&lt;&gt;1,IF(AND(SUM($GT21:GT21)&lt;&gt;1,$GJ21=4,$FZ21=1,$GC21&gt;0),1,),0)</f>
        <v>0</v>
      </c>
      <c r="GV21" s="455">
        <f t="shared" si="49"/>
        <v>0</v>
      </c>
      <c r="GW21" s="455">
        <f t="shared" si="50"/>
        <v>0</v>
      </c>
      <c r="GX21" s="455">
        <f>IF($FX21&lt;&gt;1,IF(AND($GJ21=2,SUM($GV21:GW21)&lt;&gt;1),IF(AND($FY21=1,$GD21&gt;=0.2),1,),),0)</f>
        <v>0</v>
      </c>
      <c r="GY21" s="455">
        <f>IF($FX21&lt;&gt;1,IF(AND($GJ21=2,SUM($GV21:GX21)&lt;&gt;1),IF(AND($FY21=1,$GD21&gt;=0.1),1,),),0)</f>
        <v>0</v>
      </c>
      <c r="GZ21" s="455">
        <f>IF($FX21&lt;&gt;1,IF(AND($GJ21=2,SUM($GV21:GY21)&lt;&gt;1),IF(AND($FY21=1,$GC21&gt;0),1,),),0)</f>
        <v>0</v>
      </c>
      <c r="HA21" s="455">
        <f>IF($FX21&lt;&gt;1,IF(AND($GJ21=2,SUM($GV21:GZ21)&lt;&gt;1),IF($GD21&gt;=0.2,1,),),0)</f>
        <v>0</v>
      </c>
      <c r="HB21" s="455">
        <f>IF($FX21&lt;&gt;1,IF(AND($GJ21=2,SUM($GV21:HA21)&lt;&gt;1),IF($FY21=1,1,),),0)</f>
        <v>0</v>
      </c>
      <c r="HC21" s="455">
        <f>IF($FX21&lt;&gt;1,IF(AND($GJ21=2,SUM($GV21:HB21)&lt;&gt;1),IF($GD21&gt;=0.1,1,),),0)</f>
        <v>0</v>
      </c>
      <c r="HD21" s="455">
        <f>IF($FX21&lt;&gt;1,IF(AND(SUM($GV21:HC21)&lt;&gt;1,$GJ21=2,$GC21&gt;0),1,),0)</f>
        <v>0</v>
      </c>
      <c r="HE21" s="455">
        <f t="shared" si="51"/>
        <v>0</v>
      </c>
      <c r="HF21" s="455">
        <f t="shared" si="52"/>
        <v>0</v>
      </c>
      <c r="HG21" s="455">
        <f>IF($FX21&lt;&gt;1,IF(AND($GJ21=3,SUM($HE21:HF21)&lt;&gt;1),IF(AND($FY21=1,$GD21&gt;=0.1),1,),),0)</f>
        <v>0</v>
      </c>
      <c r="HH21" s="455">
        <f>IF($FX21&lt;&gt;1,IF(AND($GJ21=3,SUM($HE21:HG21)&lt;&gt;1),IF(AND($FY21=1,$GD21&gt;=0.05),1,),),0)</f>
        <v>0</v>
      </c>
      <c r="HI21" s="455">
        <f>IF($FX21&lt;&gt;1,IF(AND($GJ21=3,SUM($HE21:HH21)&lt;&gt;1),IF(AND($FY21=1,$GC21&gt;0),1,),),0)</f>
        <v>0</v>
      </c>
      <c r="HJ21" s="455">
        <f>IF($FX21&lt;&gt;1,IF(AND($GJ21=3,SUM($HE21:HI21)&lt;&gt;1),IF($GD21&gt;=0.1,1,),),0)</f>
        <v>0</v>
      </c>
      <c r="HK21" s="455">
        <f>IF($FX21&lt;&gt;1,IF(AND($GJ21=3,SUM($HE21:HJ21)&lt;&gt;1),IF($FY21=1,1,),),0)</f>
        <v>0</v>
      </c>
      <c r="HL21" s="455">
        <f>IF($FX21&lt;&gt;1,IF(AND($GJ21=3,SUM($HE21:HK21)&lt;&gt;1),IF($GD21&gt;=0.05,1,),),0)</f>
        <v>0</v>
      </c>
      <c r="HM21" s="455">
        <f>IF($FX21&lt;&gt;1,IF(AND(SUM($HE21:HL21)&lt;&gt;1,$GJ21=3,$FZ21=1,$GC21&gt;0),1,),0)</f>
        <v>0</v>
      </c>
      <c r="HN21" s="457">
        <f t="shared" si="153"/>
        <v>0</v>
      </c>
      <c r="HO21" s="458"/>
      <c r="HP21" s="459">
        <f t="shared" si="53"/>
        <v>0</v>
      </c>
      <c r="HQ21" s="460">
        <f t="shared" si="54"/>
        <v>0</v>
      </c>
      <c r="HR21" s="460">
        <f t="shared" si="55"/>
        <v>0</v>
      </c>
      <c r="HS21" s="460">
        <f t="shared" si="56"/>
        <v>0</v>
      </c>
      <c r="HT21" s="460">
        <f t="shared" si="57"/>
        <v>0</v>
      </c>
      <c r="HU21" s="460">
        <f t="shared" si="58"/>
        <v>0</v>
      </c>
      <c r="HV21" s="460">
        <f t="shared" si="59"/>
        <v>0</v>
      </c>
      <c r="HW21" s="460">
        <f t="shared" si="60"/>
        <v>0</v>
      </c>
      <c r="HX21" s="460">
        <f t="shared" si="61"/>
        <v>0</v>
      </c>
      <c r="HY21" s="460">
        <f t="shared" si="62"/>
        <v>0</v>
      </c>
      <c r="HZ21" s="460">
        <f t="shared" si="63"/>
        <v>0</v>
      </c>
      <c r="IA21" s="460">
        <f t="shared" si="64"/>
        <v>0</v>
      </c>
      <c r="IB21" s="460">
        <f t="shared" si="65"/>
        <v>0</v>
      </c>
      <c r="IC21" s="460">
        <f t="shared" si="66"/>
        <v>0</v>
      </c>
      <c r="ID21" s="460">
        <f t="shared" si="67"/>
        <v>0</v>
      </c>
      <c r="IE21" s="460">
        <f t="shared" si="68"/>
        <v>0</v>
      </c>
      <c r="IF21" s="460">
        <f t="shared" si="69"/>
        <v>0</v>
      </c>
      <c r="IG21" s="460">
        <f t="shared" si="70"/>
        <v>0</v>
      </c>
      <c r="IH21" s="460">
        <f t="shared" si="71"/>
        <v>0</v>
      </c>
      <c r="II21" s="460">
        <f t="shared" si="72"/>
        <v>0</v>
      </c>
      <c r="IJ21" s="460">
        <f t="shared" si="73"/>
        <v>0</v>
      </c>
      <c r="IK21" s="460">
        <f t="shared" si="74"/>
        <v>0</v>
      </c>
      <c r="IL21" s="460">
        <f t="shared" si="75"/>
        <v>0</v>
      </c>
      <c r="IM21" s="460">
        <f t="shared" si="76"/>
        <v>0</v>
      </c>
      <c r="IN21" s="460">
        <f t="shared" si="77"/>
        <v>0</v>
      </c>
      <c r="IO21" s="460">
        <f t="shared" si="78"/>
        <v>0</v>
      </c>
      <c r="IP21" s="460">
        <f t="shared" si="79"/>
        <v>0</v>
      </c>
      <c r="IQ21" s="460">
        <f t="shared" si="80"/>
        <v>0</v>
      </c>
      <c r="IR21" s="460">
        <f t="shared" si="81"/>
        <v>0</v>
      </c>
      <c r="IS21" s="460">
        <f t="shared" si="82"/>
        <v>0</v>
      </c>
      <c r="IT21" s="460">
        <f t="shared" si="83"/>
        <v>0</v>
      </c>
      <c r="IU21" s="460">
        <f t="shared" si="84"/>
        <v>0</v>
      </c>
      <c r="IV21" s="460">
        <f t="shared" si="85"/>
        <v>0</v>
      </c>
      <c r="IW21" s="460">
        <f t="shared" si="86"/>
        <v>0</v>
      </c>
      <c r="IX21" s="460">
        <f t="shared" si="87"/>
        <v>0</v>
      </c>
      <c r="IY21" s="460">
        <f t="shared" si="88"/>
        <v>0</v>
      </c>
      <c r="IZ21" s="460">
        <f t="shared" si="89"/>
        <v>0</v>
      </c>
      <c r="JA21" s="460">
        <f t="shared" si="90"/>
        <v>0</v>
      </c>
      <c r="JB21" s="460">
        <f t="shared" si="91"/>
        <v>0</v>
      </c>
      <c r="JC21" s="460">
        <f t="shared" si="92"/>
        <v>0</v>
      </c>
      <c r="JD21" s="460">
        <f t="shared" si="93"/>
        <v>0</v>
      </c>
      <c r="JE21" s="460">
        <f t="shared" si="94"/>
        <v>0</v>
      </c>
      <c r="JF21" s="460">
        <f t="shared" si="95"/>
        <v>0</v>
      </c>
      <c r="JG21" s="460">
        <f t="shared" si="154"/>
        <v>0</v>
      </c>
      <c r="JH21" s="460">
        <f t="shared" si="155"/>
        <v>0</v>
      </c>
      <c r="JI21" s="460">
        <f t="shared" si="156"/>
        <v>0</v>
      </c>
      <c r="JJ21" s="460">
        <f t="shared" si="157"/>
        <v>0</v>
      </c>
      <c r="JK21" s="460">
        <f t="shared" si="158"/>
        <v>0</v>
      </c>
      <c r="JL21" s="460">
        <f t="shared" si="159"/>
        <v>0</v>
      </c>
      <c r="JM21" s="648">
        <f t="shared" si="97"/>
        <v>0</v>
      </c>
      <c r="JN21" s="460">
        <f t="shared" si="98"/>
        <v>0</v>
      </c>
      <c r="JO21" s="460">
        <f t="shared" si="99"/>
        <v>0</v>
      </c>
      <c r="JP21" s="648">
        <f t="shared" si="100"/>
        <v>0</v>
      </c>
      <c r="JQ21" s="460">
        <f t="shared" si="101"/>
        <v>0</v>
      </c>
      <c r="JR21" s="460">
        <f t="shared" si="102"/>
        <v>0</v>
      </c>
      <c r="JS21" s="460">
        <f t="shared" si="160"/>
        <v>0</v>
      </c>
      <c r="JT21" s="460">
        <f t="shared" si="103"/>
        <v>0</v>
      </c>
      <c r="JU21" s="460">
        <f t="shared" si="104"/>
        <v>0</v>
      </c>
      <c r="JV21" s="460">
        <f t="shared" si="105"/>
        <v>0</v>
      </c>
      <c r="JW21" s="460">
        <f t="shared" si="106"/>
        <v>0</v>
      </c>
      <c r="JX21" s="460">
        <f t="shared" si="106"/>
        <v>0</v>
      </c>
      <c r="JY21" s="460">
        <f t="shared" si="106"/>
        <v>0</v>
      </c>
      <c r="JZ21" s="460">
        <f t="shared" si="106"/>
        <v>0</v>
      </c>
      <c r="KA21" s="460">
        <f t="shared" si="106"/>
        <v>0</v>
      </c>
      <c r="KB21" s="460">
        <f t="shared" si="106"/>
        <v>0</v>
      </c>
      <c r="KC21" s="460">
        <f t="shared" si="106"/>
        <v>0</v>
      </c>
      <c r="KD21" s="460">
        <f t="shared" si="106"/>
        <v>0</v>
      </c>
      <c r="KE21" s="460">
        <f t="shared" si="106"/>
        <v>0</v>
      </c>
      <c r="KF21" s="460">
        <f t="shared" si="106"/>
        <v>0</v>
      </c>
      <c r="KG21" s="460">
        <f t="shared" si="106"/>
        <v>0</v>
      </c>
      <c r="KH21" s="460">
        <f t="shared" si="106"/>
        <v>0</v>
      </c>
      <c r="KI21" s="460">
        <f t="shared" si="107"/>
        <v>0</v>
      </c>
      <c r="KJ21" s="460">
        <f t="shared" si="108"/>
        <v>0</v>
      </c>
      <c r="KK21" s="460">
        <f t="shared" si="108"/>
        <v>0</v>
      </c>
      <c r="KL21" s="460">
        <f t="shared" si="108"/>
        <v>0</v>
      </c>
      <c r="KM21" s="460">
        <f t="shared" si="108"/>
        <v>0</v>
      </c>
      <c r="KN21" s="460">
        <f t="shared" si="108"/>
        <v>0</v>
      </c>
      <c r="KO21" s="460">
        <f t="shared" si="108"/>
        <v>0</v>
      </c>
      <c r="KP21" s="460">
        <f t="shared" si="108"/>
        <v>0</v>
      </c>
      <c r="KQ21" s="460">
        <f t="shared" si="108"/>
        <v>0</v>
      </c>
      <c r="KR21" s="460">
        <f t="shared" si="108"/>
        <v>0</v>
      </c>
      <c r="KS21" s="460">
        <f t="shared" si="108"/>
        <v>0</v>
      </c>
      <c r="KT21" s="460">
        <f t="shared" si="108"/>
        <v>0</v>
      </c>
      <c r="KU21" s="460">
        <f t="shared" si="108"/>
        <v>0</v>
      </c>
      <c r="KV21" s="460">
        <f t="shared" si="108"/>
        <v>0</v>
      </c>
      <c r="KW21" s="460">
        <f t="shared" si="108"/>
        <v>0</v>
      </c>
      <c r="KX21" s="460">
        <f t="shared" si="109"/>
        <v>0</v>
      </c>
      <c r="KY21" s="460">
        <f t="shared" si="180"/>
        <v>0</v>
      </c>
      <c r="KZ21" s="460">
        <f t="shared" si="110"/>
        <v>0</v>
      </c>
      <c r="LA21" s="457">
        <f t="shared" si="110"/>
        <v>0</v>
      </c>
      <c r="LB21" s="461">
        <f t="shared" si="162"/>
        <v>0</v>
      </c>
      <c r="LC21" s="460">
        <f t="shared" si="111"/>
        <v>0</v>
      </c>
      <c r="LD21" s="462">
        <f>IF(I21=1,VLOOKUP(C21,'総括表 (A表)'!$E$12:$AP$542,37,FALSE),)</f>
        <v>0</v>
      </c>
      <c r="LE21" s="463">
        <f t="shared" si="163"/>
        <v>0</v>
      </c>
      <c r="LF21" s="460" t="str">
        <f t="shared" si="112"/>
        <v/>
      </c>
      <c r="LG21" s="460" t="str">
        <f t="shared" si="113"/>
        <v/>
      </c>
      <c r="LH21" s="460" t="str">
        <f t="shared" si="164"/>
        <v/>
      </c>
      <c r="LI21" s="460" t="str">
        <f t="shared" si="165"/>
        <v/>
      </c>
      <c r="LJ21" s="460" t="str">
        <f t="shared" si="166"/>
        <v/>
      </c>
      <c r="LK21" s="460" t="str">
        <f t="shared" si="167"/>
        <v/>
      </c>
      <c r="LL21" s="460" t="str">
        <f t="shared" si="168"/>
        <v/>
      </c>
      <c r="LM21" s="460" t="str">
        <f t="shared" si="169"/>
        <v/>
      </c>
      <c r="LN21" s="460" t="str">
        <f t="shared" si="170"/>
        <v/>
      </c>
      <c r="LO21" s="462" t="str">
        <f t="shared" si="114"/>
        <v/>
      </c>
      <c r="LP21" s="459">
        <f t="shared" si="171"/>
        <v>0</v>
      </c>
      <c r="LQ21" s="460" t="str">
        <f t="shared" si="115"/>
        <v/>
      </c>
      <c r="LR21" s="460" t="str">
        <f t="shared" si="116"/>
        <v/>
      </c>
      <c r="LS21" s="464" t="str">
        <f t="shared" si="117"/>
        <v/>
      </c>
      <c r="LT21" s="460" t="str">
        <f t="shared" si="118"/>
        <v/>
      </c>
      <c r="LU21" s="460" t="str">
        <f t="shared" si="119"/>
        <v/>
      </c>
      <c r="LV21" s="621" t="str">
        <f t="shared" si="179"/>
        <v>○</v>
      </c>
      <c r="LW21" s="459">
        <f t="shared" si="172"/>
        <v>0</v>
      </c>
      <c r="LX21" s="465">
        <f t="shared" si="120"/>
        <v>0</v>
      </c>
      <c r="LY21" s="465" t="str">
        <f t="shared" si="121"/>
        <v/>
      </c>
      <c r="LZ21" s="466" t="str">
        <f t="shared" si="173"/>
        <v/>
      </c>
      <c r="MA21" s="466">
        <f t="shared" si="122"/>
        <v>0</v>
      </c>
      <c r="MB21" s="466">
        <f t="shared" si="174"/>
        <v>0</v>
      </c>
      <c r="MC21" s="466">
        <f t="shared" si="123"/>
        <v>0</v>
      </c>
      <c r="MD21" s="467">
        <f t="shared" si="124"/>
        <v>0</v>
      </c>
      <c r="ME21" s="468" t="str">
        <f t="shared" si="125"/>
        <v>○</v>
      </c>
      <c r="MF21" s="469" t="str">
        <f t="shared" si="126"/>
        <v/>
      </c>
      <c r="MG21" s="466">
        <f t="shared" si="127"/>
        <v>0</v>
      </c>
      <c r="MH21" s="470">
        <f t="shared" si="128"/>
        <v>0</v>
      </c>
      <c r="MI21" s="471" t="str">
        <f t="shared" si="175"/>
        <v>○</v>
      </c>
      <c r="MJ21" s="556" t="str">
        <f t="shared" si="176"/>
        <v>○</v>
      </c>
      <c r="MK21" s="569" t="str">
        <f t="shared" si="129"/>
        <v/>
      </c>
      <c r="ML21" s="568" t="str">
        <f t="shared" si="130"/>
        <v/>
      </c>
      <c r="MM21" s="570" t="str">
        <f t="shared" si="131"/>
        <v/>
      </c>
      <c r="MN21" s="571">
        <f t="shared" si="132"/>
        <v>0</v>
      </c>
    </row>
    <row r="22" spans="1:352" ht="30" customHeight="1">
      <c r="A22" s="531">
        <f t="shared" si="8"/>
        <v>0</v>
      </c>
      <c r="B22" s="531">
        <f t="shared" si="133"/>
        <v>0</v>
      </c>
      <c r="C22" s="531">
        <f>IF(N22&lt;&gt;"",IF(N22&lt;&gt;N21,C21+1,C21),0)</f>
        <v>0</v>
      </c>
      <c r="D22" s="531">
        <f t="shared" si="135"/>
        <v>0</v>
      </c>
      <c r="E22" s="531">
        <f t="shared" si="9"/>
        <v>0</v>
      </c>
      <c r="F22" s="531">
        <f t="shared" si="10"/>
        <v>0</v>
      </c>
      <c r="G22" s="531">
        <f t="shared" si="136"/>
        <v>0</v>
      </c>
      <c r="H22" s="531">
        <f t="shared" si="137"/>
        <v>0</v>
      </c>
      <c r="I22" s="531">
        <f t="shared" si="11"/>
        <v>0</v>
      </c>
      <c r="J22" s="531">
        <f t="shared" si="138"/>
        <v>0</v>
      </c>
      <c r="K22" s="532">
        <f t="shared" si="12"/>
        <v>9</v>
      </c>
      <c r="L22" s="390"/>
      <c r="M22" s="391"/>
      <c r="N22" s="391"/>
      <c r="O22" s="102"/>
      <c r="P22" s="545" cm="1">
        <f t="array" ref="P22">IFERROR(_xlfn.IFS($O22=1,"都市農業地域",$O22=2,"平地農業地域",$O22=3,"中間農業地域",$O22=4,"山間農業地域"),0)</f>
        <v>0</v>
      </c>
      <c r="Q22" s="559"/>
      <c r="R22" s="357">
        <f t="shared" si="13"/>
        <v>0</v>
      </c>
      <c r="S22" s="637"/>
      <c r="T22" s="742"/>
      <c r="U22" s="743"/>
      <c r="V22" s="744"/>
      <c r="W22" s="455" t="str">
        <f t="shared" si="139"/>
        <v/>
      </c>
      <c r="X22" s="546" t="str">
        <f>IFERROR(IF($Y22=5,"100万円",VLOOKUP($W22,'整理番号表 （R7） '!$Y$33:$Z$34,2,"FALSE")),"")</f>
        <v/>
      </c>
      <c r="Y22" s="50"/>
      <c r="Z22" s="456" cm="1">
        <f t="array" ref="Z22">IFERROR(_xlfn.IFS($Y22=1,"認定農業者",$Y22=2,"認定就農者",$Y22=3,"集落営農組織(任意組織)",$Y22=4,"市町村基本構想に示す目標水準を達成している農業者",$Y22=5,"市町村が認める者"),0)</f>
        <v>0</v>
      </c>
      <c r="AA22" s="371"/>
      <c r="AB22" s="547" t="str">
        <f>'整理番号表 （R7） '!$AC22</f>
        <v/>
      </c>
      <c r="AC22" s="548" t="str">
        <f t="shared" si="14"/>
        <v/>
      </c>
      <c r="AD22" s="50"/>
      <c r="AE22" s="50"/>
      <c r="AF22" s="455">
        <f>IF(AE22&lt;&gt;0,VLOOKUP(AE22,'整理番号表 （R7） '!$B$20:$F$47,2,FALSE),)</f>
        <v>0</v>
      </c>
      <c r="AG22" s="104"/>
      <c r="AH22" s="549" t="str">
        <f>IFERROR(VLOOKUP(AG22,'整理番号表 （R7） '!$P$6:$Q$39,2,FALSE),"")</f>
        <v/>
      </c>
      <c r="AI22" s="106"/>
      <c r="AJ22" s="530">
        <f t="shared" si="15"/>
        <v>0</v>
      </c>
      <c r="AK22" s="89"/>
      <c r="AL22" s="632"/>
      <c r="AM22" s="439"/>
      <c r="AN22" s="440"/>
      <c r="AO22" s="440"/>
      <c r="AP22" s="104"/>
      <c r="AQ22" s="441">
        <f>IF(AP22&lt;&gt;0,VLOOKUP(AP22,'整理番号表 （R7） '!$P$43:$R$49,2,FALSE),)</f>
        <v>0</v>
      </c>
      <c r="AR22" s="442"/>
      <c r="AS22" s="440"/>
      <c r="AT22" s="105"/>
      <c r="AU22" s="767"/>
      <c r="AV22" s="767"/>
      <c r="AW22" s="418"/>
      <c r="AX22" s="550">
        <f t="shared" si="140"/>
        <v>0</v>
      </c>
      <c r="AY22" s="550">
        <f t="shared" si="16"/>
        <v>0</v>
      </c>
      <c r="AZ22" s="418"/>
      <c r="BA22" s="550">
        <f t="shared" si="177"/>
        <v>0</v>
      </c>
      <c r="BB22" s="444"/>
      <c r="BC22" s="444"/>
      <c r="BD22" s="444"/>
      <c r="BE22" s="620"/>
      <c r="BF22" s="553" t="str">
        <f t="shared" si="141"/>
        <v/>
      </c>
      <c r="BG22" s="562" t="str">
        <f t="shared" si="142"/>
        <v/>
      </c>
      <c r="BH22" s="551">
        <f t="shared" si="143"/>
        <v>0</v>
      </c>
      <c r="BI22" s="551">
        <f t="shared" si="178"/>
        <v>0</v>
      </c>
      <c r="BJ22" s="446"/>
      <c r="BK22" s="446"/>
      <c r="BL22" s="446"/>
      <c r="BM22" s="45"/>
      <c r="BN22" s="455">
        <f>IF(BM22&lt;&gt;0,VLOOKUP(BM22,'整理番号表 （R7） '!$T$6:$U$16,2,FALSE),)</f>
        <v>0</v>
      </c>
      <c r="BO22" s="45"/>
      <c r="BP22" s="455">
        <f>IF(BO22&lt;&gt;0,VLOOKUP(BO22,'整理番号表 （R7） '!$T$23:$U$30,2,FALSE),)</f>
        <v>0</v>
      </c>
      <c r="BQ22" s="45"/>
      <c r="BR22" s="552">
        <f t="shared" si="17"/>
        <v>0</v>
      </c>
      <c r="BS22" s="763" t="str">
        <f t="shared" si="18"/>
        <v/>
      </c>
      <c r="BT22" s="113"/>
      <c r="BU22" s="618"/>
      <c r="BV22" s="113"/>
      <c r="BW22" s="113"/>
      <c r="BX22" s="113"/>
      <c r="BY22" s="554">
        <f t="shared" si="144"/>
        <v>0</v>
      </c>
      <c r="BZ22" s="764">
        <f t="shared" si="19"/>
        <v>0</v>
      </c>
      <c r="CA22" s="357">
        <f t="shared" si="145"/>
        <v>0</v>
      </c>
      <c r="CB22" s="357" t="str">
        <f>IF(OR(EC22=1,ED22=1,EI22=1,EJ22=1),1,"")</f>
        <v/>
      </c>
      <c r="CC22" s="357">
        <f t="shared" si="21"/>
        <v>0</v>
      </c>
      <c r="CD22" s="357">
        <f t="shared" si="146"/>
        <v>0</v>
      </c>
      <c r="CE22" s="357">
        <f t="shared" si="147"/>
        <v>0</v>
      </c>
      <c r="CF22" s="357">
        <f t="shared" si="148"/>
        <v>0</v>
      </c>
      <c r="CG22" s="357">
        <f t="shared" si="149"/>
        <v>0</v>
      </c>
      <c r="CH22" s="357">
        <f t="shared" si="150"/>
        <v>0</v>
      </c>
      <c r="CI22" s="357" t="str">
        <f t="shared" si="151"/>
        <v/>
      </c>
      <c r="CJ22" s="572">
        <f t="shared" si="22"/>
        <v>0</v>
      </c>
      <c r="CK22" s="320">
        <f t="shared" si="22"/>
        <v>0</v>
      </c>
      <c r="CL22" s="320">
        <f t="shared" si="22"/>
        <v>0</v>
      </c>
      <c r="CM22" s="320">
        <f t="shared" si="22"/>
        <v>0</v>
      </c>
      <c r="CN22" s="320">
        <f t="shared" si="22"/>
        <v>0</v>
      </c>
      <c r="CO22" s="320">
        <f t="shared" si="22"/>
        <v>0</v>
      </c>
      <c r="CP22" s="320">
        <f t="shared" si="23"/>
        <v>0</v>
      </c>
      <c r="CQ22" s="320">
        <f t="shared" si="24"/>
        <v>0</v>
      </c>
      <c r="CR22" s="320">
        <f t="shared" si="24"/>
        <v>0</v>
      </c>
      <c r="CS22" s="320">
        <f t="shared" si="24"/>
        <v>0</v>
      </c>
      <c r="CT22" s="320">
        <f t="shared" si="24"/>
        <v>0</v>
      </c>
      <c r="CU22" s="320">
        <f t="shared" si="24"/>
        <v>0</v>
      </c>
      <c r="CV22" s="320">
        <f t="shared" si="24"/>
        <v>0</v>
      </c>
      <c r="CW22" s="320">
        <f t="shared" si="25"/>
        <v>0</v>
      </c>
      <c r="CX22" s="320">
        <f t="shared" si="26"/>
        <v>0</v>
      </c>
      <c r="CY22" s="320">
        <f t="shared" si="26"/>
        <v>0</v>
      </c>
      <c r="CZ22" s="320">
        <f t="shared" si="26"/>
        <v>0</v>
      </c>
      <c r="DA22" s="320">
        <f t="shared" si="26"/>
        <v>0</v>
      </c>
      <c r="DB22" s="320">
        <f t="shared" si="26"/>
        <v>0</v>
      </c>
      <c r="DC22" s="320">
        <f t="shared" si="26"/>
        <v>0</v>
      </c>
      <c r="DD22" s="320">
        <f t="shared" si="27"/>
        <v>0</v>
      </c>
      <c r="DE22" s="320">
        <f t="shared" si="28"/>
        <v>0</v>
      </c>
      <c r="DF22" s="320">
        <f t="shared" si="28"/>
        <v>0</v>
      </c>
      <c r="DG22" s="320">
        <f t="shared" si="28"/>
        <v>0</v>
      </c>
      <c r="DH22" s="320">
        <f t="shared" si="28"/>
        <v>0</v>
      </c>
      <c r="DI22" s="320">
        <f t="shared" si="29"/>
        <v>0</v>
      </c>
      <c r="DJ22" s="320">
        <f t="shared" si="29"/>
        <v>0</v>
      </c>
      <c r="DK22" s="320">
        <f t="shared" si="30"/>
        <v>0</v>
      </c>
      <c r="DL22" s="320">
        <f t="shared" si="31"/>
        <v>0</v>
      </c>
      <c r="DM22" s="320">
        <f t="shared" si="32"/>
        <v>0</v>
      </c>
      <c r="DN22" s="320">
        <f t="shared" si="33"/>
        <v>0</v>
      </c>
      <c r="DO22" s="320">
        <f t="shared" si="34"/>
        <v>0</v>
      </c>
      <c r="DP22" s="374">
        <f t="shared" si="35"/>
        <v>0</v>
      </c>
      <c r="DQ22" s="555">
        <f t="shared" si="36"/>
        <v>0</v>
      </c>
      <c r="DR22" s="555">
        <f>IF($W22=1,IF(SUM($DQ22:DQ22)&lt;&gt;1,IF(SUM(GL22,GW22,HF22)&gt;0,1,),),)</f>
        <v>0</v>
      </c>
      <c r="DS22" s="555">
        <f>IF($W22=1,IF(SUM($DQ22:DR22)&lt;&gt;1,IF(SUM(GM22,GX22,HG22)&gt;0,1,),),)</f>
        <v>0</v>
      </c>
      <c r="DT22" s="555">
        <f>IF($W22=1,IF(SUM($DQ22:DS22)&lt;&gt;1,IF(SUM(GN22,GY22,HH22)&gt;0,1,),),)</f>
        <v>0</v>
      </c>
      <c r="DU22" s="555">
        <f>IF($W22=1,IF(SUM($DQ22:DT22)&lt;&gt;1,IF(SUM(GO22,GT22,GZ22,HI22)&gt;0,1,),),)</f>
        <v>0</v>
      </c>
      <c r="DV22" s="555">
        <f>IF($W22=1,IF(SUM($DQ22:DT22)&lt;&gt;1,IF(SUM(GP22,HA22,HJ22)&gt;0,1,),),)</f>
        <v>0</v>
      </c>
      <c r="DW22" s="555">
        <f>IF($W22=1,IF(SUM($DQ22:DU22)&lt;&gt;1,IF(SUM(GQ22,HB22,HK22)&gt;0,1,),),)</f>
        <v>0</v>
      </c>
      <c r="DX22" s="555">
        <f>IF($W22=1,IF(SUM($DQ22:DV22)&lt;&gt;1,IF(SUM(GR22,HC22,HL22)&gt;0,1,),),)</f>
        <v>0</v>
      </c>
      <c r="DY22" s="555">
        <f>IF($W22=1,IF(SUM($DQ22:DX22)&lt;&gt;1,IF(SUM(GS22,HD22,HM22,GU22)&gt;0,1,),),)</f>
        <v>0</v>
      </c>
      <c r="DZ22" s="555">
        <f t="shared" si="37"/>
        <v>0</v>
      </c>
      <c r="EA22" s="643"/>
      <c r="EB22" s="643"/>
      <c r="EC22" s="643"/>
      <c r="ED22" s="643"/>
      <c r="EE22" s="643"/>
      <c r="EF22" s="643"/>
      <c r="EG22" s="643"/>
      <c r="EH22" s="643"/>
      <c r="EI22" s="643"/>
      <c r="EJ22" s="643"/>
      <c r="EK22" s="643"/>
      <c r="EL22" s="643"/>
      <c r="EM22" s="56"/>
      <c r="EN22" s="56"/>
      <c r="EO22" s="56"/>
      <c r="EP22" s="56"/>
      <c r="EQ22" s="56"/>
      <c r="ER22" s="555">
        <f t="shared" si="38"/>
        <v>0</v>
      </c>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448"/>
      <c r="FT22" s="56"/>
      <c r="FU22" s="449"/>
      <c r="FV22" s="458"/>
      <c r="FW22" s="573"/>
      <c r="FX22" s="530">
        <f t="shared" si="39"/>
        <v>0</v>
      </c>
      <c r="FY22" s="450"/>
      <c r="FZ22" s="451"/>
      <c r="GA22" s="452"/>
      <c r="GB22" s="452"/>
      <c r="GC22" s="453">
        <f t="shared" si="40"/>
        <v>0</v>
      </c>
      <c r="GD22" s="454">
        <f t="shared" si="41"/>
        <v>0</v>
      </c>
      <c r="GE22" s="455">
        <f t="shared" si="42"/>
        <v>0</v>
      </c>
      <c r="GF22" s="456">
        <f t="shared" si="43"/>
        <v>0</v>
      </c>
      <c r="GG22" s="456">
        <f t="shared" si="44"/>
        <v>0</v>
      </c>
      <c r="GH22" s="456">
        <f t="shared" si="45"/>
        <v>0</v>
      </c>
      <c r="GI22" s="456">
        <f t="shared" si="46"/>
        <v>0</v>
      </c>
      <c r="GJ22" s="455">
        <f t="shared" si="47"/>
        <v>0</v>
      </c>
      <c r="GK22" s="455">
        <f t="shared" si="152"/>
        <v>0</v>
      </c>
      <c r="GL22" s="455">
        <f>IF(AND($FX22&lt;&gt;1,$FZ22&lt;&gt;1),IF(AND(SUM($GK22:GK22)&lt;&gt;1),IF($GC22&gt;=10,1,),),0)</f>
        <v>0</v>
      </c>
      <c r="GM22" s="455">
        <f>IF(AND($FX22&lt;&gt;1,$FZ22&lt;&gt;1),IF(AND(SUM($GK22:GL22)&lt;&gt;1),IF(AND($FY22=1,$GC22&gt;=4),1,),),0)</f>
        <v>0</v>
      </c>
      <c r="GN22" s="455">
        <f>IF(AND($FX22&lt;&gt;1,$FZ22&lt;&gt;1),IF(AND(SUM($GK22:GM22)&lt;&gt;1),IF(AND($FY22=1,$GC22&gt;=2),1,),),0)</f>
        <v>0</v>
      </c>
      <c r="GO22" s="455">
        <f>IF(AND($FX22&lt;&gt;1,$FZ22&lt;&gt;1),IF(AND(SUM($GK22:GN22)&lt;&gt;1),IF(AND($FY22=1,$GC22&gt;0),1,),),0)</f>
        <v>0</v>
      </c>
      <c r="GP22" s="455">
        <f>IF(AND($FX22&lt;&gt;1,$FZ22&lt;&gt;1),IF(AND(SUM($GK22:GO22)&lt;&gt;1),IF($GC22&gt;=4,1,),),0)</f>
        <v>0</v>
      </c>
      <c r="GQ22" s="455">
        <f>IF(AND($FX22&lt;&gt;1,$FZ22&lt;&gt;1),IF(AND(SUM($GK22:GP22)&lt;&gt;1),IF($FY22=1,1,),),0)</f>
        <v>0</v>
      </c>
      <c r="GR22" s="455">
        <f>IF(AND($FX22&lt;&gt;1,$FZ22&lt;&gt;1),IF(AND(SUM($GK22:GQ22)&lt;&gt;1),IF($GC22&gt;=2,1,),),0)</f>
        <v>0</v>
      </c>
      <c r="GS22" s="455">
        <f>IF(AND($FX22&lt;&gt;1,$FZ22&lt;&gt;1),IF(AND(SUM($GK22:GR22)&lt;&gt;1),IF($GC22&gt;0,1,),),0)</f>
        <v>0</v>
      </c>
      <c r="GT22" s="455">
        <f t="shared" si="48"/>
        <v>0</v>
      </c>
      <c r="GU22" s="455">
        <f>IF($FX22&lt;&gt;1,IF(AND(SUM($GT22:GT22)&lt;&gt;1,$GJ22=4,$FZ22=1,$GC22&gt;0),1,),0)</f>
        <v>0</v>
      </c>
      <c r="GV22" s="455">
        <f t="shared" si="49"/>
        <v>0</v>
      </c>
      <c r="GW22" s="455">
        <f t="shared" si="50"/>
        <v>0</v>
      </c>
      <c r="GX22" s="455">
        <f>IF($FX22&lt;&gt;1,IF(AND($GJ22=2,SUM($GV22:GW22)&lt;&gt;1),IF(AND($FY22=1,$GD22&gt;=0.2),1,),),0)</f>
        <v>0</v>
      </c>
      <c r="GY22" s="455">
        <f>IF($FX22&lt;&gt;1,IF(AND($GJ22=2,SUM($GV22:GX22)&lt;&gt;1),IF(AND($FY22=1,$GD22&gt;=0.1),1,),),0)</f>
        <v>0</v>
      </c>
      <c r="GZ22" s="455">
        <f>IF($FX22&lt;&gt;1,IF(AND($GJ22=2,SUM($GV22:GY22)&lt;&gt;1),IF(AND($FY22=1,$GC22&gt;0),1,),),0)</f>
        <v>0</v>
      </c>
      <c r="HA22" s="455">
        <f>IF($FX22&lt;&gt;1,IF(AND($GJ22=2,SUM($GV22:GZ22)&lt;&gt;1),IF($GD22&gt;=0.2,1,),),0)</f>
        <v>0</v>
      </c>
      <c r="HB22" s="455">
        <f>IF($FX22&lt;&gt;1,IF(AND($GJ22=2,SUM($GV22:HA22)&lt;&gt;1),IF($FY22=1,1,),),0)</f>
        <v>0</v>
      </c>
      <c r="HC22" s="455">
        <f>IF($FX22&lt;&gt;1,IF(AND($GJ22=2,SUM($GV22:HB22)&lt;&gt;1),IF($GD22&gt;=0.1,1,),),0)</f>
        <v>0</v>
      </c>
      <c r="HD22" s="455">
        <f>IF($FX22&lt;&gt;1,IF(AND(SUM($GV22:HC22)&lt;&gt;1,$GJ22=2,$GC22&gt;0),1,),0)</f>
        <v>0</v>
      </c>
      <c r="HE22" s="455">
        <f t="shared" si="51"/>
        <v>0</v>
      </c>
      <c r="HF22" s="455">
        <f t="shared" si="52"/>
        <v>0</v>
      </c>
      <c r="HG22" s="455">
        <f>IF($FX22&lt;&gt;1,IF(AND($GJ22=3,SUM($HE22:HF22)&lt;&gt;1),IF(AND($FY22=1,$GD22&gt;=0.1),1,),),0)</f>
        <v>0</v>
      </c>
      <c r="HH22" s="455">
        <f>IF($FX22&lt;&gt;1,IF(AND($GJ22=3,SUM($HE22:HG22)&lt;&gt;1),IF(AND($FY22=1,$GD22&gt;=0.05),1,),),0)</f>
        <v>0</v>
      </c>
      <c r="HI22" s="455">
        <f>IF($FX22&lt;&gt;1,IF(AND($GJ22=3,SUM($HE22:HH22)&lt;&gt;1),IF(AND($FY22=1,$GC22&gt;0),1,),),0)</f>
        <v>0</v>
      </c>
      <c r="HJ22" s="455">
        <f>IF($FX22&lt;&gt;1,IF(AND($GJ22=3,SUM($HE22:HI22)&lt;&gt;1),IF($GD22&gt;=0.1,1,),),0)</f>
        <v>0</v>
      </c>
      <c r="HK22" s="455">
        <f>IF($FX22&lt;&gt;1,IF(AND($GJ22=3,SUM($HE22:HJ22)&lt;&gt;1),IF($FY22=1,1,),),0)</f>
        <v>0</v>
      </c>
      <c r="HL22" s="455">
        <f>IF($FX22&lt;&gt;1,IF(AND($GJ22=3,SUM($HE22:HK22)&lt;&gt;1),IF($GD22&gt;=0.05,1,),),0)</f>
        <v>0</v>
      </c>
      <c r="HM22" s="455">
        <f>IF($FX22&lt;&gt;1,IF(AND(SUM($HE22:HL22)&lt;&gt;1,$GJ22=3,$FZ22=1,$GC22&gt;0),1,),0)</f>
        <v>0</v>
      </c>
      <c r="HN22" s="457">
        <f t="shared" si="153"/>
        <v>0</v>
      </c>
      <c r="HO22" s="458"/>
      <c r="HP22" s="459">
        <f t="shared" si="53"/>
        <v>0</v>
      </c>
      <c r="HQ22" s="460">
        <f t="shared" si="54"/>
        <v>0</v>
      </c>
      <c r="HR22" s="460">
        <f t="shared" si="55"/>
        <v>0</v>
      </c>
      <c r="HS22" s="460">
        <f t="shared" si="56"/>
        <v>0</v>
      </c>
      <c r="HT22" s="460">
        <f t="shared" si="57"/>
        <v>0</v>
      </c>
      <c r="HU22" s="460">
        <f t="shared" si="58"/>
        <v>0</v>
      </c>
      <c r="HV22" s="460">
        <f t="shared" si="59"/>
        <v>0</v>
      </c>
      <c r="HW22" s="460">
        <f t="shared" si="60"/>
        <v>0</v>
      </c>
      <c r="HX22" s="460">
        <f t="shared" si="61"/>
        <v>0</v>
      </c>
      <c r="HY22" s="460">
        <f t="shared" si="62"/>
        <v>0</v>
      </c>
      <c r="HZ22" s="460">
        <f t="shared" si="63"/>
        <v>0</v>
      </c>
      <c r="IA22" s="460">
        <f t="shared" si="64"/>
        <v>0</v>
      </c>
      <c r="IB22" s="460">
        <f t="shared" si="65"/>
        <v>0</v>
      </c>
      <c r="IC22" s="460">
        <f t="shared" si="66"/>
        <v>0</v>
      </c>
      <c r="ID22" s="460">
        <f t="shared" si="67"/>
        <v>0</v>
      </c>
      <c r="IE22" s="460">
        <f t="shared" si="68"/>
        <v>0</v>
      </c>
      <c r="IF22" s="460">
        <f t="shared" si="69"/>
        <v>0</v>
      </c>
      <c r="IG22" s="460">
        <f t="shared" si="70"/>
        <v>0</v>
      </c>
      <c r="IH22" s="460">
        <f t="shared" si="71"/>
        <v>0</v>
      </c>
      <c r="II22" s="460">
        <f t="shared" si="72"/>
        <v>0</v>
      </c>
      <c r="IJ22" s="460">
        <f t="shared" si="73"/>
        <v>0</v>
      </c>
      <c r="IK22" s="460">
        <f t="shared" si="74"/>
        <v>0</v>
      </c>
      <c r="IL22" s="460">
        <f t="shared" si="75"/>
        <v>0</v>
      </c>
      <c r="IM22" s="460">
        <f t="shared" si="76"/>
        <v>0</v>
      </c>
      <c r="IN22" s="460">
        <f t="shared" si="77"/>
        <v>0</v>
      </c>
      <c r="IO22" s="460">
        <f t="shared" si="78"/>
        <v>0</v>
      </c>
      <c r="IP22" s="460">
        <f t="shared" si="79"/>
        <v>0</v>
      </c>
      <c r="IQ22" s="460">
        <f t="shared" si="80"/>
        <v>0</v>
      </c>
      <c r="IR22" s="460">
        <f t="shared" si="81"/>
        <v>0</v>
      </c>
      <c r="IS22" s="460">
        <f t="shared" si="82"/>
        <v>0</v>
      </c>
      <c r="IT22" s="460">
        <f t="shared" si="83"/>
        <v>0</v>
      </c>
      <c r="IU22" s="460">
        <f t="shared" si="84"/>
        <v>0</v>
      </c>
      <c r="IV22" s="460">
        <f t="shared" si="85"/>
        <v>0</v>
      </c>
      <c r="IW22" s="460">
        <f t="shared" si="86"/>
        <v>0</v>
      </c>
      <c r="IX22" s="460">
        <f t="shared" si="87"/>
        <v>0</v>
      </c>
      <c r="IY22" s="460">
        <f t="shared" si="88"/>
        <v>0</v>
      </c>
      <c r="IZ22" s="460">
        <f t="shared" si="89"/>
        <v>0</v>
      </c>
      <c r="JA22" s="460">
        <f t="shared" si="90"/>
        <v>0</v>
      </c>
      <c r="JB22" s="460">
        <f t="shared" si="91"/>
        <v>0</v>
      </c>
      <c r="JC22" s="460">
        <f t="shared" si="92"/>
        <v>0</v>
      </c>
      <c r="JD22" s="460">
        <f t="shared" si="93"/>
        <v>0</v>
      </c>
      <c r="JE22" s="460">
        <f t="shared" si="94"/>
        <v>0</v>
      </c>
      <c r="JF22" s="460">
        <f t="shared" si="95"/>
        <v>0</v>
      </c>
      <c r="JG22" s="460">
        <f t="shared" si="154"/>
        <v>0</v>
      </c>
      <c r="JH22" s="460">
        <f t="shared" si="155"/>
        <v>0</v>
      </c>
      <c r="JI22" s="460">
        <f t="shared" si="156"/>
        <v>0</v>
      </c>
      <c r="JJ22" s="460">
        <f t="shared" si="157"/>
        <v>0</v>
      </c>
      <c r="JK22" s="460">
        <f t="shared" si="158"/>
        <v>0</v>
      </c>
      <c r="JL22" s="460">
        <f t="shared" si="159"/>
        <v>0</v>
      </c>
      <c r="JM22" s="648">
        <f t="shared" si="97"/>
        <v>0</v>
      </c>
      <c r="JN22" s="460">
        <f t="shared" si="98"/>
        <v>0</v>
      </c>
      <c r="JO22" s="460">
        <f t="shared" si="99"/>
        <v>0</v>
      </c>
      <c r="JP22" s="648">
        <f t="shared" si="100"/>
        <v>0</v>
      </c>
      <c r="JQ22" s="460">
        <f t="shared" si="101"/>
        <v>0</v>
      </c>
      <c r="JR22" s="460">
        <f t="shared" si="102"/>
        <v>0</v>
      </c>
      <c r="JS22" s="460">
        <f t="shared" si="160"/>
        <v>0</v>
      </c>
      <c r="JT22" s="460">
        <f t="shared" si="103"/>
        <v>0</v>
      </c>
      <c r="JU22" s="460">
        <f t="shared" si="104"/>
        <v>0</v>
      </c>
      <c r="JV22" s="460">
        <f t="shared" si="105"/>
        <v>0</v>
      </c>
      <c r="JW22" s="460">
        <f t="shared" si="106"/>
        <v>0</v>
      </c>
      <c r="JX22" s="460">
        <f t="shared" si="106"/>
        <v>0</v>
      </c>
      <c r="JY22" s="460">
        <f t="shared" si="106"/>
        <v>0</v>
      </c>
      <c r="JZ22" s="460">
        <f t="shared" si="106"/>
        <v>0</v>
      </c>
      <c r="KA22" s="460">
        <f t="shared" si="106"/>
        <v>0</v>
      </c>
      <c r="KB22" s="460">
        <f t="shared" si="106"/>
        <v>0</v>
      </c>
      <c r="KC22" s="460">
        <f t="shared" si="106"/>
        <v>0</v>
      </c>
      <c r="KD22" s="460">
        <f t="shared" si="106"/>
        <v>0</v>
      </c>
      <c r="KE22" s="460">
        <f t="shared" si="106"/>
        <v>0</v>
      </c>
      <c r="KF22" s="460">
        <f t="shared" si="106"/>
        <v>0</v>
      </c>
      <c r="KG22" s="460">
        <f t="shared" si="106"/>
        <v>0</v>
      </c>
      <c r="KH22" s="460">
        <f t="shared" si="106"/>
        <v>0</v>
      </c>
      <c r="KI22" s="460">
        <f t="shared" si="107"/>
        <v>0</v>
      </c>
      <c r="KJ22" s="460">
        <f t="shared" si="108"/>
        <v>0</v>
      </c>
      <c r="KK22" s="460">
        <f t="shared" si="108"/>
        <v>0</v>
      </c>
      <c r="KL22" s="460">
        <f t="shared" si="108"/>
        <v>0</v>
      </c>
      <c r="KM22" s="460">
        <f t="shared" si="108"/>
        <v>0</v>
      </c>
      <c r="KN22" s="460">
        <f t="shared" si="108"/>
        <v>0</v>
      </c>
      <c r="KO22" s="460">
        <f t="shared" si="108"/>
        <v>0</v>
      </c>
      <c r="KP22" s="460">
        <f t="shared" si="108"/>
        <v>0</v>
      </c>
      <c r="KQ22" s="460">
        <f t="shared" si="108"/>
        <v>0</v>
      </c>
      <c r="KR22" s="460">
        <f t="shared" si="108"/>
        <v>0</v>
      </c>
      <c r="KS22" s="460">
        <f t="shared" si="108"/>
        <v>0</v>
      </c>
      <c r="KT22" s="460">
        <f t="shared" si="108"/>
        <v>0</v>
      </c>
      <c r="KU22" s="460">
        <f t="shared" si="108"/>
        <v>0</v>
      </c>
      <c r="KV22" s="460">
        <f t="shared" si="108"/>
        <v>0</v>
      </c>
      <c r="KW22" s="460">
        <f t="shared" si="108"/>
        <v>0</v>
      </c>
      <c r="KX22" s="460">
        <f t="shared" si="109"/>
        <v>0</v>
      </c>
      <c r="KY22" s="460">
        <f t="shared" si="180"/>
        <v>0</v>
      </c>
      <c r="KZ22" s="460">
        <f t="shared" si="110"/>
        <v>0</v>
      </c>
      <c r="LA22" s="457">
        <f t="shared" si="110"/>
        <v>0</v>
      </c>
      <c r="LB22" s="461">
        <f t="shared" si="162"/>
        <v>0</v>
      </c>
      <c r="LC22" s="460">
        <f t="shared" si="111"/>
        <v>0</v>
      </c>
      <c r="LD22" s="462">
        <f>IF(I22=1,VLOOKUP(C22,'総括表 (A表)'!$E$12:$AP$542,37,FALSE),)</f>
        <v>0</v>
      </c>
      <c r="LE22" s="463">
        <f t="shared" si="163"/>
        <v>0</v>
      </c>
      <c r="LF22" s="460" t="str">
        <f t="shared" si="112"/>
        <v/>
      </c>
      <c r="LG22" s="460" t="str">
        <f t="shared" si="113"/>
        <v/>
      </c>
      <c r="LH22" s="460" t="str">
        <f t="shared" si="164"/>
        <v/>
      </c>
      <c r="LI22" s="460" t="str">
        <f t="shared" si="165"/>
        <v/>
      </c>
      <c r="LJ22" s="460" t="str">
        <f t="shared" si="166"/>
        <v/>
      </c>
      <c r="LK22" s="460" t="str">
        <f t="shared" si="167"/>
        <v/>
      </c>
      <c r="LL22" s="460" t="str">
        <f t="shared" si="168"/>
        <v/>
      </c>
      <c r="LM22" s="460" t="str">
        <f t="shared" si="169"/>
        <v/>
      </c>
      <c r="LN22" s="460" t="str">
        <f t="shared" si="170"/>
        <v/>
      </c>
      <c r="LO22" s="462" t="str">
        <f t="shared" si="114"/>
        <v/>
      </c>
      <c r="LP22" s="459">
        <f t="shared" si="171"/>
        <v>0</v>
      </c>
      <c r="LQ22" s="460" t="str">
        <f t="shared" si="115"/>
        <v/>
      </c>
      <c r="LR22" s="460" t="str">
        <f t="shared" si="116"/>
        <v/>
      </c>
      <c r="LS22" s="464" t="str">
        <f t="shared" si="117"/>
        <v/>
      </c>
      <c r="LT22" s="460" t="str">
        <f t="shared" si="118"/>
        <v/>
      </c>
      <c r="LU22" s="460" t="str">
        <f t="shared" si="119"/>
        <v/>
      </c>
      <c r="LV22" s="621" t="str">
        <f t="shared" si="179"/>
        <v>○</v>
      </c>
      <c r="LW22" s="459">
        <f t="shared" si="172"/>
        <v>0</v>
      </c>
      <c r="LX22" s="465">
        <f t="shared" si="120"/>
        <v>0</v>
      </c>
      <c r="LY22" s="465" t="str">
        <f t="shared" si="121"/>
        <v/>
      </c>
      <c r="LZ22" s="466" t="str">
        <f t="shared" si="173"/>
        <v/>
      </c>
      <c r="MA22" s="466">
        <f t="shared" si="122"/>
        <v>0</v>
      </c>
      <c r="MB22" s="466">
        <f t="shared" si="174"/>
        <v>0</v>
      </c>
      <c r="MC22" s="466">
        <f t="shared" si="123"/>
        <v>0</v>
      </c>
      <c r="MD22" s="467">
        <f t="shared" si="124"/>
        <v>0</v>
      </c>
      <c r="ME22" s="468" t="str">
        <f t="shared" si="125"/>
        <v>○</v>
      </c>
      <c r="MF22" s="469" t="str">
        <f t="shared" si="126"/>
        <v/>
      </c>
      <c r="MG22" s="466">
        <f t="shared" si="127"/>
        <v>0</v>
      </c>
      <c r="MH22" s="470">
        <f t="shared" si="128"/>
        <v>0</v>
      </c>
      <c r="MI22" s="471" t="str">
        <f t="shared" si="175"/>
        <v>○</v>
      </c>
      <c r="MJ22" s="556" t="str">
        <f t="shared" si="176"/>
        <v>○</v>
      </c>
      <c r="MK22" s="569" t="str">
        <f t="shared" si="129"/>
        <v/>
      </c>
      <c r="ML22" s="568" t="str">
        <f t="shared" si="130"/>
        <v/>
      </c>
      <c r="MM22" s="570" t="str">
        <f t="shared" si="131"/>
        <v/>
      </c>
      <c r="MN22" s="571">
        <f t="shared" si="132"/>
        <v>0</v>
      </c>
    </row>
    <row r="23" spans="1:352" ht="30" customHeight="1">
      <c r="A23" s="531">
        <f t="shared" si="8"/>
        <v>0</v>
      </c>
      <c r="B23" s="531">
        <f t="shared" si="133"/>
        <v>0</v>
      </c>
      <c r="C23" s="531">
        <f t="shared" ref="C23:C86" si="181">IF(N23&lt;&gt;"",IF(N23&lt;&gt;N22,C22+1,C22),0)</f>
        <v>0</v>
      </c>
      <c r="D23" s="531">
        <f t="shared" si="135"/>
        <v>0</v>
      </c>
      <c r="E23" s="531">
        <f t="shared" si="9"/>
        <v>0</v>
      </c>
      <c r="F23" s="531">
        <f t="shared" si="10"/>
        <v>0</v>
      </c>
      <c r="G23" s="531">
        <f t="shared" si="136"/>
        <v>0</v>
      </c>
      <c r="H23" s="531">
        <f t="shared" si="137"/>
        <v>0</v>
      </c>
      <c r="I23" s="531">
        <f t="shared" si="11"/>
        <v>0</v>
      </c>
      <c r="J23" s="531">
        <f t="shared" si="138"/>
        <v>0</v>
      </c>
      <c r="K23" s="532">
        <f t="shared" si="12"/>
        <v>10</v>
      </c>
      <c r="L23" s="390"/>
      <c r="M23" s="391"/>
      <c r="N23" s="391"/>
      <c r="O23" s="102"/>
      <c r="P23" s="545" cm="1">
        <f t="array" ref="P23">IFERROR(_xlfn.IFS($O23=1,"都市農業地域",$O23=2,"平地農業地域",$O23=3,"中間農業地域",$O23=4,"山間農業地域"),0)</f>
        <v>0</v>
      </c>
      <c r="Q23" s="559"/>
      <c r="R23" s="357">
        <f t="shared" si="13"/>
        <v>0</v>
      </c>
      <c r="S23" s="637"/>
      <c r="T23" s="742"/>
      <c r="U23" s="743"/>
      <c r="V23" s="744"/>
      <c r="W23" s="455" t="str">
        <f t="shared" si="139"/>
        <v/>
      </c>
      <c r="X23" s="546" t="str">
        <f>IFERROR(IF($Y23=5,"100万円",VLOOKUP($W23,'整理番号表 （R7） '!$Y$33:$Z$34,2,"FALSE")),"")</f>
        <v/>
      </c>
      <c r="Y23" s="50"/>
      <c r="Z23" s="456" cm="1">
        <f t="array" ref="Z23">IFERROR(_xlfn.IFS($Y23=1,"認定農業者",$Y23=2,"認定就農者",$Y23=3,"集落営農組織(任意組織)",$Y23=4,"市町村基本構想に示す目標水準を達成している農業者",$Y23=5,"市町村が認める者"),0)</f>
        <v>0</v>
      </c>
      <c r="AA23" s="371"/>
      <c r="AB23" s="547" t="str">
        <f>'整理番号表 （R7） '!$AC23</f>
        <v/>
      </c>
      <c r="AC23" s="548" t="str">
        <f t="shared" si="14"/>
        <v/>
      </c>
      <c r="AD23" s="50"/>
      <c r="AE23" s="50"/>
      <c r="AF23" s="455">
        <f>IF(AE23&lt;&gt;0,VLOOKUP(AE23,'整理番号表 （R7） '!$B$20:$F$47,2,FALSE),)</f>
        <v>0</v>
      </c>
      <c r="AG23" s="104"/>
      <c r="AH23" s="549" t="str">
        <f>IFERROR(VLOOKUP(AG23,'整理番号表 （R7） '!$P$6:$Q$39,2,FALSE),"")</f>
        <v/>
      </c>
      <c r="AI23" s="106"/>
      <c r="AJ23" s="530">
        <f t="shared" si="15"/>
        <v>0</v>
      </c>
      <c r="AK23" s="89"/>
      <c r="AL23" s="632"/>
      <c r="AM23" s="439"/>
      <c r="AN23" s="440"/>
      <c r="AO23" s="440"/>
      <c r="AP23" s="104"/>
      <c r="AQ23" s="441">
        <f>IF(AP23&lt;&gt;0,VLOOKUP(AP23,'整理番号表 （R7） '!$P$43:$R$49,2,FALSE),)</f>
        <v>0</v>
      </c>
      <c r="AR23" s="442"/>
      <c r="AS23" s="440"/>
      <c r="AT23" s="105"/>
      <c r="AU23" s="767"/>
      <c r="AV23" s="767"/>
      <c r="AW23" s="418"/>
      <c r="AX23" s="550">
        <f t="shared" si="140"/>
        <v>0</v>
      </c>
      <c r="AY23" s="550">
        <f t="shared" si="16"/>
        <v>0</v>
      </c>
      <c r="AZ23" s="418"/>
      <c r="BA23" s="550">
        <f t="shared" si="177"/>
        <v>0</v>
      </c>
      <c r="BB23" s="444"/>
      <c r="BC23" s="444"/>
      <c r="BD23" s="444"/>
      <c r="BE23" s="620"/>
      <c r="BF23" s="553" t="str">
        <f t="shared" si="141"/>
        <v/>
      </c>
      <c r="BG23" s="562" t="str">
        <f t="shared" si="142"/>
        <v/>
      </c>
      <c r="BH23" s="551">
        <f t="shared" si="143"/>
        <v>0</v>
      </c>
      <c r="BI23" s="551">
        <f t="shared" si="178"/>
        <v>0</v>
      </c>
      <c r="BJ23" s="446"/>
      <c r="BK23" s="446"/>
      <c r="BL23" s="446"/>
      <c r="BM23" s="45"/>
      <c r="BN23" s="455">
        <f>IF(BM23&lt;&gt;0,VLOOKUP(BM23,'整理番号表 （R7） '!$T$6:$U$16,2,FALSE),)</f>
        <v>0</v>
      </c>
      <c r="BO23" s="45"/>
      <c r="BP23" s="455">
        <f>IF(BO23&lt;&gt;0,VLOOKUP(BO23,'整理番号表 （R7） '!$T$23:$U$30,2,FALSE),)</f>
        <v>0</v>
      </c>
      <c r="BQ23" s="45"/>
      <c r="BR23" s="552">
        <f t="shared" si="17"/>
        <v>0</v>
      </c>
      <c r="BS23" s="763" t="str">
        <f t="shared" si="18"/>
        <v/>
      </c>
      <c r="BT23" s="113"/>
      <c r="BU23" s="618"/>
      <c r="BV23" s="113"/>
      <c r="BW23" s="113"/>
      <c r="BX23" s="113"/>
      <c r="BY23" s="554">
        <f t="shared" si="144"/>
        <v>0</v>
      </c>
      <c r="BZ23" s="764">
        <f t="shared" si="19"/>
        <v>0</v>
      </c>
      <c r="CA23" s="357">
        <f t="shared" si="145"/>
        <v>0</v>
      </c>
      <c r="CB23" s="357" t="str">
        <f t="shared" ref="CB23:CB86" si="182">IF(OR(EC23=1,ED23=1,EI23=1,EJ23=1),1,"")</f>
        <v/>
      </c>
      <c r="CC23" s="357">
        <f t="shared" si="21"/>
        <v>0</v>
      </c>
      <c r="CD23" s="357">
        <f t="shared" si="146"/>
        <v>0</v>
      </c>
      <c r="CE23" s="357">
        <f t="shared" si="147"/>
        <v>0</v>
      </c>
      <c r="CF23" s="357">
        <f t="shared" si="148"/>
        <v>0</v>
      </c>
      <c r="CG23" s="357">
        <f t="shared" si="149"/>
        <v>0</v>
      </c>
      <c r="CH23" s="357">
        <f t="shared" si="150"/>
        <v>0</v>
      </c>
      <c r="CI23" s="357" t="str">
        <f t="shared" si="151"/>
        <v/>
      </c>
      <c r="CJ23" s="572">
        <f t="shared" si="22"/>
        <v>0</v>
      </c>
      <c r="CK23" s="320">
        <f t="shared" si="22"/>
        <v>0</v>
      </c>
      <c r="CL23" s="320">
        <f t="shared" si="22"/>
        <v>0</v>
      </c>
      <c r="CM23" s="320">
        <f t="shared" si="22"/>
        <v>0</v>
      </c>
      <c r="CN23" s="320">
        <f t="shared" si="22"/>
        <v>0</v>
      </c>
      <c r="CO23" s="320">
        <f t="shared" si="22"/>
        <v>0</v>
      </c>
      <c r="CP23" s="320">
        <f t="shared" si="23"/>
        <v>0</v>
      </c>
      <c r="CQ23" s="320">
        <f t="shared" si="24"/>
        <v>0</v>
      </c>
      <c r="CR23" s="320">
        <f t="shared" si="24"/>
        <v>0</v>
      </c>
      <c r="CS23" s="320">
        <f t="shared" si="24"/>
        <v>0</v>
      </c>
      <c r="CT23" s="320">
        <f t="shared" si="24"/>
        <v>0</v>
      </c>
      <c r="CU23" s="320">
        <f t="shared" si="24"/>
        <v>0</v>
      </c>
      <c r="CV23" s="320">
        <f t="shared" si="24"/>
        <v>0</v>
      </c>
      <c r="CW23" s="320">
        <f t="shared" si="25"/>
        <v>0</v>
      </c>
      <c r="CX23" s="320">
        <f t="shared" si="26"/>
        <v>0</v>
      </c>
      <c r="CY23" s="320">
        <f t="shared" si="26"/>
        <v>0</v>
      </c>
      <c r="CZ23" s="320">
        <f t="shared" si="26"/>
        <v>0</v>
      </c>
      <c r="DA23" s="320">
        <f t="shared" si="26"/>
        <v>0</v>
      </c>
      <c r="DB23" s="320">
        <f t="shared" si="26"/>
        <v>0</v>
      </c>
      <c r="DC23" s="320">
        <f t="shared" si="26"/>
        <v>0</v>
      </c>
      <c r="DD23" s="320">
        <f t="shared" si="27"/>
        <v>0</v>
      </c>
      <c r="DE23" s="320">
        <f t="shared" si="28"/>
        <v>0</v>
      </c>
      <c r="DF23" s="320">
        <f t="shared" si="28"/>
        <v>0</v>
      </c>
      <c r="DG23" s="320">
        <f t="shared" si="28"/>
        <v>0</v>
      </c>
      <c r="DH23" s="320">
        <f t="shared" si="28"/>
        <v>0</v>
      </c>
      <c r="DI23" s="320">
        <f t="shared" si="29"/>
        <v>0</v>
      </c>
      <c r="DJ23" s="320">
        <f t="shared" si="29"/>
        <v>0</v>
      </c>
      <c r="DK23" s="320">
        <f t="shared" si="30"/>
        <v>0</v>
      </c>
      <c r="DL23" s="320">
        <f t="shared" si="31"/>
        <v>0</v>
      </c>
      <c r="DM23" s="320">
        <f t="shared" si="32"/>
        <v>0</v>
      </c>
      <c r="DN23" s="320">
        <f t="shared" si="33"/>
        <v>0</v>
      </c>
      <c r="DO23" s="320">
        <f t="shared" si="34"/>
        <v>0</v>
      </c>
      <c r="DP23" s="374">
        <f t="shared" si="35"/>
        <v>0</v>
      </c>
      <c r="DQ23" s="555">
        <f t="shared" si="36"/>
        <v>0</v>
      </c>
      <c r="DR23" s="555">
        <f>IF($W23=1,IF(SUM($DQ23:DQ23)&lt;&gt;1,IF(SUM(GL23,GW23,HF23)&gt;0,1,),),)</f>
        <v>0</v>
      </c>
      <c r="DS23" s="555">
        <f>IF($W23=1,IF(SUM($DQ23:DR23)&lt;&gt;1,IF(SUM(GM23,GX23,HG23)&gt;0,1,),),)</f>
        <v>0</v>
      </c>
      <c r="DT23" s="555">
        <f>IF($W23=1,IF(SUM($DQ23:DS23)&lt;&gt;1,IF(SUM(GN23,GY23,HH23)&gt;0,1,),),)</f>
        <v>0</v>
      </c>
      <c r="DU23" s="555">
        <f>IF($W23=1,IF(SUM($DQ23:DT23)&lt;&gt;1,IF(SUM(GO23,GT23,GZ23,HI23)&gt;0,1,),),)</f>
        <v>0</v>
      </c>
      <c r="DV23" s="555">
        <f>IF($W23=1,IF(SUM($DQ23:DT23)&lt;&gt;1,IF(SUM(GP23,HA23,HJ23)&gt;0,1,),),)</f>
        <v>0</v>
      </c>
      <c r="DW23" s="555">
        <f>IF($W23=1,IF(SUM($DQ23:DU23)&lt;&gt;1,IF(SUM(GQ23,HB23,HK23)&gt;0,1,),),)</f>
        <v>0</v>
      </c>
      <c r="DX23" s="555">
        <f>IF($W23=1,IF(SUM($DQ23:DV23)&lt;&gt;1,IF(SUM(GR23,HC23,HL23)&gt;0,1,),),)</f>
        <v>0</v>
      </c>
      <c r="DY23" s="555">
        <f>IF($W23=1,IF(SUM($DQ23:DX23)&lt;&gt;1,IF(SUM(GS23,HD23,HM23,GU23)&gt;0,1,),),)</f>
        <v>0</v>
      </c>
      <c r="DZ23" s="555">
        <f t="shared" si="37"/>
        <v>0</v>
      </c>
      <c r="EA23" s="643"/>
      <c r="EB23" s="643"/>
      <c r="EC23" s="643"/>
      <c r="ED23" s="643"/>
      <c r="EE23" s="643"/>
      <c r="EF23" s="643"/>
      <c r="EG23" s="643"/>
      <c r="EH23" s="643"/>
      <c r="EI23" s="643"/>
      <c r="EJ23" s="643"/>
      <c r="EK23" s="643"/>
      <c r="EL23" s="643"/>
      <c r="EM23" s="56"/>
      <c r="EN23" s="56"/>
      <c r="EO23" s="56"/>
      <c r="EP23" s="56"/>
      <c r="EQ23" s="56"/>
      <c r="ER23" s="555">
        <f t="shared" si="38"/>
        <v>0</v>
      </c>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448"/>
      <c r="FT23" s="56"/>
      <c r="FU23" s="449"/>
      <c r="FV23" s="458"/>
      <c r="FW23" s="573"/>
      <c r="FX23" s="530">
        <f t="shared" si="39"/>
        <v>0</v>
      </c>
      <c r="FY23" s="450"/>
      <c r="FZ23" s="451"/>
      <c r="GA23" s="452"/>
      <c r="GB23" s="452"/>
      <c r="GC23" s="453">
        <f t="shared" si="40"/>
        <v>0</v>
      </c>
      <c r="GD23" s="454">
        <f t="shared" si="41"/>
        <v>0</v>
      </c>
      <c r="GE23" s="455">
        <f t="shared" si="42"/>
        <v>0</v>
      </c>
      <c r="GF23" s="456">
        <f t="shared" si="43"/>
        <v>0</v>
      </c>
      <c r="GG23" s="456">
        <f t="shared" si="44"/>
        <v>0</v>
      </c>
      <c r="GH23" s="456">
        <f t="shared" si="45"/>
        <v>0</v>
      </c>
      <c r="GI23" s="456">
        <f t="shared" si="46"/>
        <v>0</v>
      </c>
      <c r="GJ23" s="455">
        <f t="shared" si="47"/>
        <v>0</v>
      </c>
      <c r="GK23" s="455">
        <f t="shared" si="152"/>
        <v>0</v>
      </c>
      <c r="GL23" s="455">
        <f>IF(AND($FX23&lt;&gt;1,$FZ23&lt;&gt;1),IF(AND(SUM($GK23:GK23)&lt;&gt;1),IF($GC23&gt;=10,1,),),0)</f>
        <v>0</v>
      </c>
      <c r="GM23" s="455">
        <f>IF(AND($FX23&lt;&gt;1,$FZ23&lt;&gt;1),IF(AND(SUM($GK23:GL23)&lt;&gt;1),IF(AND($FY23=1,$GC23&gt;=4),1,),),0)</f>
        <v>0</v>
      </c>
      <c r="GN23" s="455">
        <f>IF(AND($FX23&lt;&gt;1,$FZ23&lt;&gt;1),IF(AND(SUM($GK23:GM23)&lt;&gt;1),IF(AND($FY23=1,$GC23&gt;=2),1,),),0)</f>
        <v>0</v>
      </c>
      <c r="GO23" s="455">
        <f>IF(AND($FX23&lt;&gt;1,$FZ23&lt;&gt;1),IF(AND(SUM($GK23:GN23)&lt;&gt;1),IF(AND($FY23=1,$GC23&gt;0),1,),),0)</f>
        <v>0</v>
      </c>
      <c r="GP23" s="455">
        <f>IF(AND($FX23&lt;&gt;1,$FZ23&lt;&gt;1),IF(AND(SUM($GK23:GO23)&lt;&gt;1),IF($GC23&gt;=4,1,),),0)</f>
        <v>0</v>
      </c>
      <c r="GQ23" s="455">
        <f>IF(AND($FX23&lt;&gt;1,$FZ23&lt;&gt;1),IF(AND(SUM($GK23:GP23)&lt;&gt;1),IF($FY23=1,1,),),0)</f>
        <v>0</v>
      </c>
      <c r="GR23" s="455">
        <f>IF(AND($FX23&lt;&gt;1,$FZ23&lt;&gt;1),IF(AND(SUM($GK23:GQ23)&lt;&gt;1),IF($GC23&gt;=2,1,),),0)</f>
        <v>0</v>
      </c>
      <c r="GS23" s="455">
        <f>IF(AND($FX23&lt;&gt;1,$FZ23&lt;&gt;1),IF(AND(SUM($GK23:GR23)&lt;&gt;1),IF($GC23&gt;0,1,),),0)</f>
        <v>0</v>
      </c>
      <c r="GT23" s="455">
        <f t="shared" si="48"/>
        <v>0</v>
      </c>
      <c r="GU23" s="455">
        <f>IF($FX23&lt;&gt;1,IF(AND(SUM($GT23:GT23)&lt;&gt;1,$GJ23=4,$FZ23=1,$GC23&gt;0),1,),0)</f>
        <v>0</v>
      </c>
      <c r="GV23" s="455">
        <f t="shared" si="49"/>
        <v>0</v>
      </c>
      <c r="GW23" s="455">
        <f t="shared" si="50"/>
        <v>0</v>
      </c>
      <c r="GX23" s="455">
        <f>IF($FX23&lt;&gt;1,IF(AND($GJ23=2,SUM($GV23:GW23)&lt;&gt;1),IF(AND($FY23=1,$GD23&gt;=0.2),1,),),0)</f>
        <v>0</v>
      </c>
      <c r="GY23" s="455">
        <f>IF($FX23&lt;&gt;1,IF(AND($GJ23=2,SUM($GV23:GX23)&lt;&gt;1),IF(AND($FY23=1,$GD23&gt;=0.1),1,),),0)</f>
        <v>0</v>
      </c>
      <c r="GZ23" s="455">
        <f>IF($FX23&lt;&gt;1,IF(AND($GJ23=2,SUM($GV23:GY23)&lt;&gt;1),IF(AND($FY23=1,$GC23&gt;0),1,),),0)</f>
        <v>0</v>
      </c>
      <c r="HA23" s="455">
        <f>IF($FX23&lt;&gt;1,IF(AND($GJ23=2,SUM($GV23:GZ23)&lt;&gt;1),IF($GD23&gt;=0.2,1,),),0)</f>
        <v>0</v>
      </c>
      <c r="HB23" s="455">
        <f>IF($FX23&lt;&gt;1,IF(AND($GJ23=2,SUM($GV23:HA23)&lt;&gt;1),IF($FY23=1,1,),),0)</f>
        <v>0</v>
      </c>
      <c r="HC23" s="455">
        <f>IF($FX23&lt;&gt;1,IF(AND($GJ23=2,SUM($GV23:HB23)&lt;&gt;1),IF($GD23&gt;=0.1,1,),),0)</f>
        <v>0</v>
      </c>
      <c r="HD23" s="455">
        <f>IF($FX23&lt;&gt;1,IF(AND(SUM($GV23:HC23)&lt;&gt;1,$GJ23=2,$GC23&gt;0),1,),0)</f>
        <v>0</v>
      </c>
      <c r="HE23" s="455">
        <f t="shared" si="51"/>
        <v>0</v>
      </c>
      <c r="HF23" s="455">
        <f t="shared" si="52"/>
        <v>0</v>
      </c>
      <c r="HG23" s="455">
        <f>IF($FX23&lt;&gt;1,IF(AND($GJ23=3,SUM($HE23:HF23)&lt;&gt;1),IF(AND($FY23=1,$GD23&gt;=0.1),1,),),0)</f>
        <v>0</v>
      </c>
      <c r="HH23" s="455">
        <f>IF($FX23&lt;&gt;1,IF(AND($GJ23=3,SUM($HE23:HG23)&lt;&gt;1),IF(AND($FY23=1,$GD23&gt;=0.05),1,),),0)</f>
        <v>0</v>
      </c>
      <c r="HI23" s="455">
        <f>IF($FX23&lt;&gt;1,IF(AND($GJ23=3,SUM($HE23:HH23)&lt;&gt;1),IF(AND($FY23=1,$GC23&gt;0),1,),),0)</f>
        <v>0</v>
      </c>
      <c r="HJ23" s="455">
        <f>IF($FX23&lt;&gt;1,IF(AND($GJ23=3,SUM($HE23:HI23)&lt;&gt;1),IF($GD23&gt;=0.1,1,),),0)</f>
        <v>0</v>
      </c>
      <c r="HK23" s="455">
        <f>IF($FX23&lt;&gt;1,IF(AND($GJ23=3,SUM($HE23:HJ23)&lt;&gt;1),IF($FY23=1,1,),),0)</f>
        <v>0</v>
      </c>
      <c r="HL23" s="455">
        <f>IF($FX23&lt;&gt;1,IF(AND($GJ23=3,SUM($HE23:HK23)&lt;&gt;1),IF($GD23&gt;=0.05,1,),),0)</f>
        <v>0</v>
      </c>
      <c r="HM23" s="455">
        <f>IF($FX23&lt;&gt;1,IF(AND(SUM($HE23:HL23)&lt;&gt;1,$GJ23=3,$FZ23=1,$GC23&gt;0),1,),0)</f>
        <v>0</v>
      </c>
      <c r="HN23" s="457">
        <f t="shared" si="153"/>
        <v>0</v>
      </c>
      <c r="HO23" s="458"/>
      <c r="HP23" s="459">
        <f t="shared" si="53"/>
        <v>0</v>
      </c>
      <c r="HQ23" s="460">
        <f t="shared" si="54"/>
        <v>0</v>
      </c>
      <c r="HR23" s="460">
        <f t="shared" si="55"/>
        <v>0</v>
      </c>
      <c r="HS23" s="460">
        <f t="shared" si="56"/>
        <v>0</v>
      </c>
      <c r="HT23" s="460">
        <f t="shared" si="57"/>
        <v>0</v>
      </c>
      <c r="HU23" s="460">
        <f t="shared" si="58"/>
        <v>0</v>
      </c>
      <c r="HV23" s="460">
        <f t="shared" si="59"/>
        <v>0</v>
      </c>
      <c r="HW23" s="460">
        <f t="shared" si="60"/>
        <v>0</v>
      </c>
      <c r="HX23" s="460">
        <f t="shared" si="61"/>
        <v>0</v>
      </c>
      <c r="HY23" s="460">
        <f t="shared" si="62"/>
        <v>0</v>
      </c>
      <c r="HZ23" s="460">
        <f t="shared" si="63"/>
        <v>0</v>
      </c>
      <c r="IA23" s="460">
        <f t="shared" si="64"/>
        <v>0</v>
      </c>
      <c r="IB23" s="460">
        <f t="shared" si="65"/>
        <v>0</v>
      </c>
      <c r="IC23" s="460">
        <f t="shared" si="66"/>
        <v>0</v>
      </c>
      <c r="ID23" s="460">
        <f t="shared" si="67"/>
        <v>0</v>
      </c>
      <c r="IE23" s="460">
        <f t="shared" si="68"/>
        <v>0</v>
      </c>
      <c r="IF23" s="460">
        <f t="shared" si="69"/>
        <v>0</v>
      </c>
      <c r="IG23" s="460">
        <f t="shared" si="70"/>
        <v>0</v>
      </c>
      <c r="IH23" s="460">
        <f t="shared" si="71"/>
        <v>0</v>
      </c>
      <c r="II23" s="460">
        <f t="shared" si="72"/>
        <v>0</v>
      </c>
      <c r="IJ23" s="460">
        <f t="shared" si="73"/>
        <v>0</v>
      </c>
      <c r="IK23" s="460">
        <f t="shared" si="74"/>
        <v>0</v>
      </c>
      <c r="IL23" s="460">
        <f t="shared" si="75"/>
        <v>0</v>
      </c>
      <c r="IM23" s="460">
        <f t="shared" si="76"/>
        <v>0</v>
      </c>
      <c r="IN23" s="460">
        <f t="shared" si="77"/>
        <v>0</v>
      </c>
      <c r="IO23" s="460">
        <f t="shared" si="78"/>
        <v>0</v>
      </c>
      <c r="IP23" s="460">
        <f t="shared" si="79"/>
        <v>0</v>
      </c>
      <c r="IQ23" s="460">
        <f t="shared" si="80"/>
        <v>0</v>
      </c>
      <c r="IR23" s="460">
        <f t="shared" si="81"/>
        <v>0</v>
      </c>
      <c r="IS23" s="460">
        <f t="shared" si="82"/>
        <v>0</v>
      </c>
      <c r="IT23" s="460">
        <f t="shared" si="83"/>
        <v>0</v>
      </c>
      <c r="IU23" s="460">
        <f t="shared" si="84"/>
        <v>0</v>
      </c>
      <c r="IV23" s="460">
        <f t="shared" si="85"/>
        <v>0</v>
      </c>
      <c r="IW23" s="460">
        <f t="shared" si="86"/>
        <v>0</v>
      </c>
      <c r="IX23" s="460">
        <f t="shared" si="87"/>
        <v>0</v>
      </c>
      <c r="IY23" s="460">
        <f t="shared" si="88"/>
        <v>0</v>
      </c>
      <c r="IZ23" s="460">
        <f t="shared" si="89"/>
        <v>0</v>
      </c>
      <c r="JA23" s="460">
        <f t="shared" si="90"/>
        <v>0</v>
      </c>
      <c r="JB23" s="460">
        <f t="shared" si="91"/>
        <v>0</v>
      </c>
      <c r="JC23" s="460">
        <f t="shared" si="92"/>
        <v>0</v>
      </c>
      <c r="JD23" s="460">
        <f t="shared" si="93"/>
        <v>0</v>
      </c>
      <c r="JE23" s="460">
        <f t="shared" si="94"/>
        <v>0</v>
      </c>
      <c r="JF23" s="460">
        <f t="shared" si="95"/>
        <v>0</v>
      </c>
      <c r="JG23" s="460">
        <f t="shared" si="154"/>
        <v>0</v>
      </c>
      <c r="JH23" s="460">
        <f t="shared" si="155"/>
        <v>0</v>
      </c>
      <c r="JI23" s="460">
        <f t="shared" si="156"/>
        <v>0</v>
      </c>
      <c r="JJ23" s="460">
        <f t="shared" si="157"/>
        <v>0</v>
      </c>
      <c r="JK23" s="460">
        <f t="shared" si="158"/>
        <v>0</v>
      </c>
      <c r="JL23" s="460">
        <f t="shared" si="159"/>
        <v>0</v>
      </c>
      <c r="JM23" s="648">
        <f t="shared" si="97"/>
        <v>0</v>
      </c>
      <c r="JN23" s="460">
        <f t="shared" si="98"/>
        <v>0</v>
      </c>
      <c r="JO23" s="460">
        <f t="shared" si="99"/>
        <v>0</v>
      </c>
      <c r="JP23" s="648">
        <f t="shared" si="100"/>
        <v>0</v>
      </c>
      <c r="JQ23" s="460">
        <f t="shared" si="101"/>
        <v>0</v>
      </c>
      <c r="JR23" s="460">
        <f t="shared" si="102"/>
        <v>0</v>
      </c>
      <c r="JS23" s="460">
        <f t="shared" si="160"/>
        <v>0</v>
      </c>
      <c r="JT23" s="460">
        <f t="shared" si="103"/>
        <v>0</v>
      </c>
      <c r="JU23" s="460">
        <f t="shared" si="104"/>
        <v>0</v>
      </c>
      <c r="JV23" s="460">
        <f t="shared" si="105"/>
        <v>0</v>
      </c>
      <c r="JW23" s="460">
        <f t="shared" si="106"/>
        <v>0</v>
      </c>
      <c r="JX23" s="460">
        <f t="shared" si="106"/>
        <v>0</v>
      </c>
      <c r="JY23" s="460">
        <f t="shared" si="106"/>
        <v>0</v>
      </c>
      <c r="JZ23" s="460">
        <f t="shared" si="106"/>
        <v>0</v>
      </c>
      <c r="KA23" s="460">
        <f t="shared" si="106"/>
        <v>0</v>
      </c>
      <c r="KB23" s="460">
        <f t="shared" si="106"/>
        <v>0</v>
      </c>
      <c r="KC23" s="460">
        <f t="shared" si="106"/>
        <v>0</v>
      </c>
      <c r="KD23" s="460">
        <f t="shared" si="106"/>
        <v>0</v>
      </c>
      <c r="KE23" s="460">
        <f t="shared" si="106"/>
        <v>0</v>
      </c>
      <c r="KF23" s="460">
        <f t="shared" si="106"/>
        <v>0</v>
      </c>
      <c r="KG23" s="460">
        <f t="shared" si="106"/>
        <v>0</v>
      </c>
      <c r="KH23" s="460">
        <f t="shared" si="106"/>
        <v>0</v>
      </c>
      <c r="KI23" s="460">
        <f t="shared" si="107"/>
        <v>0</v>
      </c>
      <c r="KJ23" s="460">
        <f t="shared" si="108"/>
        <v>0</v>
      </c>
      <c r="KK23" s="460">
        <f t="shared" si="108"/>
        <v>0</v>
      </c>
      <c r="KL23" s="460">
        <f t="shared" si="108"/>
        <v>0</v>
      </c>
      <c r="KM23" s="460">
        <f t="shared" si="108"/>
        <v>0</v>
      </c>
      <c r="KN23" s="460">
        <f t="shared" si="108"/>
        <v>0</v>
      </c>
      <c r="KO23" s="460">
        <f t="shared" si="108"/>
        <v>0</v>
      </c>
      <c r="KP23" s="460">
        <f t="shared" si="108"/>
        <v>0</v>
      </c>
      <c r="KQ23" s="460">
        <f t="shared" si="108"/>
        <v>0</v>
      </c>
      <c r="KR23" s="460">
        <f t="shared" si="108"/>
        <v>0</v>
      </c>
      <c r="KS23" s="460">
        <f t="shared" si="108"/>
        <v>0</v>
      </c>
      <c r="KT23" s="460">
        <f t="shared" si="108"/>
        <v>0</v>
      </c>
      <c r="KU23" s="460">
        <f t="shared" si="108"/>
        <v>0</v>
      </c>
      <c r="KV23" s="460">
        <f t="shared" si="108"/>
        <v>0</v>
      </c>
      <c r="KW23" s="460">
        <f t="shared" si="108"/>
        <v>0</v>
      </c>
      <c r="KX23" s="460">
        <f t="shared" si="109"/>
        <v>0</v>
      </c>
      <c r="KY23" s="460">
        <f t="shared" si="180"/>
        <v>0</v>
      </c>
      <c r="KZ23" s="460">
        <f t="shared" si="110"/>
        <v>0</v>
      </c>
      <c r="LA23" s="457">
        <f t="shared" si="110"/>
        <v>0</v>
      </c>
      <c r="LB23" s="461">
        <f t="shared" si="162"/>
        <v>0</v>
      </c>
      <c r="LC23" s="460">
        <f t="shared" si="111"/>
        <v>0</v>
      </c>
      <c r="LD23" s="462">
        <f>IF(I23=1,VLOOKUP(C23,'総括表 (A表)'!$E$12:$AP$542,37,FALSE),)</f>
        <v>0</v>
      </c>
      <c r="LE23" s="463">
        <f t="shared" si="163"/>
        <v>0</v>
      </c>
      <c r="LF23" s="460" t="str">
        <f t="shared" si="112"/>
        <v/>
      </c>
      <c r="LG23" s="460" t="str">
        <f t="shared" si="113"/>
        <v/>
      </c>
      <c r="LH23" s="460" t="str">
        <f t="shared" si="164"/>
        <v/>
      </c>
      <c r="LI23" s="460" t="str">
        <f t="shared" si="165"/>
        <v/>
      </c>
      <c r="LJ23" s="460" t="str">
        <f t="shared" si="166"/>
        <v/>
      </c>
      <c r="LK23" s="460" t="str">
        <f t="shared" si="167"/>
        <v/>
      </c>
      <c r="LL23" s="460" t="str">
        <f t="shared" si="168"/>
        <v/>
      </c>
      <c r="LM23" s="460" t="str">
        <f t="shared" si="169"/>
        <v/>
      </c>
      <c r="LN23" s="460" t="str">
        <f t="shared" si="170"/>
        <v/>
      </c>
      <c r="LO23" s="462" t="str">
        <f t="shared" si="114"/>
        <v/>
      </c>
      <c r="LP23" s="459">
        <f t="shared" si="171"/>
        <v>0</v>
      </c>
      <c r="LQ23" s="460" t="str">
        <f t="shared" si="115"/>
        <v/>
      </c>
      <c r="LR23" s="460" t="str">
        <f t="shared" si="116"/>
        <v/>
      </c>
      <c r="LS23" s="464" t="str">
        <f t="shared" si="117"/>
        <v/>
      </c>
      <c r="LT23" s="460" t="str">
        <f t="shared" si="118"/>
        <v/>
      </c>
      <c r="LU23" s="460" t="str">
        <f t="shared" si="119"/>
        <v/>
      </c>
      <c r="LV23" s="621" t="str">
        <f t="shared" si="179"/>
        <v>○</v>
      </c>
      <c r="LW23" s="459">
        <f t="shared" si="172"/>
        <v>0</v>
      </c>
      <c r="LX23" s="465">
        <f t="shared" si="120"/>
        <v>0</v>
      </c>
      <c r="LY23" s="465" t="str">
        <f t="shared" si="121"/>
        <v/>
      </c>
      <c r="LZ23" s="466" t="str">
        <f t="shared" si="173"/>
        <v/>
      </c>
      <c r="MA23" s="466">
        <f t="shared" si="122"/>
        <v>0</v>
      </c>
      <c r="MB23" s="466">
        <f t="shared" si="174"/>
        <v>0</v>
      </c>
      <c r="MC23" s="466">
        <f t="shared" si="123"/>
        <v>0</v>
      </c>
      <c r="MD23" s="467">
        <f t="shared" si="124"/>
        <v>0</v>
      </c>
      <c r="ME23" s="468" t="str">
        <f t="shared" si="125"/>
        <v>○</v>
      </c>
      <c r="MF23" s="469" t="str">
        <f t="shared" si="126"/>
        <v/>
      </c>
      <c r="MG23" s="466">
        <f t="shared" si="127"/>
        <v>0</v>
      </c>
      <c r="MH23" s="470">
        <f t="shared" si="128"/>
        <v>0</v>
      </c>
      <c r="MI23" s="471" t="str">
        <f t="shared" si="175"/>
        <v>○</v>
      </c>
      <c r="MJ23" s="556" t="str">
        <f t="shared" si="176"/>
        <v>○</v>
      </c>
      <c r="MK23" s="569" t="str">
        <f t="shared" si="129"/>
        <v/>
      </c>
      <c r="ML23" s="568" t="str">
        <f t="shared" si="130"/>
        <v/>
      </c>
      <c r="MM23" s="570" t="str">
        <f t="shared" si="131"/>
        <v/>
      </c>
      <c r="MN23" s="571">
        <f t="shared" si="132"/>
        <v>0</v>
      </c>
    </row>
    <row r="24" spans="1:352" ht="30" customHeight="1">
      <c r="A24" s="531">
        <f t="shared" si="8"/>
        <v>0</v>
      </c>
      <c r="B24" s="531">
        <f t="shared" si="133"/>
        <v>0</v>
      </c>
      <c r="C24" s="531">
        <f t="shared" si="181"/>
        <v>0</v>
      </c>
      <c r="D24" s="531">
        <f t="shared" si="135"/>
        <v>0</v>
      </c>
      <c r="E24" s="531">
        <f t="shared" si="9"/>
        <v>0</v>
      </c>
      <c r="F24" s="531">
        <f t="shared" si="10"/>
        <v>0</v>
      </c>
      <c r="G24" s="531">
        <f t="shared" si="136"/>
        <v>0</v>
      </c>
      <c r="H24" s="531">
        <f t="shared" si="137"/>
        <v>0</v>
      </c>
      <c r="I24" s="531">
        <f t="shared" si="11"/>
        <v>0</v>
      </c>
      <c r="J24" s="531">
        <f t="shared" si="138"/>
        <v>0</v>
      </c>
      <c r="K24" s="532">
        <f t="shared" si="12"/>
        <v>11</v>
      </c>
      <c r="L24" s="390"/>
      <c r="M24" s="391"/>
      <c r="N24" s="391"/>
      <c r="O24" s="102"/>
      <c r="P24" s="545" cm="1">
        <f t="array" ref="P24">IFERROR(_xlfn.IFS($O24=1,"都市農業地域",$O24=2,"平地農業地域",$O24=3,"中間農業地域",$O24=4,"山間農業地域"),0)</f>
        <v>0</v>
      </c>
      <c r="Q24" s="559"/>
      <c r="R24" s="357">
        <f t="shared" si="13"/>
        <v>0</v>
      </c>
      <c r="S24" s="637"/>
      <c r="T24" s="742"/>
      <c r="U24" s="743"/>
      <c r="V24" s="744"/>
      <c r="W24" s="455" t="str">
        <f t="shared" si="139"/>
        <v/>
      </c>
      <c r="X24" s="546" t="str">
        <f>IFERROR(IF($Y24=5,"100万円",VLOOKUP($W24,'整理番号表 （R7） '!$Y$33:$Z$34,2,"FALSE")),"")</f>
        <v/>
      </c>
      <c r="Y24" s="50"/>
      <c r="Z24" s="456" cm="1">
        <f t="array" ref="Z24">IFERROR(_xlfn.IFS($Y24=1,"認定農業者",$Y24=2,"認定就農者",$Y24=3,"集落営農組織(任意組織)",$Y24=4,"市町村基本構想に示す目標水準を達成している農業者",$Y24=5,"市町村が認める者"),0)</f>
        <v>0</v>
      </c>
      <c r="AA24" s="371"/>
      <c r="AB24" s="547" t="str">
        <f>'整理番号表 （R7） '!$AC24</f>
        <v/>
      </c>
      <c r="AC24" s="548" t="str">
        <f t="shared" si="14"/>
        <v/>
      </c>
      <c r="AD24" s="50"/>
      <c r="AE24" s="50"/>
      <c r="AF24" s="455">
        <f>IF(AE24&lt;&gt;0,VLOOKUP(AE24,'整理番号表 （R7） '!$B$20:$F$47,2,FALSE),)</f>
        <v>0</v>
      </c>
      <c r="AG24" s="104"/>
      <c r="AH24" s="549" t="str">
        <f>IFERROR(VLOOKUP(AG24,'整理番号表 （R7） '!$P$6:$Q$39,2,FALSE),"")</f>
        <v/>
      </c>
      <c r="AI24" s="106"/>
      <c r="AJ24" s="530">
        <f t="shared" si="15"/>
        <v>0</v>
      </c>
      <c r="AK24" s="89"/>
      <c r="AL24" s="632"/>
      <c r="AM24" s="439"/>
      <c r="AN24" s="440"/>
      <c r="AO24" s="440"/>
      <c r="AP24" s="104"/>
      <c r="AQ24" s="441">
        <f>IF(AP24&lt;&gt;0,VLOOKUP(AP24,'整理番号表 （R7） '!$P$43:$R$49,2,FALSE),)</f>
        <v>0</v>
      </c>
      <c r="AR24" s="442"/>
      <c r="AS24" s="440"/>
      <c r="AT24" s="105"/>
      <c r="AU24" s="767"/>
      <c r="AV24" s="767"/>
      <c r="AW24" s="418"/>
      <c r="AX24" s="550">
        <f t="shared" si="140"/>
        <v>0</v>
      </c>
      <c r="AY24" s="550">
        <f t="shared" si="16"/>
        <v>0</v>
      </c>
      <c r="AZ24" s="418"/>
      <c r="BA24" s="550">
        <f t="shared" si="177"/>
        <v>0</v>
      </c>
      <c r="BB24" s="444"/>
      <c r="BC24" s="444"/>
      <c r="BD24" s="444"/>
      <c r="BE24" s="620"/>
      <c r="BF24" s="553" t="str">
        <f t="shared" si="141"/>
        <v/>
      </c>
      <c r="BG24" s="562" t="str">
        <f t="shared" si="142"/>
        <v/>
      </c>
      <c r="BH24" s="551">
        <f t="shared" si="143"/>
        <v>0</v>
      </c>
      <c r="BI24" s="551">
        <f t="shared" si="178"/>
        <v>0</v>
      </c>
      <c r="BJ24" s="446"/>
      <c r="BK24" s="446"/>
      <c r="BL24" s="446"/>
      <c r="BM24" s="45"/>
      <c r="BN24" s="455">
        <f>IF(BM24&lt;&gt;0,VLOOKUP(BM24,'整理番号表 （R7） '!$T$6:$U$16,2,FALSE),)</f>
        <v>0</v>
      </c>
      <c r="BO24" s="45"/>
      <c r="BP24" s="455">
        <f>IF(BO24&lt;&gt;0,VLOOKUP(BO24,'整理番号表 （R7） '!$T$23:$U$30,2,FALSE),)</f>
        <v>0</v>
      </c>
      <c r="BQ24" s="45"/>
      <c r="BR24" s="552">
        <f t="shared" si="17"/>
        <v>0</v>
      </c>
      <c r="BS24" s="763" t="str">
        <f t="shared" si="18"/>
        <v/>
      </c>
      <c r="BT24" s="113"/>
      <c r="BU24" s="618"/>
      <c r="BV24" s="113"/>
      <c r="BW24" s="113"/>
      <c r="BX24" s="113"/>
      <c r="BY24" s="554">
        <f t="shared" si="144"/>
        <v>0</v>
      </c>
      <c r="BZ24" s="764">
        <f t="shared" si="19"/>
        <v>0</v>
      </c>
      <c r="CA24" s="357">
        <f t="shared" si="145"/>
        <v>0</v>
      </c>
      <c r="CB24" s="357" t="str">
        <f t="shared" si="182"/>
        <v/>
      </c>
      <c r="CC24" s="357">
        <f t="shared" si="21"/>
        <v>0</v>
      </c>
      <c r="CD24" s="357">
        <f t="shared" si="146"/>
        <v>0</v>
      </c>
      <c r="CE24" s="357">
        <f t="shared" si="147"/>
        <v>0</v>
      </c>
      <c r="CF24" s="357">
        <f t="shared" si="148"/>
        <v>0</v>
      </c>
      <c r="CG24" s="357">
        <f t="shared" si="149"/>
        <v>0</v>
      </c>
      <c r="CH24" s="357">
        <f t="shared" si="150"/>
        <v>0</v>
      </c>
      <c r="CI24" s="357" t="str">
        <f t="shared" si="151"/>
        <v/>
      </c>
      <c r="CJ24" s="572">
        <f t="shared" ref="CJ24:CO33" si="183">IF(OR($BT24&lt;=0,$BX24&lt;=0),0,IF(AND($W24=1,$I24=1,$FM24&lt;&gt;1,CJ$2&lt;=$BY24,$BY24&lt;CK$2),1,))</f>
        <v>0</v>
      </c>
      <c r="CK24" s="320">
        <f t="shared" si="183"/>
        <v>0</v>
      </c>
      <c r="CL24" s="320">
        <f t="shared" si="183"/>
        <v>0</v>
      </c>
      <c r="CM24" s="320">
        <f t="shared" si="183"/>
        <v>0</v>
      </c>
      <c r="CN24" s="320">
        <f t="shared" si="183"/>
        <v>0</v>
      </c>
      <c r="CO24" s="320">
        <f t="shared" si="183"/>
        <v>0</v>
      </c>
      <c r="CP24" s="320">
        <f t="shared" si="23"/>
        <v>0</v>
      </c>
      <c r="CQ24" s="320">
        <f t="shared" ref="CQ24:CV33" si="184">IF(OR($BT24&lt;=0,$BX24&lt;=0),0,IF(AND($W24=2,$I24=1,$FM24&lt;&gt;1,CQ$2&lt;=$BY24,$BY24&lt;CR$2),1,))</f>
        <v>0</v>
      </c>
      <c r="CR24" s="320">
        <f t="shared" si="184"/>
        <v>0</v>
      </c>
      <c r="CS24" s="320">
        <f t="shared" si="184"/>
        <v>0</v>
      </c>
      <c r="CT24" s="320">
        <f t="shared" si="184"/>
        <v>0</v>
      </c>
      <c r="CU24" s="320">
        <f t="shared" si="184"/>
        <v>0</v>
      </c>
      <c r="CV24" s="320">
        <f t="shared" si="184"/>
        <v>0</v>
      </c>
      <c r="CW24" s="320">
        <f t="shared" si="25"/>
        <v>0</v>
      </c>
      <c r="CX24" s="320">
        <f t="shared" ref="CX24:DC33" si="185">IF($BX24&lt;0,0,IF(AND($W24=1,$I24=1,$FM24&lt;&gt;1,CX$2&lt;=$BZ24,$BZ24&lt;CY$2),1,))</f>
        <v>0</v>
      </c>
      <c r="CY24" s="320">
        <f t="shared" si="185"/>
        <v>0</v>
      </c>
      <c r="CZ24" s="320">
        <f t="shared" si="185"/>
        <v>0</v>
      </c>
      <c r="DA24" s="320">
        <f t="shared" si="185"/>
        <v>0</v>
      </c>
      <c r="DB24" s="320">
        <f t="shared" si="185"/>
        <v>0</v>
      </c>
      <c r="DC24" s="320">
        <f t="shared" si="185"/>
        <v>0</v>
      </c>
      <c r="DD24" s="320">
        <f t="shared" si="27"/>
        <v>0</v>
      </c>
      <c r="DE24" s="320">
        <f t="shared" si="28"/>
        <v>0</v>
      </c>
      <c r="DF24" s="320">
        <f t="shared" si="28"/>
        <v>0</v>
      </c>
      <c r="DG24" s="320">
        <f t="shared" si="28"/>
        <v>0</v>
      </c>
      <c r="DH24" s="320">
        <f t="shared" si="28"/>
        <v>0</v>
      </c>
      <c r="DI24" s="320">
        <f t="shared" si="29"/>
        <v>0</v>
      </c>
      <c r="DJ24" s="320">
        <f t="shared" si="29"/>
        <v>0</v>
      </c>
      <c r="DK24" s="320">
        <f t="shared" si="30"/>
        <v>0</v>
      </c>
      <c r="DL24" s="320">
        <f t="shared" si="31"/>
        <v>0</v>
      </c>
      <c r="DM24" s="320">
        <f t="shared" si="32"/>
        <v>0</v>
      </c>
      <c r="DN24" s="320">
        <f t="shared" si="33"/>
        <v>0</v>
      </c>
      <c r="DO24" s="320">
        <f t="shared" si="34"/>
        <v>0</v>
      </c>
      <c r="DP24" s="374">
        <f t="shared" si="35"/>
        <v>0</v>
      </c>
      <c r="DQ24" s="555">
        <f t="shared" si="36"/>
        <v>0</v>
      </c>
      <c r="DR24" s="555">
        <f>IF($W24=1,IF(SUM($DQ24:DQ24)&lt;&gt;1,IF(SUM(GL24,GW24,HF24)&gt;0,1,),),)</f>
        <v>0</v>
      </c>
      <c r="DS24" s="555">
        <f>IF($W24=1,IF(SUM($DQ24:DR24)&lt;&gt;1,IF(SUM(GM24,GX24,HG24)&gt;0,1,),),)</f>
        <v>0</v>
      </c>
      <c r="DT24" s="555">
        <f>IF($W24=1,IF(SUM($DQ24:DS24)&lt;&gt;1,IF(SUM(GN24,GY24,HH24)&gt;0,1,),),)</f>
        <v>0</v>
      </c>
      <c r="DU24" s="555">
        <f>IF($W24=1,IF(SUM($DQ24:DT24)&lt;&gt;1,IF(SUM(GO24,GT24,GZ24,HI24)&gt;0,1,),),)</f>
        <v>0</v>
      </c>
      <c r="DV24" s="555">
        <f>IF($W24=1,IF(SUM($DQ24:DT24)&lt;&gt;1,IF(SUM(GP24,HA24,HJ24)&gt;0,1,),),)</f>
        <v>0</v>
      </c>
      <c r="DW24" s="555">
        <f>IF($W24=1,IF(SUM($DQ24:DU24)&lt;&gt;1,IF(SUM(GQ24,HB24,HK24)&gt;0,1,),),)</f>
        <v>0</v>
      </c>
      <c r="DX24" s="555">
        <f>IF($W24=1,IF(SUM($DQ24:DV24)&lt;&gt;1,IF(SUM(GR24,HC24,HL24)&gt;0,1,),),)</f>
        <v>0</v>
      </c>
      <c r="DY24" s="555">
        <f>IF($W24=1,IF(SUM($DQ24:DX24)&lt;&gt;1,IF(SUM(GS24,HD24,HM24,GU24)&gt;0,1,),),)</f>
        <v>0</v>
      </c>
      <c r="DZ24" s="555">
        <f t="shared" si="37"/>
        <v>0</v>
      </c>
      <c r="EA24" s="643"/>
      <c r="EB24" s="643"/>
      <c r="EC24" s="643"/>
      <c r="ED24" s="643"/>
      <c r="EE24" s="643"/>
      <c r="EF24" s="643"/>
      <c r="EG24" s="643"/>
      <c r="EH24" s="643"/>
      <c r="EI24" s="643"/>
      <c r="EJ24" s="643"/>
      <c r="EK24" s="643"/>
      <c r="EL24" s="643"/>
      <c r="EM24" s="56"/>
      <c r="EN24" s="56"/>
      <c r="EO24" s="56"/>
      <c r="EP24" s="56"/>
      <c r="EQ24" s="56"/>
      <c r="ER24" s="555">
        <f t="shared" si="38"/>
        <v>0</v>
      </c>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448"/>
      <c r="FT24" s="56"/>
      <c r="FU24" s="449"/>
      <c r="FV24" s="458"/>
      <c r="FW24" s="573"/>
      <c r="FX24" s="530">
        <f t="shared" si="39"/>
        <v>0</v>
      </c>
      <c r="FY24" s="450"/>
      <c r="FZ24" s="451"/>
      <c r="GA24" s="452"/>
      <c r="GB24" s="452"/>
      <c r="GC24" s="453">
        <f t="shared" si="40"/>
        <v>0</v>
      </c>
      <c r="GD24" s="454">
        <f t="shared" si="41"/>
        <v>0</v>
      </c>
      <c r="GE24" s="455">
        <f t="shared" si="42"/>
        <v>0</v>
      </c>
      <c r="GF24" s="456">
        <f t="shared" si="43"/>
        <v>0</v>
      </c>
      <c r="GG24" s="456">
        <f t="shared" si="44"/>
        <v>0</v>
      </c>
      <c r="GH24" s="456">
        <f t="shared" si="45"/>
        <v>0</v>
      </c>
      <c r="GI24" s="456">
        <f t="shared" si="46"/>
        <v>0</v>
      </c>
      <c r="GJ24" s="455">
        <f t="shared" si="47"/>
        <v>0</v>
      </c>
      <c r="GK24" s="455">
        <f t="shared" si="152"/>
        <v>0</v>
      </c>
      <c r="GL24" s="455">
        <f>IF(AND($FX24&lt;&gt;1,$FZ24&lt;&gt;1),IF(AND(SUM($GK24:GK24)&lt;&gt;1),IF($GC24&gt;=10,1,),),0)</f>
        <v>0</v>
      </c>
      <c r="GM24" s="455">
        <f>IF(AND($FX24&lt;&gt;1,$FZ24&lt;&gt;1),IF(AND(SUM($GK24:GL24)&lt;&gt;1),IF(AND($FY24=1,$GC24&gt;=4),1,),),0)</f>
        <v>0</v>
      </c>
      <c r="GN24" s="455">
        <f>IF(AND($FX24&lt;&gt;1,$FZ24&lt;&gt;1),IF(AND(SUM($GK24:GM24)&lt;&gt;1),IF(AND($FY24=1,$GC24&gt;=2),1,),),0)</f>
        <v>0</v>
      </c>
      <c r="GO24" s="455">
        <f>IF(AND($FX24&lt;&gt;1,$FZ24&lt;&gt;1),IF(AND(SUM($GK24:GN24)&lt;&gt;1),IF(AND($FY24=1,$GC24&gt;0),1,),),0)</f>
        <v>0</v>
      </c>
      <c r="GP24" s="455">
        <f>IF(AND($FX24&lt;&gt;1,$FZ24&lt;&gt;1),IF(AND(SUM($GK24:GO24)&lt;&gt;1),IF($GC24&gt;=4,1,),),0)</f>
        <v>0</v>
      </c>
      <c r="GQ24" s="455">
        <f>IF(AND($FX24&lt;&gt;1,$FZ24&lt;&gt;1),IF(AND(SUM($GK24:GP24)&lt;&gt;1),IF($FY24=1,1,),),0)</f>
        <v>0</v>
      </c>
      <c r="GR24" s="455">
        <f>IF(AND($FX24&lt;&gt;1,$FZ24&lt;&gt;1),IF(AND(SUM($GK24:GQ24)&lt;&gt;1),IF($GC24&gt;=2,1,),),0)</f>
        <v>0</v>
      </c>
      <c r="GS24" s="455">
        <f>IF(AND($FX24&lt;&gt;1,$FZ24&lt;&gt;1),IF(AND(SUM($GK24:GR24)&lt;&gt;1),IF($GC24&gt;0,1,),),0)</f>
        <v>0</v>
      </c>
      <c r="GT24" s="455">
        <f t="shared" si="48"/>
        <v>0</v>
      </c>
      <c r="GU24" s="455">
        <f>IF($FX24&lt;&gt;1,IF(AND(SUM($GT24:GT24)&lt;&gt;1,$GJ24=4,$FZ24=1,$GC24&gt;0),1,),0)</f>
        <v>0</v>
      </c>
      <c r="GV24" s="455">
        <f t="shared" si="49"/>
        <v>0</v>
      </c>
      <c r="GW24" s="455">
        <f t="shared" si="50"/>
        <v>0</v>
      </c>
      <c r="GX24" s="455">
        <f>IF($FX24&lt;&gt;1,IF(AND($GJ24=2,SUM($GV24:GW24)&lt;&gt;1),IF(AND($FY24=1,$GD24&gt;=0.2),1,),),0)</f>
        <v>0</v>
      </c>
      <c r="GY24" s="455">
        <f>IF($FX24&lt;&gt;1,IF(AND($GJ24=2,SUM($GV24:GX24)&lt;&gt;1),IF(AND($FY24=1,$GD24&gt;=0.1),1,),),0)</f>
        <v>0</v>
      </c>
      <c r="GZ24" s="455">
        <f>IF($FX24&lt;&gt;1,IF(AND($GJ24=2,SUM($GV24:GY24)&lt;&gt;1),IF(AND($FY24=1,$GC24&gt;0),1,),),0)</f>
        <v>0</v>
      </c>
      <c r="HA24" s="455">
        <f>IF($FX24&lt;&gt;1,IF(AND($GJ24=2,SUM($GV24:GZ24)&lt;&gt;1),IF($GD24&gt;=0.2,1,),),0)</f>
        <v>0</v>
      </c>
      <c r="HB24" s="455">
        <f>IF($FX24&lt;&gt;1,IF(AND($GJ24=2,SUM($GV24:HA24)&lt;&gt;1),IF($FY24=1,1,),),0)</f>
        <v>0</v>
      </c>
      <c r="HC24" s="455">
        <f>IF($FX24&lt;&gt;1,IF(AND($GJ24=2,SUM($GV24:HB24)&lt;&gt;1),IF($GD24&gt;=0.1,1,),),0)</f>
        <v>0</v>
      </c>
      <c r="HD24" s="455">
        <f>IF($FX24&lt;&gt;1,IF(AND(SUM($GV24:HC24)&lt;&gt;1,$GJ24=2,$GC24&gt;0),1,),0)</f>
        <v>0</v>
      </c>
      <c r="HE24" s="455">
        <f t="shared" si="51"/>
        <v>0</v>
      </c>
      <c r="HF24" s="455">
        <f t="shared" si="52"/>
        <v>0</v>
      </c>
      <c r="HG24" s="455">
        <f>IF($FX24&lt;&gt;1,IF(AND($GJ24=3,SUM($HE24:HF24)&lt;&gt;1),IF(AND($FY24=1,$GD24&gt;=0.1),1,),),0)</f>
        <v>0</v>
      </c>
      <c r="HH24" s="455">
        <f>IF($FX24&lt;&gt;1,IF(AND($GJ24=3,SUM($HE24:HG24)&lt;&gt;1),IF(AND($FY24=1,$GD24&gt;=0.05),1,),),0)</f>
        <v>0</v>
      </c>
      <c r="HI24" s="455">
        <f>IF($FX24&lt;&gt;1,IF(AND($GJ24=3,SUM($HE24:HH24)&lt;&gt;1),IF(AND($FY24=1,$GC24&gt;0),1,),),0)</f>
        <v>0</v>
      </c>
      <c r="HJ24" s="455">
        <f>IF($FX24&lt;&gt;1,IF(AND($GJ24=3,SUM($HE24:HI24)&lt;&gt;1),IF($GD24&gt;=0.1,1,),),0)</f>
        <v>0</v>
      </c>
      <c r="HK24" s="455">
        <f>IF($FX24&lt;&gt;1,IF(AND($GJ24=3,SUM($HE24:HJ24)&lt;&gt;1),IF($FY24=1,1,),),0)</f>
        <v>0</v>
      </c>
      <c r="HL24" s="455">
        <f>IF($FX24&lt;&gt;1,IF(AND($GJ24=3,SUM($HE24:HK24)&lt;&gt;1),IF($GD24&gt;=0.05,1,),),0)</f>
        <v>0</v>
      </c>
      <c r="HM24" s="455">
        <f>IF($FX24&lt;&gt;1,IF(AND(SUM($HE24:HL24)&lt;&gt;1,$GJ24=3,$FZ24=1,$GC24&gt;0),1,),0)</f>
        <v>0</v>
      </c>
      <c r="HN24" s="457">
        <f t="shared" si="153"/>
        <v>0</v>
      </c>
      <c r="HO24" s="458"/>
      <c r="HP24" s="459">
        <f t="shared" si="53"/>
        <v>0</v>
      </c>
      <c r="HQ24" s="460">
        <f t="shared" si="54"/>
        <v>0</v>
      </c>
      <c r="HR24" s="460">
        <f t="shared" si="55"/>
        <v>0</v>
      </c>
      <c r="HS24" s="460">
        <f t="shared" si="56"/>
        <v>0</v>
      </c>
      <c r="HT24" s="460">
        <f t="shared" si="57"/>
        <v>0</v>
      </c>
      <c r="HU24" s="460">
        <f t="shared" si="58"/>
        <v>0</v>
      </c>
      <c r="HV24" s="460">
        <f t="shared" si="59"/>
        <v>0</v>
      </c>
      <c r="HW24" s="460">
        <f t="shared" si="60"/>
        <v>0</v>
      </c>
      <c r="HX24" s="460">
        <f t="shared" si="61"/>
        <v>0</v>
      </c>
      <c r="HY24" s="460">
        <f t="shared" si="62"/>
        <v>0</v>
      </c>
      <c r="HZ24" s="460">
        <f t="shared" si="63"/>
        <v>0</v>
      </c>
      <c r="IA24" s="460">
        <f t="shared" si="64"/>
        <v>0</v>
      </c>
      <c r="IB24" s="460">
        <f t="shared" si="65"/>
        <v>0</v>
      </c>
      <c r="IC24" s="460">
        <f t="shared" si="66"/>
        <v>0</v>
      </c>
      <c r="ID24" s="460">
        <f t="shared" si="67"/>
        <v>0</v>
      </c>
      <c r="IE24" s="460">
        <f t="shared" si="68"/>
        <v>0</v>
      </c>
      <c r="IF24" s="460">
        <f t="shared" si="69"/>
        <v>0</v>
      </c>
      <c r="IG24" s="460">
        <f t="shared" si="70"/>
        <v>0</v>
      </c>
      <c r="IH24" s="460">
        <f t="shared" si="71"/>
        <v>0</v>
      </c>
      <c r="II24" s="460">
        <f t="shared" si="72"/>
        <v>0</v>
      </c>
      <c r="IJ24" s="460">
        <f t="shared" si="73"/>
        <v>0</v>
      </c>
      <c r="IK24" s="460">
        <f t="shared" si="74"/>
        <v>0</v>
      </c>
      <c r="IL24" s="460">
        <f t="shared" si="75"/>
        <v>0</v>
      </c>
      <c r="IM24" s="460">
        <f t="shared" si="76"/>
        <v>0</v>
      </c>
      <c r="IN24" s="460">
        <f t="shared" si="77"/>
        <v>0</v>
      </c>
      <c r="IO24" s="460">
        <f t="shared" si="78"/>
        <v>0</v>
      </c>
      <c r="IP24" s="460">
        <f t="shared" si="79"/>
        <v>0</v>
      </c>
      <c r="IQ24" s="460">
        <f t="shared" si="80"/>
        <v>0</v>
      </c>
      <c r="IR24" s="460">
        <f t="shared" si="81"/>
        <v>0</v>
      </c>
      <c r="IS24" s="460">
        <f t="shared" si="82"/>
        <v>0</v>
      </c>
      <c r="IT24" s="460">
        <f t="shared" si="83"/>
        <v>0</v>
      </c>
      <c r="IU24" s="460">
        <f t="shared" si="84"/>
        <v>0</v>
      </c>
      <c r="IV24" s="460">
        <f t="shared" si="85"/>
        <v>0</v>
      </c>
      <c r="IW24" s="460">
        <f t="shared" si="86"/>
        <v>0</v>
      </c>
      <c r="IX24" s="460">
        <f t="shared" si="87"/>
        <v>0</v>
      </c>
      <c r="IY24" s="460">
        <f t="shared" si="88"/>
        <v>0</v>
      </c>
      <c r="IZ24" s="460">
        <f t="shared" si="89"/>
        <v>0</v>
      </c>
      <c r="JA24" s="460">
        <f t="shared" si="90"/>
        <v>0</v>
      </c>
      <c r="JB24" s="460">
        <f t="shared" si="91"/>
        <v>0</v>
      </c>
      <c r="JC24" s="460">
        <f t="shared" si="92"/>
        <v>0</v>
      </c>
      <c r="JD24" s="460">
        <f t="shared" si="93"/>
        <v>0</v>
      </c>
      <c r="JE24" s="460">
        <f t="shared" si="94"/>
        <v>0</v>
      </c>
      <c r="JF24" s="460">
        <f t="shared" si="95"/>
        <v>0</v>
      </c>
      <c r="JG24" s="460">
        <f t="shared" si="154"/>
        <v>0</v>
      </c>
      <c r="JH24" s="460">
        <f t="shared" si="155"/>
        <v>0</v>
      </c>
      <c r="JI24" s="460">
        <f t="shared" si="156"/>
        <v>0</v>
      </c>
      <c r="JJ24" s="460">
        <f t="shared" si="157"/>
        <v>0</v>
      </c>
      <c r="JK24" s="460">
        <f t="shared" si="158"/>
        <v>0</v>
      </c>
      <c r="JL24" s="460">
        <f t="shared" si="159"/>
        <v>0</v>
      </c>
      <c r="JM24" s="648">
        <f t="shared" si="97"/>
        <v>0</v>
      </c>
      <c r="JN24" s="460">
        <f t="shared" si="98"/>
        <v>0</v>
      </c>
      <c r="JO24" s="460">
        <f t="shared" si="99"/>
        <v>0</v>
      </c>
      <c r="JP24" s="648">
        <f t="shared" si="100"/>
        <v>0</v>
      </c>
      <c r="JQ24" s="460">
        <f t="shared" si="101"/>
        <v>0</v>
      </c>
      <c r="JR24" s="460">
        <f t="shared" si="102"/>
        <v>0</v>
      </c>
      <c r="JS24" s="460">
        <f t="shared" si="160"/>
        <v>0</v>
      </c>
      <c r="JT24" s="460">
        <f t="shared" si="103"/>
        <v>0</v>
      </c>
      <c r="JU24" s="460">
        <f t="shared" si="104"/>
        <v>0</v>
      </c>
      <c r="JV24" s="460">
        <f t="shared" si="105"/>
        <v>0</v>
      </c>
      <c r="JW24" s="460">
        <f t="shared" si="106"/>
        <v>0</v>
      </c>
      <c r="JX24" s="460">
        <f t="shared" si="106"/>
        <v>0</v>
      </c>
      <c r="JY24" s="460">
        <f t="shared" si="106"/>
        <v>0</v>
      </c>
      <c r="JZ24" s="460">
        <f t="shared" si="106"/>
        <v>0</v>
      </c>
      <c r="KA24" s="460">
        <f t="shared" si="106"/>
        <v>0</v>
      </c>
      <c r="KB24" s="460">
        <f t="shared" si="106"/>
        <v>0</v>
      </c>
      <c r="KC24" s="460">
        <f t="shared" si="106"/>
        <v>0</v>
      </c>
      <c r="KD24" s="460">
        <f t="shared" si="106"/>
        <v>0</v>
      </c>
      <c r="KE24" s="460">
        <f t="shared" si="106"/>
        <v>0</v>
      </c>
      <c r="KF24" s="460">
        <f t="shared" si="106"/>
        <v>0</v>
      </c>
      <c r="KG24" s="460">
        <f t="shared" si="106"/>
        <v>0</v>
      </c>
      <c r="KH24" s="460">
        <f t="shared" si="106"/>
        <v>0</v>
      </c>
      <c r="KI24" s="460">
        <f t="shared" si="107"/>
        <v>0</v>
      </c>
      <c r="KJ24" s="460">
        <f t="shared" si="108"/>
        <v>0</v>
      </c>
      <c r="KK24" s="460">
        <f t="shared" si="108"/>
        <v>0</v>
      </c>
      <c r="KL24" s="460">
        <f t="shared" si="108"/>
        <v>0</v>
      </c>
      <c r="KM24" s="460">
        <f t="shared" si="108"/>
        <v>0</v>
      </c>
      <c r="KN24" s="460">
        <f t="shared" si="108"/>
        <v>0</v>
      </c>
      <c r="KO24" s="460">
        <f t="shared" si="108"/>
        <v>0</v>
      </c>
      <c r="KP24" s="460">
        <f t="shared" si="108"/>
        <v>0</v>
      </c>
      <c r="KQ24" s="460">
        <f t="shared" si="108"/>
        <v>0</v>
      </c>
      <c r="KR24" s="460">
        <f t="shared" si="108"/>
        <v>0</v>
      </c>
      <c r="KS24" s="460">
        <f t="shared" si="108"/>
        <v>0</v>
      </c>
      <c r="KT24" s="460">
        <f t="shared" si="108"/>
        <v>0</v>
      </c>
      <c r="KU24" s="460">
        <f t="shared" si="108"/>
        <v>0</v>
      </c>
      <c r="KV24" s="460">
        <f t="shared" si="108"/>
        <v>0</v>
      </c>
      <c r="KW24" s="460">
        <f t="shared" si="108"/>
        <v>0</v>
      </c>
      <c r="KX24" s="460">
        <f t="shared" si="109"/>
        <v>0</v>
      </c>
      <c r="KY24" s="460">
        <f t="shared" si="180"/>
        <v>0</v>
      </c>
      <c r="KZ24" s="460">
        <f t="shared" si="110"/>
        <v>0</v>
      </c>
      <c r="LA24" s="457">
        <f t="shared" si="110"/>
        <v>0</v>
      </c>
      <c r="LB24" s="461">
        <f t="shared" si="162"/>
        <v>0</v>
      </c>
      <c r="LC24" s="460">
        <f t="shared" si="111"/>
        <v>0</v>
      </c>
      <c r="LD24" s="462">
        <f>IF(I24=1,VLOOKUP(C24,'総括表 (A表)'!$E$12:$AP$542,37,FALSE),)</f>
        <v>0</v>
      </c>
      <c r="LE24" s="463">
        <f t="shared" si="163"/>
        <v>0</v>
      </c>
      <c r="LF24" s="460" t="str">
        <f t="shared" si="112"/>
        <v/>
      </c>
      <c r="LG24" s="460" t="str">
        <f t="shared" si="113"/>
        <v/>
      </c>
      <c r="LH24" s="460" t="str">
        <f t="shared" si="164"/>
        <v/>
      </c>
      <c r="LI24" s="460" t="str">
        <f t="shared" si="165"/>
        <v/>
      </c>
      <c r="LJ24" s="460" t="str">
        <f t="shared" si="166"/>
        <v/>
      </c>
      <c r="LK24" s="460" t="str">
        <f t="shared" si="167"/>
        <v/>
      </c>
      <c r="LL24" s="460" t="str">
        <f t="shared" si="168"/>
        <v/>
      </c>
      <c r="LM24" s="460" t="str">
        <f t="shared" si="169"/>
        <v/>
      </c>
      <c r="LN24" s="460" t="str">
        <f t="shared" si="170"/>
        <v/>
      </c>
      <c r="LO24" s="462" t="str">
        <f t="shared" si="114"/>
        <v/>
      </c>
      <c r="LP24" s="459">
        <f t="shared" si="171"/>
        <v>0</v>
      </c>
      <c r="LQ24" s="460" t="str">
        <f t="shared" si="115"/>
        <v/>
      </c>
      <c r="LR24" s="460" t="str">
        <f t="shared" si="116"/>
        <v/>
      </c>
      <c r="LS24" s="464" t="str">
        <f t="shared" si="117"/>
        <v/>
      </c>
      <c r="LT24" s="460" t="str">
        <f t="shared" si="118"/>
        <v/>
      </c>
      <c r="LU24" s="460" t="str">
        <f t="shared" si="119"/>
        <v/>
      </c>
      <c r="LV24" s="621" t="str">
        <f t="shared" si="179"/>
        <v>○</v>
      </c>
      <c r="LW24" s="459">
        <f t="shared" si="172"/>
        <v>0</v>
      </c>
      <c r="LX24" s="465">
        <f t="shared" si="120"/>
        <v>0</v>
      </c>
      <c r="LY24" s="465" t="str">
        <f t="shared" si="121"/>
        <v/>
      </c>
      <c r="LZ24" s="466" t="str">
        <f t="shared" si="173"/>
        <v/>
      </c>
      <c r="MA24" s="466">
        <f t="shared" si="122"/>
        <v>0</v>
      </c>
      <c r="MB24" s="466">
        <f t="shared" si="174"/>
        <v>0</v>
      </c>
      <c r="MC24" s="466">
        <f t="shared" si="123"/>
        <v>0</v>
      </c>
      <c r="MD24" s="467">
        <f t="shared" si="124"/>
        <v>0</v>
      </c>
      <c r="ME24" s="468" t="str">
        <f t="shared" si="125"/>
        <v>○</v>
      </c>
      <c r="MF24" s="469" t="str">
        <f t="shared" si="126"/>
        <v/>
      </c>
      <c r="MG24" s="466">
        <f t="shared" si="127"/>
        <v>0</v>
      </c>
      <c r="MH24" s="470">
        <f t="shared" si="128"/>
        <v>0</v>
      </c>
      <c r="MI24" s="471" t="str">
        <f t="shared" si="175"/>
        <v>○</v>
      </c>
      <c r="MJ24" s="556" t="str">
        <f t="shared" si="176"/>
        <v>○</v>
      </c>
      <c r="MK24" s="569" t="str">
        <f t="shared" si="129"/>
        <v/>
      </c>
      <c r="ML24" s="568" t="str">
        <f t="shared" si="130"/>
        <v/>
      </c>
      <c r="MM24" s="570" t="str">
        <f t="shared" si="131"/>
        <v/>
      </c>
      <c r="MN24" s="571">
        <f t="shared" si="132"/>
        <v>0</v>
      </c>
    </row>
    <row r="25" spans="1:352" ht="30" customHeight="1">
      <c r="A25" s="531">
        <f t="shared" si="8"/>
        <v>0</v>
      </c>
      <c r="B25" s="531">
        <f t="shared" si="133"/>
        <v>0</v>
      </c>
      <c r="C25" s="531">
        <f t="shared" si="181"/>
        <v>0</v>
      </c>
      <c r="D25" s="531">
        <f t="shared" si="135"/>
        <v>0</v>
      </c>
      <c r="E25" s="531">
        <f t="shared" si="9"/>
        <v>0</v>
      </c>
      <c r="F25" s="531">
        <f t="shared" si="10"/>
        <v>0</v>
      </c>
      <c r="G25" s="531">
        <f t="shared" si="136"/>
        <v>0</v>
      </c>
      <c r="H25" s="531">
        <f t="shared" si="137"/>
        <v>0</v>
      </c>
      <c r="I25" s="531">
        <f t="shared" si="11"/>
        <v>0</v>
      </c>
      <c r="J25" s="531">
        <f t="shared" si="138"/>
        <v>0</v>
      </c>
      <c r="K25" s="532">
        <f t="shared" si="12"/>
        <v>12</v>
      </c>
      <c r="L25" s="101"/>
      <c r="M25" s="391"/>
      <c r="N25" s="102"/>
      <c r="O25" s="102"/>
      <c r="P25" s="545" cm="1">
        <f t="array" ref="P25">IFERROR(_xlfn.IFS($O25=1,"都市農業地域",$O25=2,"平地農業地域",$O25=3,"中間農業地域",$O25=4,"山間農業地域"),0)</f>
        <v>0</v>
      </c>
      <c r="Q25" s="559"/>
      <c r="R25" s="357">
        <f t="shared" si="13"/>
        <v>0</v>
      </c>
      <c r="S25" s="637"/>
      <c r="T25" s="742"/>
      <c r="U25" s="743"/>
      <c r="V25" s="637"/>
      <c r="W25" s="455" t="str">
        <f t="shared" si="139"/>
        <v/>
      </c>
      <c r="X25" s="546" t="str">
        <f>IFERROR(IF($Y25=5,"100万円",VLOOKUP($W25,'整理番号表 （R7） '!$Y$33:$Z$34,2,"FALSE")),"")</f>
        <v/>
      </c>
      <c r="Y25" s="50"/>
      <c r="Z25" s="456" cm="1">
        <f t="array" ref="Z25">IFERROR(_xlfn.IFS($Y25=1,"認定農業者",$Y25=2,"認定就農者",$Y25=3,"集落営農組織(任意組織)",$Y25=4,"市町村基本構想に示す目標水準を達成している農業者",$Y25=5,"市町村が認める者"),0)</f>
        <v>0</v>
      </c>
      <c r="AA25" s="371"/>
      <c r="AB25" s="547" t="str">
        <f>'整理番号表 （R7） '!$AC25</f>
        <v/>
      </c>
      <c r="AC25" s="548" t="str">
        <f>IF($AB25&lt;&gt;"",$AC$2*AB25,"")</f>
        <v/>
      </c>
      <c r="AD25" s="50"/>
      <c r="AE25" s="50"/>
      <c r="AF25" s="455">
        <f>IF(AE25&lt;&gt;0,VLOOKUP(AE25,'整理番号表 （R7） '!$B$20:$F$47,2,FALSE),)</f>
        <v>0</v>
      </c>
      <c r="AG25" s="104"/>
      <c r="AH25" s="549" t="str">
        <f>IFERROR(VLOOKUP(AG25,'整理番号表 （R7） '!$P$6:$Q$39,2,FALSE),"")</f>
        <v/>
      </c>
      <c r="AI25" s="106"/>
      <c r="AJ25" s="530">
        <f t="shared" si="15"/>
        <v>0</v>
      </c>
      <c r="AK25" s="89"/>
      <c r="AL25" s="632"/>
      <c r="AM25" s="439"/>
      <c r="AN25" s="440"/>
      <c r="AO25" s="440"/>
      <c r="AP25" s="104"/>
      <c r="AQ25" s="441">
        <f>IF(AP25&lt;&gt;0,VLOOKUP(AP25,'整理番号表 （R7） '!$P$43:$R$49,2,FALSE),)</f>
        <v>0</v>
      </c>
      <c r="AR25" s="442"/>
      <c r="AS25" s="440"/>
      <c r="AT25" s="105"/>
      <c r="AU25" s="767"/>
      <c r="AV25" s="767"/>
      <c r="AW25" s="418"/>
      <c r="AX25" s="550">
        <f t="shared" si="140"/>
        <v>0</v>
      </c>
      <c r="AY25" s="550">
        <f t="shared" si="16"/>
        <v>0</v>
      </c>
      <c r="AZ25" s="418"/>
      <c r="BA25" s="550">
        <f t="shared" si="177"/>
        <v>0</v>
      </c>
      <c r="BB25" s="444"/>
      <c r="BC25" s="444"/>
      <c r="BD25" s="444"/>
      <c r="BE25" s="620"/>
      <c r="BF25" s="553" t="str">
        <f t="shared" si="141"/>
        <v/>
      </c>
      <c r="BG25" s="562" t="str">
        <f t="shared" si="142"/>
        <v/>
      </c>
      <c r="BH25" s="551">
        <f t="shared" si="143"/>
        <v>0</v>
      </c>
      <c r="BI25" s="551">
        <f t="shared" si="178"/>
        <v>0</v>
      </c>
      <c r="BJ25" s="446"/>
      <c r="BK25" s="446"/>
      <c r="BL25" s="446"/>
      <c r="BM25" s="45"/>
      <c r="BN25" s="455">
        <f>IF(BM25&lt;&gt;0,VLOOKUP(BM25,'整理番号表 （R7） '!$T$6:$U$16,2,FALSE),)</f>
        <v>0</v>
      </c>
      <c r="BO25" s="45"/>
      <c r="BP25" s="455">
        <f>IF(BO25&lt;&gt;0,VLOOKUP(BO25,'整理番号表 （R7） '!$T$23:$U$30,2,FALSE),)</f>
        <v>0</v>
      </c>
      <c r="BQ25" s="45"/>
      <c r="BR25" s="552">
        <f t="shared" si="17"/>
        <v>0</v>
      </c>
      <c r="BS25" s="763" t="str">
        <f t="shared" si="18"/>
        <v/>
      </c>
      <c r="BT25" s="113"/>
      <c r="BU25" s="618"/>
      <c r="BV25" s="113"/>
      <c r="BW25" s="113"/>
      <c r="BX25" s="113"/>
      <c r="BY25" s="554">
        <f t="shared" si="144"/>
        <v>0</v>
      </c>
      <c r="BZ25" s="764">
        <f t="shared" si="19"/>
        <v>0</v>
      </c>
      <c r="CA25" s="357">
        <f t="shared" si="145"/>
        <v>0</v>
      </c>
      <c r="CB25" s="357" t="str">
        <f t="shared" si="182"/>
        <v/>
      </c>
      <c r="CC25" s="357">
        <f t="shared" si="21"/>
        <v>0</v>
      </c>
      <c r="CD25" s="357">
        <f t="shared" si="146"/>
        <v>0</v>
      </c>
      <c r="CE25" s="357">
        <f t="shared" si="147"/>
        <v>0</v>
      </c>
      <c r="CF25" s="357">
        <f t="shared" si="148"/>
        <v>0</v>
      </c>
      <c r="CG25" s="357">
        <f t="shared" si="149"/>
        <v>0</v>
      </c>
      <c r="CH25" s="357">
        <f t="shared" si="150"/>
        <v>0</v>
      </c>
      <c r="CI25" s="357" t="str">
        <f t="shared" si="151"/>
        <v/>
      </c>
      <c r="CJ25" s="572">
        <f t="shared" si="183"/>
        <v>0</v>
      </c>
      <c r="CK25" s="320">
        <f t="shared" si="183"/>
        <v>0</v>
      </c>
      <c r="CL25" s="320">
        <f t="shared" si="183"/>
        <v>0</v>
      </c>
      <c r="CM25" s="320">
        <f t="shared" si="183"/>
        <v>0</v>
      </c>
      <c r="CN25" s="320">
        <f t="shared" si="183"/>
        <v>0</v>
      </c>
      <c r="CO25" s="320">
        <f t="shared" si="183"/>
        <v>0</v>
      </c>
      <c r="CP25" s="320">
        <f t="shared" si="23"/>
        <v>0</v>
      </c>
      <c r="CQ25" s="320">
        <f t="shared" si="184"/>
        <v>0</v>
      </c>
      <c r="CR25" s="320">
        <f t="shared" si="184"/>
        <v>0</v>
      </c>
      <c r="CS25" s="320">
        <f t="shared" si="184"/>
        <v>0</v>
      </c>
      <c r="CT25" s="320">
        <f t="shared" si="184"/>
        <v>0</v>
      </c>
      <c r="CU25" s="320">
        <f t="shared" si="184"/>
        <v>0</v>
      </c>
      <c r="CV25" s="320">
        <f t="shared" si="184"/>
        <v>0</v>
      </c>
      <c r="CW25" s="320">
        <f t="shared" si="25"/>
        <v>0</v>
      </c>
      <c r="CX25" s="320">
        <f t="shared" si="185"/>
        <v>0</v>
      </c>
      <c r="CY25" s="320">
        <f t="shared" si="185"/>
        <v>0</v>
      </c>
      <c r="CZ25" s="320">
        <f t="shared" si="185"/>
        <v>0</v>
      </c>
      <c r="DA25" s="320">
        <f t="shared" si="185"/>
        <v>0</v>
      </c>
      <c r="DB25" s="320">
        <f t="shared" si="185"/>
        <v>0</v>
      </c>
      <c r="DC25" s="320">
        <f t="shared" si="185"/>
        <v>0</v>
      </c>
      <c r="DD25" s="320">
        <f t="shared" si="27"/>
        <v>0</v>
      </c>
      <c r="DE25" s="320">
        <f t="shared" si="28"/>
        <v>0</v>
      </c>
      <c r="DF25" s="320">
        <f t="shared" si="28"/>
        <v>0</v>
      </c>
      <c r="DG25" s="320">
        <f t="shared" si="28"/>
        <v>0</v>
      </c>
      <c r="DH25" s="320">
        <f t="shared" si="28"/>
        <v>0</v>
      </c>
      <c r="DI25" s="320">
        <f t="shared" si="29"/>
        <v>0</v>
      </c>
      <c r="DJ25" s="320">
        <f t="shared" si="29"/>
        <v>0</v>
      </c>
      <c r="DK25" s="320">
        <f t="shared" si="30"/>
        <v>0</v>
      </c>
      <c r="DL25" s="320">
        <f t="shared" si="31"/>
        <v>0</v>
      </c>
      <c r="DM25" s="320">
        <f t="shared" si="32"/>
        <v>0</v>
      </c>
      <c r="DN25" s="320">
        <f t="shared" si="33"/>
        <v>0</v>
      </c>
      <c r="DO25" s="320">
        <f t="shared" si="34"/>
        <v>0</v>
      </c>
      <c r="DP25" s="374">
        <f t="shared" si="35"/>
        <v>0</v>
      </c>
      <c r="DQ25" s="555">
        <f t="shared" si="36"/>
        <v>0</v>
      </c>
      <c r="DR25" s="555">
        <f>IF($W25=1,IF(SUM($DQ25:DQ25)&lt;&gt;1,IF(SUM(GL25,GW25,HF25)&gt;0,1,),),)</f>
        <v>0</v>
      </c>
      <c r="DS25" s="555">
        <f>IF($W25=1,IF(SUM($DQ25:DR25)&lt;&gt;1,IF(SUM(GM25,GX25,HG25)&gt;0,1,),),)</f>
        <v>0</v>
      </c>
      <c r="DT25" s="555">
        <f>IF($W25=1,IF(SUM($DQ25:DS25)&lt;&gt;1,IF(SUM(GN25,GY25,HH25)&gt;0,1,),),)</f>
        <v>0</v>
      </c>
      <c r="DU25" s="555">
        <f>IF($W25=1,IF(SUM($DQ25:DT25)&lt;&gt;1,IF(SUM(GO25,GT25,GZ25,HI25)&gt;0,1,),),)</f>
        <v>0</v>
      </c>
      <c r="DV25" s="555">
        <f>IF($W25=1,IF(SUM($DQ25:DT25)&lt;&gt;1,IF(SUM(GP25,HA25,HJ25)&gt;0,1,),),)</f>
        <v>0</v>
      </c>
      <c r="DW25" s="555">
        <f>IF($W25=1,IF(SUM($DQ25:DU25)&lt;&gt;1,IF(SUM(GQ25,HB25,HK25)&gt;0,1,),),)</f>
        <v>0</v>
      </c>
      <c r="DX25" s="555">
        <f>IF($W25=1,IF(SUM($DQ25:DV25)&lt;&gt;1,IF(SUM(GR25,HC25,HL25)&gt;0,1,),),)</f>
        <v>0</v>
      </c>
      <c r="DY25" s="555">
        <f>IF($W25=1,IF(SUM($DQ25:DX25)&lt;&gt;1,IF(SUM(GS25,HD25,HM25,GU25)&gt;0,1,),),)</f>
        <v>0</v>
      </c>
      <c r="DZ25" s="555">
        <f t="shared" si="37"/>
        <v>0</v>
      </c>
      <c r="EA25" s="643"/>
      <c r="EB25" s="643"/>
      <c r="EC25" s="643"/>
      <c r="ED25" s="643"/>
      <c r="EE25" s="643"/>
      <c r="EF25" s="643"/>
      <c r="EG25" s="643"/>
      <c r="EH25" s="643"/>
      <c r="EI25" s="643"/>
      <c r="EJ25" s="643"/>
      <c r="EK25" s="643"/>
      <c r="EL25" s="643"/>
      <c r="EM25" s="56"/>
      <c r="EN25" s="56"/>
      <c r="EO25" s="56"/>
      <c r="EP25" s="56"/>
      <c r="EQ25" s="56"/>
      <c r="ER25" s="555">
        <f t="shared" si="38"/>
        <v>0</v>
      </c>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448"/>
      <c r="FT25" s="56"/>
      <c r="FU25" s="449"/>
      <c r="FV25" s="458"/>
      <c r="FW25" s="573"/>
      <c r="FX25" s="530">
        <f t="shared" si="39"/>
        <v>0</v>
      </c>
      <c r="FY25" s="450"/>
      <c r="FZ25" s="451"/>
      <c r="GA25" s="452"/>
      <c r="GB25" s="452"/>
      <c r="GC25" s="453">
        <f t="shared" si="40"/>
        <v>0</v>
      </c>
      <c r="GD25" s="454">
        <f t="shared" si="41"/>
        <v>0</v>
      </c>
      <c r="GE25" s="455">
        <f t="shared" si="42"/>
        <v>0</v>
      </c>
      <c r="GF25" s="456">
        <f t="shared" si="43"/>
        <v>0</v>
      </c>
      <c r="GG25" s="456">
        <f t="shared" si="44"/>
        <v>0</v>
      </c>
      <c r="GH25" s="456">
        <f t="shared" si="45"/>
        <v>0</v>
      </c>
      <c r="GI25" s="456">
        <f t="shared" si="46"/>
        <v>0</v>
      </c>
      <c r="GJ25" s="455">
        <f t="shared" si="47"/>
        <v>0</v>
      </c>
      <c r="GK25" s="455">
        <f t="shared" si="152"/>
        <v>0</v>
      </c>
      <c r="GL25" s="455">
        <f>IF(AND($FX25&lt;&gt;1,$FZ25&lt;&gt;1),IF(AND(SUM($GK25:GK25)&lt;&gt;1),IF($GC25&gt;=10,1,),),0)</f>
        <v>0</v>
      </c>
      <c r="GM25" s="455">
        <f>IF(AND($FX25&lt;&gt;1,$FZ25&lt;&gt;1),IF(AND(SUM($GK25:GL25)&lt;&gt;1),IF(AND($FY25=1,$GC25&gt;=4),1,),),0)</f>
        <v>0</v>
      </c>
      <c r="GN25" s="455">
        <f>IF(AND($FX25&lt;&gt;1,$FZ25&lt;&gt;1),IF(AND(SUM($GK25:GM25)&lt;&gt;1),IF(AND($FY25=1,$GC25&gt;=2),1,),),0)</f>
        <v>0</v>
      </c>
      <c r="GO25" s="455">
        <f>IF(AND($FX25&lt;&gt;1,$FZ25&lt;&gt;1),IF(AND(SUM($GK25:GN25)&lt;&gt;1),IF(AND($FY25=1,$GC25&gt;0),1,),),0)</f>
        <v>0</v>
      </c>
      <c r="GP25" s="455">
        <f>IF(AND($FX25&lt;&gt;1,$FZ25&lt;&gt;1),IF(AND(SUM($GK25:GO25)&lt;&gt;1),IF($GC25&gt;=4,1,),),0)</f>
        <v>0</v>
      </c>
      <c r="GQ25" s="455">
        <f>IF(AND($FX25&lt;&gt;1,$FZ25&lt;&gt;1),IF(AND(SUM($GK25:GP25)&lt;&gt;1),IF($FY25=1,1,),),0)</f>
        <v>0</v>
      </c>
      <c r="GR25" s="455">
        <f>IF(AND($FX25&lt;&gt;1,$FZ25&lt;&gt;1),IF(AND(SUM($GK25:GQ25)&lt;&gt;1),IF($GC25&gt;=2,1,),),0)</f>
        <v>0</v>
      </c>
      <c r="GS25" s="455">
        <f>IF(AND($FX25&lt;&gt;1,$FZ25&lt;&gt;1),IF(AND(SUM($GK25:GR25)&lt;&gt;1),IF($GC25&gt;0,1,),),0)</f>
        <v>0</v>
      </c>
      <c r="GT25" s="455">
        <f t="shared" si="48"/>
        <v>0</v>
      </c>
      <c r="GU25" s="455">
        <f>IF($FX25&lt;&gt;1,IF(AND(SUM($GT25:GT25)&lt;&gt;1,$GJ25=4,$FZ25=1,$GC25&gt;0),1,),0)</f>
        <v>0</v>
      </c>
      <c r="GV25" s="455">
        <f t="shared" si="49"/>
        <v>0</v>
      </c>
      <c r="GW25" s="455">
        <f t="shared" si="50"/>
        <v>0</v>
      </c>
      <c r="GX25" s="455">
        <f>IF($FX25&lt;&gt;1,IF(AND($GJ25=2,SUM($GV25:GW25)&lt;&gt;1),IF(AND($FY25=1,$GD25&gt;=0.2),1,),),0)</f>
        <v>0</v>
      </c>
      <c r="GY25" s="455">
        <f>IF($FX25&lt;&gt;1,IF(AND($GJ25=2,SUM($GV25:GX25)&lt;&gt;1),IF(AND($FY25=1,$GD25&gt;=0.1),1,),),0)</f>
        <v>0</v>
      </c>
      <c r="GZ25" s="455">
        <f>IF($FX25&lt;&gt;1,IF(AND($GJ25=2,SUM($GV25:GY25)&lt;&gt;1),IF(AND($FY25=1,$GC25&gt;0),1,),),0)</f>
        <v>0</v>
      </c>
      <c r="HA25" s="455">
        <f>IF($FX25&lt;&gt;1,IF(AND($GJ25=2,SUM($GV25:GZ25)&lt;&gt;1),IF($GD25&gt;=0.2,1,),),0)</f>
        <v>0</v>
      </c>
      <c r="HB25" s="455">
        <f>IF($FX25&lt;&gt;1,IF(AND($GJ25=2,SUM($GV25:HA25)&lt;&gt;1),IF($FY25=1,1,),),0)</f>
        <v>0</v>
      </c>
      <c r="HC25" s="455">
        <f>IF($FX25&lt;&gt;1,IF(AND($GJ25=2,SUM($GV25:HB25)&lt;&gt;1),IF($GD25&gt;=0.1,1,),),0)</f>
        <v>0</v>
      </c>
      <c r="HD25" s="455">
        <f>IF($FX25&lt;&gt;1,IF(AND(SUM($GV25:HC25)&lt;&gt;1,$GJ25=2,$GC25&gt;0),1,),0)</f>
        <v>0</v>
      </c>
      <c r="HE25" s="455">
        <f t="shared" si="51"/>
        <v>0</v>
      </c>
      <c r="HF25" s="455">
        <f t="shared" si="52"/>
        <v>0</v>
      </c>
      <c r="HG25" s="455">
        <f>IF($FX25&lt;&gt;1,IF(AND($GJ25=3,SUM($HE25:HF25)&lt;&gt;1),IF(AND($FY25=1,$GD25&gt;=0.1),1,),),0)</f>
        <v>0</v>
      </c>
      <c r="HH25" s="455">
        <f>IF($FX25&lt;&gt;1,IF(AND($GJ25=3,SUM($HE25:HG25)&lt;&gt;1),IF(AND($FY25=1,$GD25&gt;=0.05),1,),),0)</f>
        <v>0</v>
      </c>
      <c r="HI25" s="455">
        <f>IF($FX25&lt;&gt;1,IF(AND($GJ25=3,SUM($HE25:HH25)&lt;&gt;1),IF(AND($FY25=1,$GC25&gt;0),1,),),0)</f>
        <v>0</v>
      </c>
      <c r="HJ25" s="455">
        <f>IF($FX25&lt;&gt;1,IF(AND($GJ25=3,SUM($HE25:HI25)&lt;&gt;1),IF($GD25&gt;=0.1,1,),),0)</f>
        <v>0</v>
      </c>
      <c r="HK25" s="455">
        <f>IF($FX25&lt;&gt;1,IF(AND($GJ25=3,SUM($HE25:HJ25)&lt;&gt;1),IF($FY25=1,1,),),0)</f>
        <v>0</v>
      </c>
      <c r="HL25" s="455">
        <f>IF($FX25&lt;&gt;1,IF(AND($GJ25=3,SUM($HE25:HK25)&lt;&gt;1),IF($GD25&gt;=0.05,1,),),0)</f>
        <v>0</v>
      </c>
      <c r="HM25" s="455">
        <f>IF($FX25&lt;&gt;1,IF(AND(SUM($HE25:HL25)&lt;&gt;1,$GJ25=3,$FZ25=1,$GC25&gt;0),1,),0)</f>
        <v>0</v>
      </c>
      <c r="HN25" s="457">
        <f t="shared" si="153"/>
        <v>0</v>
      </c>
      <c r="HO25" s="458"/>
      <c r="HP25" s="459">
        <f t="shared" si="53"/>
        <v>0</v>
      </c>
      <c r="HQ25" s="460">
        <f t="shared" si="54"/>
        <v>0</v>
      </c>
      <c r="HR25" s="460">
        <f t="shared" si="55"/>
        <v>0</v>
      </c>
      <c r="HS25" s="460">
        <f t="shared" si="56"/>
        <v>0</v>
      </c>
      <c r="HT25" s="460">
        <f t="shared" si="57"/>
        <v>0</v>
      </c>
      <c r="HU25" s="460">
        <f t="shared" si="58"/>
        <v>0</v>
      </c>
      <c r="HV25" s="460">
        <f t="shared" si="59"/>
        <v>0</v>
      </c>
      <c r="HW25" s="460">
        <f t="shared" si="60"/>
        <v>0</v>
      </c>
      <c r="HX25" s="460">
        <f t="shared" si="61"/>
        <v>0</v>
      </c>
      <c r="HY25" s="460">
        <f t="shared" si="62"/>
        <v>0</v>
      </c>
      <c r="HZ25" s="460">
        <f t="shared" si="63"/>
        <v>0</v>
      </c>
      <c r="IA25" s="460">
        <f t="shared" si="64"/>
        <v>0</v>
      </c>
      <c r="IB25" s="460">
        <f t="shared" si="65"/>
        <v>0</v>
      </c>
      <c r="IC25" s="460">
        <f t="shared" si="66"/>
        <v>0</v>
      </c>
      <c r="ID25" s="460">
        <f t="shared" si="67"/>
        <v>0</v>
      </c>
      <c r="IE25" s="460">
        <f t="shared" si="68"/>
        <v>0</v>
      </c>
      <c r="IF25" s="460">
        <f t="shared" si="69"/>
        <v>0</v>
      </c>
      <c r="IG25" s="460">
        <f t="shared" si="70"/>
        <v>0</v>
      </c>
      <c r="IH25" s="460">
        <f t="shared" si="71"/>
        <v>0</v>
      </c>
      <c r="II25" s="460">
        <f t="shared" si="72"/>
        <v>0</v>
      </c>
      <c r="IJ25" s="460">
        <f t="shared" si="73"/>
        <v>0</v>
      </c>
      <c r="IK25" s="460">
        <f t="shared" si="74"/>
        <v>0</v>
      </c>
      <c r="IL25" s="460">
        <f t="shared" si="75"/>
        <v>0</v>
      </c>
      <c r="IM25" s="460">
        <f t="shared" si="76"/>
        <v>0</v>
      </c>
      <c r="IN25" s="460">
        <f t="shared" si="77"/>
        <v>0</v>
      </c>
      <c r="IO25" s="460">
        <f t="shared" si="78"/>
        <v>0</v>
      </c>
      <c r="IP25" s="460">
        <f t="shared" si="79"/>
        <v>0</v>
      </c>
      <c r="IQ25" s="460">
        <f t="shared" si="80"/>
        <v>0</v>
      </c>
      <c r="IR25" s="460">
        <f t="shared" si="81"/>
        <v>0</v>
      </c>
      <c r="IS25" s="460">
        <f t="shared" si="82"/>
        <v>0</v>
      </c>
      <c r="IT25" s="460">
        <f t="shared" si="83"/>
        <v>0</v>
      </c>
      <c r="IU25" s="460">
        <f t="shared" si="84"/>
        <v>0</v>
      </c>
      <c r="IV25" s="460">
        <f t="shared" si="85"/>
        <v>0</v>
      </c>
      <c r="IW25" s="460">
        <f t="shared" si="86"/>
        <v>0</v>
      </c>
      <c r="IX25" s="460">
        <f t="shared" si="87"/>
        <v>0</v>
      </c>
      <c r="IY25" s="460">
        <f t="shared" si="88"/>
        <v>0</v>
      </c>
      <c r="IZ25" s="460">
        <f t="shared" si="89"/>
        <v>0</v>
      </c>
      <c r="JA25" s="460">
        <f t="shared" si="90"/>
        <v>0</v>
      </c>
      <c r="JB25" s="460">
        <f t="shared" si="91"/>
        <v>0</v>
      </c>
      <c r="JC25" s="460">
        <f t="shared" si="92"/>
        <v>0</v>
      </c>
      <c r="JD25" s="460">
        <f t="shared" si="93"/>
        <v>0</v>
      </c>
      <c r="JE25" s="460">
        <f t="shared" si="94"/>
        <v>0</v>
      </c>
      <c r="JF25" s="460">
        <f t="shared" si="95"/>
        <v>0</v>
      </c>
      <c r="JG25" s="460">
        <f t="shared" si="154"/>
        <v>0</v>
      </c>
      <c r="JH25" s="460">
        <f t="shared" si="155"/>
        <v>0</v>
      </c>
      <c r="JI25" s="460">
        <f t="shared" si="156"/>
        <v>0</v>
      </c>
      <c r="JJ25" s="460">
        <f t="shared" si="157"/>
        <v>0</v>
      </c>
      <c r="JK25" s="460">
        <f t="shared" si="158"/>
        <v>0</v>
      </c>
      <c r="JL25" s="460">
        <f t="shared" si="159"/>
        <v>0</v>
      </c>
      <c r="JM25" s="648">
        <f t="shared" si="97"/>
        <v>0</v>
      </c>
      <c r="JN25" s="460">
        <f t="shared" si="98"/>
        <v>0</v>
      </c>
      <c r="JO25" s="460">
        <f t="shared" si="99"/>
        <v>0</v>
      </c>
      <c r="JP25" s="648">
        <f t="shared" si="100"/>
        <v>0</v>
      </c>
      <c r="JQ25" s="460">
        <f t="shared" si="101"/>
        <v>0</v>
      </c>
      <c r="JR25" s="460">
        <f t="shared" si="102"/>
        <v>0</v>
      </c>
      <c r="JS25" s="460">
        <f t="shared" si="160"/>
        <v>0</v>
      </c>
      <c r="JT25" s="460">
        <f t="shared" si="103"/>
        <v>0</v>
      </c>
      <c r="JU25" s="460">
        <f t="shared" si="104"/>
        <v>0</v>
      </c>
      <c r="JV25" s="460">
        <f t="shared" si="105"/>
        <v>0</v>
      </c>
      <c r="JW25" s="460">
        <f t="shared" si="106"/>
        <v>0</v>
      </c>
      <c r="JX25" s="460">
        <f t="shared" si="106"/>
        <v>0</v>
      </c>
      <c r="JY25" s="460">
        <f t="shared" si="106"/>
        <v>0</v>
      </c>
      <c r="JZ25" s="460">
        <f t="shared" si="106"/>
        <v>0</v>
      </c>
      <c r="KA25" s="460">
        <f t="shared" si="106"/>
        <v>0</v>
      </c>
      <c r="KB25" s="460">
        <f t="shared" si="106"/>
        <v>0</v>
      </c>
      <c r="KC25" s="460">
        <f t="shared" si="106"/>
        <v>0</v>
      </c>
      <c r="KD25" s="460">
        <f t="shared" si="106"/>
        <v>0</v>
      </c>
      <c r="KE25" s="460">
        <f t="shared" si="106"/>
        <v>0</v>
      </c>
      <c r="KF25" s="460">
        <f t="shared" si="106"/>
        <v>0</v>
      </c>
      <c r="KG25" s="460">
        <f t="shared" si="106"/>
        <v>0</v>
      </c>
      <c r="KH25" s="460">
        <f t="shared" si="106"/>
        <v>0</v>
      </c>
      <c r="KI25" s="460">
        <f t="shared" si="107"/>
        <v>0</v>
      </c>
      <c r="KJ25" s="460">
        <f t="shared" si="108"/>
        <v>0</v>
      </c>
      <c r="KK25" s="460">
        <f t="shared" si="108"/>
        <v>0</v>
      </c>
      <c r="KL25" s="460">
        <f t="shared" si="108"/>
        <v>0</v>
      </c>
      <c r="KM25" s="460">
        <f t="shared" si="108"/>
        <v>0</v>
      </c>
      <c r="KN25" s="460">
        <f t="shared" si="108"/>
        <v>0</v>
      </c>
      <c r="KO25" s="460">
        <f t="shared" si="108"/>
        <v>0</v>
      </c>
      <c r="KP25" s="460">
        <f t="shared" si="108"/>
        <v>0</v>
      </c>
      <c r="KQ25" s="460">
        <f t="shared" si="108"/>
        <v>0</v>
      </c>
      <c r="KR25" s="460">
        <f t="shared" si="108"/>
        <v>0</v>
      </c>
      <c r="KS25" s="460">
        <f t="shared" si="108"/>
        <v>0</v>
      </c>
      <c r="KT25" s="460">
        <f t="shared" si="108"/>
        <v>0</v>
      </c>
      <c r="KU25" s="460">
        <f t="shared" si="108"/>
        <v>0</v>
      </c>
      <c r="KV25" s="460">
        <f t="shared" si="108"/>
        <v>0</v>
      </c>
      <c r="KW25" s="460">
        <f t="shared" si="108"/>
        <v>0</v>
      </c>
      <c r="KX25" s="460">
        <f t="shared" si="109"/>
        <v>0</v>
      </c>
      <c r="KY25" s="460">
        <f t="shared" si="180"/>
        <v>0</v>
      </c>
      <c r="KZ25" s="460">
        <f t="shared" si="110"/>
        <v>0</v>
      </c>
      <c r="LA25" s="457">
        <f t="shared" si="110"/>
        <v>0</v>
      </c>
      <c r="LB25" s="461">
        <f t="shared" si="162"/>
        <v>0</v>
      </c>
      <c r="LC25" s="460">
        <f t="shared" si="111"/>
        <v>0</v>
      </c>
      <c r="LD25" s="462">
        <f>IF(I25=1,VLOOKUP(C25,'総括表 (A表)'!$E$12:$AP$542,37,FALSE),)</f>
        <v>0</v>
      </c>
      <c r="LE25" s="463">
        <f t="shared" si="163"/>
        <v>0</v>
      </c>
      <c r="LF25" s="460" t="str">
        <f t="shared" si="112"/>
        <v/>
      </c>
      <c r="LG25" s="460" t="str">
        <f t="shared" si="113"/>
        <v/>
      </c>
      <c r="LH25" s="460" t="str">
        <f t="shared" si="164"/>
        <v/>
      </c>
      <c r="LI25" s="460" t="str">
        <f t="shared" si="165"/>
        <v/>
      </c>
      <c r="LJ25" s="460" t="str">
        <f t="shared" si="166"/>
        <v/>
      </c>
      <c r="LK25" s="460" t="str">
        <f t="shared" si="167"/>
        <v/>
      </c>
      <c r="LL25" s="460" t="str">
        <f t="shared" si="168"/>
        <v/>
      </c>
      <c r="LM25" s="460" t="str">
        <f t="shared" si="169"/>
        <v/>
      </c>
      <c r="LN25" s="460" t="str">
        <f t="shared" si="170"/>
        <v/>
      </c>
      <c r="LO25" s="462" t="str">
        <f t="shared" si="114"/>
        <v/>
      </c>
      <c r="LP25" s="459">
        <f t="shared" si="171"/>
        <v>0</v>
      </c>
      <c r="LQ25" s="460" t="str">
        <f t="shared" si="115"/>
        <v/>
      </c>
      <c r="LR25" s="460" t="str">
        <f t="shared" si="116"/>
        <v/>
      </c>
      <c r="LS25" s="464" t="str">
        <f t="shared" si="117"/>
        <v/>
      </c>
      <c r="LT25" s="460" t="str">
        <f t="shared" si="118"/>
        <v/>
      </c>
      <c r="LU25" s="460" t="str">
        <f t="shared" si="119"/>
        <v/>
      </c>
      <c r="LV25" s="621" t="str">
        <f t="shared" si="179"/>
        <v>○</v>
      </c>
      <c r="LW25" s="459">
        <f t="shared" si="172"/>
        <v>0</v>
      </c>
      <c r="LX25" s="465">
        <f t="shared" si="120"/>
        <v>0</v>
      </c>
      <c r="LY25" s="465" t="str">
        <f t="shared" si="121"/>
        <v/>
      </c>
      <c r="LZ25" s="466" t="str">
        <f t="shared" si="173"/>
        <v/>
      </c>
      <c r="MA25" s="466">
        <f t="shared" si="122"/>
        <v>0</v>
      </c>
      <c r="MB25" s="466">
        <f t="shared" si="174"/>
        <v>0</v>
      </c>
      <c r="MC25" s="466">
        <f t="shared" si="123"/>
        <v>0</v>
      </c>
      <c r="MD25" s="467">
        <f t="shared" si="124"/>
        <v>0</v>
      </c>
      <c r="ME25" s="468" t="str">
        <f t="shared" si="125"/>
        <v>○</v>
      </c>
      <c r="MF25" s="469" t="str">
        <f t="shared" si="126"/>
        <v/>
      </c>
      <c r="MG25" s="466">
        <f t="shared" si="127"/>
        <v>0</v>
      </c>
      <c r="MH25" s="470">
        <f t="shared" si="128"/>
        <v>0</v>
      </c>
      <c r="MI25" s="471" t="str">
        <f t="shared" si="175"/>
        <v>○</v>
      </c>
      <c r="MJ25" s="556" t="str">
        <f t="shared" si="176"/>
        <v>○</v>
      </c>
      <c r="MK25" s="569" t="str">
        <f t="shared" si="129"/>
        <v/>
      </c>
      <c r="ML25" s="568" t="str">
        <f t="shared" si="130"/>
        <v/>
      </c>
      <c r="MM25" s="570" t="str">
        <f t="shared" si="131"/>
        <v/>
      </c>
      <c r="MN25" s="571">
        <f t="shared" si="132"/>
        <v>0</v>
      </c>
    </row>
    <row r="26" spans="1:352" ht="30" customHeight="1">
      <c r="A26" s="531">
        <f t="shared" si="8"/>
        <v>0</v>
      </c>
      <c r="B26" s="531">
        <f t="shared" si="133"/>
        <v>0</v>
      </c>
      <c r="C26" s="531">
        <f t="shared" si="181"/>
        <v>0</v>
      </c>
      <c r="D26" s="531">
        <f t="shared" si="135"/>
        <v>0</v>
      </c>
      <c r="E26" s="531">
        <f t="shared" si="9"/>
        <v>0</v>
      </c>
      <c r="F26" s="531">
        <f t="shared" si="10"/>
        <v>0</v>
      </c>
      <c r="G26" s="531">
        <f t="shared" si="136"/>
        <v>0</v>
      </c>
      <c r="H26" s="531">
        <f t="shared" si="137"/>
        <v>0</v>
      </c>
      <c r="I26" s="531">
        <f t="shared" si="11"/>
        <v>0</v>
      </c>
      <c r="J26" s="531">
        <f t="shared" si="138"/>
        <v>0</v>
      </c>
      <c r="K26" s="532">
        <f t="shared" si="12"/>
        <v>13</v>
      </c>
      <c r="L26" s="101"/>
      <c r="M26" s="391"/>
      <c r="N26" s="102"/>
      <c r="O26" s="102"/>
      <c r="P26" s="545" cm="1">
        <f t="array" ref="P26">IFERROR(_xlfn.IFS($O26=1,"都市農業地域",$O26=2,"平地農業地域",$O26=3,"中間農業地域",$O26=4,"山間農業地域"),0)</f>
        <v>0</v>
      </c>
      <c r="Q26" s="559"/>
      <c r="R26" s="357">
        <f t="shared" si="13"/>
        <v>0</v>
      </c>
      <c r="S26" s="637"/>
      <c r="T26" s="742"/>
      <c r="U26" s="743"/>
      <c r="V26" s="637"/>
      <c r="W26" s="455" t="str">
        <f t="shared" si="139"/>
        <v/>
      </c>
      <c r="X26" s="546" t="str">
        <f>IFERROR(IF($Y26=5,"100万円",VLOOKUP($W26,'整理番号表 （R7） '!$Y$33:$Z$34,2,"FALSE")),"")</f>
        <v/>
      </c>
      <c r="Y26" s="50"/>
      <c r="Z26" s="456" cm="1">
        <f t="array" ref="Z26">IFERROR(_xlfn.IFS($Y26=1,"認定農業者",$Y26=2,"認定就農者",$Y26=3,"集落営農組織(任意組織)",$Y26=4,"市町村基本構想に示す目標水準を達成している農業者",$Y26=5,"市町村が認める者"),0)</f>
        <v>0</v>
      </c>
      <c r="AA26" s="371"/>
      <c r="AB26" s="547" t="str">
        <f>'整理番号表 （R7） '!$AC26</f>
        <v/>
      </c>
      <c r="AC26" s="548" t="str">
        <f t="shared" ref="AC26:AC89" si="186">IF($AB26&lt;&gt;"",$AC$2*AB26,"")</f>
        <v/>
      </c>
      <c r="AD26" s="50"/>
      <c r="AE26" s="616"/>
      <c r="AF26" s="455">
        <f>IF(AE26&lt;&gt;0,VLOOKUP(AE26,'整理番号表 （R7） '!$B$20:$F$47,2,FALSE),)</f>
        <v>0</v>
      </c>
      <c r="AG26" s="617"/>
      <c r="AH26" s="549" t="str">
        <f>IFERROR(VLOOKUP(AG26,'整理番号表 （R7） '!$P$6:$Q$39,2,FALSE),"")</f>
        <v/>
      </c>
      <c r="AI26" s="106"/>
      <c r="AJ26" s="530">
        <f t="shared" si="15"/>
        <v>0</v>
      </c>
      <c r="AK26" s="619"/>
      <c r="AL26" s="632"/>
      <c r="AM26" s="439"/>
      <c r="AN26" s="440"/>
      <c r="AO26" s="440"/>
      <c r="AP26" s="104"/>
      <c r="AQ26" s="441">
        <f>IF(AP26&lt;&gt;0,VLOOKUP(AP26,'整理番号表 （R7） '!$P$43:$R$49,2,FALSE),)</f>
        <v>0</v>
      </c>
      <c r="AR26" s="442"/>
      <c r="AS26" s="440"/>
      <c r="AT26" s="105"/>
      <c r="AU26" s="767"/>
      <c r="AV26" s="767"/>
      <c r="AW26" s="418"/>
      <c r="AX26" s="550">
        <f t="shared" si="140"/>
        <v>0</v>
      </c>
      <c r="AY26" s="550">
        <f t="shared" si="16"/>
        <v>0</v>
      </c>
      <c r="AZ26" s="418"/>
      <c r="BA26" s="550">
        <f t="shared" si="177"/>
        <v>0</v>
      </c>
      <c r="BB26" s="444"/>
      <c r="BC26" s="444"/>
      <c r="BD26" s="444"/>
      <c r="BE26" s="620"/>
      <c r="BF26" s="553" t="str">
        <f t="shared" si="141"/>
        <v/>
      </c>
      <c r="BG26" s="562" t="str">
        <f t="shared" si="142"/>
        <v/>
      </c>
      <c r="BH26" s="551">
        <f t="shared" si="143"/>
        <v>0</v>
      </c>
      <c r="BI26" s="551">
        <f t="shared" si="178"/>
        <v>0</v>
      </c>
      <c r="BJ26" s="446"/>
      <c r="BK26" s="446"/>
      <c r="BL26" s="446"/>
      <c r="BM26" s="45"/>
      <c r="BN26" s="455">
        <f>IF(BM26&lt;&gt;0,VLOOKUP(BM26,'整理番号表 （R7） '!$T$6:$U$16,2,FALSE),)</f>
        <v>0</v>
      </c>
      <c r="BO26" s="45"/>
      <c r="BP26" s="455">
        <f>IF(BO26&lt;&gt;0,VLOOKUP(BO26,'整理番号表 （R7） '!$T$23:$U$30,2,FALSE),)</f>
        <v>0</v>
      </c>
      <c r="BQ26" s="45"/>
      <c r="BR26" s="552">
        <f t="shared" si="17"/>
        <v>0</v>
      </c>
      <c r="BS26" s="763" t="str">
        <f t="shared" si="18"/>
        <v/>
      </c>
      <c r="BT26" s="113"/>
      <c r="BU26" s="618"/>
      <c r="BV26" s="113"/>
      <c r="BW26" s="113"/>
      <c r="BX26" s="113"/>
      <c r="BY26" s="554">
        <f t="shared" si="144"/>
        <v>0</v>
      </c>
      <c r="BZ26" s="764">
        <f t="shared" si="19"/>
        <v>0</v>
      </c>
      <c r="CA26" s="357">
        <f t="shared" si="145"/>
        <v>0</v>
      </c>
      <c r="CB26" s="357" t="str">
        <f t="shared" si="182"/>
        <v/>
      </c>
      <c r="CC26" s="357">
        <f t="shared" si="21"/>
        <v>0</v>
      </c>
      <c r="CD26" s="357">
        <f t="shared" si="146"/>
        <v>0</v>
      </c>
      <c r="CE26" s="357">
        <f t="shared" si="147"/>
        <v>0</v>
      </c>
      <c r="CF26" s="357">
        <f t="shared" si="148"/>
        <v>0</v>
      </c>
      <c r="CG26" s="357">
        <f t="shared" si="149"/>
        <v>0</v>
      </c>
      <c r="CH26" s="357">
        <f t="shared" si="150"/>
        <v>0</v>
      </c>
      <c r="CI26" s="357" t="str">
        <f t="shared" si="151"/>
        <v/>
      </c>
      <c r="CJ26" s="572">
        <f t="shared" si="183"/>
        <v>0</v>
      </c>
      <c r="CK26" s="320">
        <f t="shared" si="183"/>
        <v>0</v>
      </c>
      <c r="CL26" s="320">
        <f t="shared" si="183"/>
        <v>0</v>
      </c>
      <c r="CM26" s="320">
        <f t="shared" si="183"/>
        <v>0</v>
      </c>
      <c r="CN26" s="320">
        <f t="shared" si="183"/>
        <v>0</v>
      </c>
      <c r="CO26" s="320">
        <f t="shared" si="183"/>
        <v>0</v>
      </c>
      <c r="CP26" s="320">
        <f t="shared" si="23"/>
        <v>0</v>
      </c>
      <c r="CQ26" s="320">
        <f t="shared" si="184"/>
        <v>0</v>
      </c>
      <c r="CR26" s="320">
        <f t="shared" si="184"/>
        <v>0</v>
      </c>
      <c r="CS26" s="320">
        <f t="shared" si="184"/>
        <v>0</v>
      </c>
      <c r="CT26" s="320">
        <f t="shared" si="184"/>
        <v>0</v>
      </c>
      <c r="CU26" s="320">
        <f t="shared" si="184"/>
        <v>0</v>
      </c>
      <c r="CV26" s="320">
        <f t="shared" si="184"/>
        <v>0</v>
      </c>
      <c r="CW26" s="320">
        <f t="shared" si="25"/>
        <v>0</v>
      </c>
      <c r="CX26" s="320">
        <f t="shared" si="185"/>
        <v>0</v>
      </c>
      <c r="CY26" s="320">
        <f t="shared" si="185"/>
        <v>0</v>
      </c>
      <c r="CZ26" s="320">
        <f t="shared" si="185"/>
        <v>0</v>
      </c>
      <c r="DA26" s="320">
        <f t="shared" si="185"/>
        <v>0</v>
      </c>
      <c r="DB26" s="320">
        <f t="shared" si="185"/>
        <v>0</v>
      </c>
      <c r="DC26" s="320">
        <f t="shared" si="185"/>
        <v>0</v>
      </c>
      <c r="DD26" s="320">
        <f t="shared" si="27"/>
        <v>0</v>
      </c>
      <c r="DE26" s="320">
        <f t="shared" si="28"/>
        <v>0</v>
      </c>
      <c r="DF26" s="320">
        <f t="shared" si="28"/>
        <v>0</v>
      </c>
      <c r="DG26" s="320">
        <f t="shared" si="28"/>
        <v>0</v>
      </c>
      <c r="DH26" s="320">
        <f t="shared" si="28"/>
        <v>0</v>
      </c>
      <c r="DI26" s="320">
        <f t="shared" si="29"/>
        <v>0</v>
      </c>
      <c r="DJ26" s="320">
        <f t="shared" si="29"/>
        <v>0</v>
      </c>
      <c r="DK26" s="320">
        <f t="shared" si="30"/>
        <v>0</v>
      </c>
      <c r="DL26" s="320">
        <f t="shared" si="31"/>
        <v>0</v>
      </c>
      <c r="DM26" s="320">
        <f t="shared" si="32"/>
        <v>0</v>
      </c>
      <c r="DN26" s="320">
        <f t="shared" si="33"/>
        <v>0</v>
      </c>
      <c r="DO26" s="320">
        <f t="shared" si="34"/>
        <v>0</v>
      </c>
      <c r="DP26" s="374">
        <f t="shared" si="35"/>
        <v>0</v>
      </c>
      <c r="DQ26" s="555">
        <f t="shared" si="36"/>
        <v>0</v>
      </c>
      <c r="DR26" s="555">
        <f>IF($W26=1,IF(SUM($DQ26:DQ26)&lt;&gt;1,IF(SUM(GL26,GW26,HF26)&gt;0,1,),),)</f>
        <v>0</v>
      </c>
      <c r="DS26" s="555">
        <f>IF($W26=1,IF(SUM($DQ26:DR26)&lt;&gt;1,IF(SUM(GM26,GX26,HG26)&gt;0,1,),),)</f>
        <v>0</v>
      </c>
      <c r="DT26" s="555">
        <f>IF($W26=1,IF(SUM($DQ26:DS26)&lt;&gt;1,IF(SUM(GN26,GY26,HH26)&gt;0,1,),),)</f>
        <v>0</v>
      </c>
      <c r="DU26" s="555">
        <f>IF($W26=1,IF(SUM($DQ26:DT26)&lt;&gt;1,IF(SUM(GO26,GT26,GZ26,HI26)&gt;0,1,),),)</f>
        <v>0</v>
      </c>
      <c r="DV26" s="555">
        <f>IF($W26=1,IF(SUM($DQ26:DT26)&lt;&gt;1,IF(SUM(GP26,HA26,HJ26)&gt;0,1,),),)</f>
        <v>0</v>
      </c>
      <c r="DW26" s="555">
        <f>IF($W26=1,IF(SUM($DQ26:DU26)&lt;&gt;1,IF(SUM(GQ26,HB26,HK26)&gt;0,1,),),)</f>
        <v>0</v>
      </c>
      <c r="DX26" s="555">
        <f>IF($W26=1,IF(SUM($DQ26:DV26)&lt;&gt;1,IF(SUM(GR26,HC26,HL26)&gt;0,1,),),)</f>
        <v>0</v>
      </c>
      <c r="DY26" s="555">
        <f>IF($W26=1,IF(SUM($DQ26:DX26)&lt;&gt;1,IF(SUM(GS26,HD26,HM26,GU26)&gt;0,1,),),)</f>
        <v>0</v>
      </c>
      <c r="DZ26" s="555">
        <f t="shared" si="37"/>
        <v>0</v>
      </c>
      <c r="EA26" s="643"/>
      <c r="EB26" s="643"/>
      <c r="EC26" s="643"/>
      <c r="ED26" s="643"/>
      <c r="EE26" s="643"/>
      <c r="EF26" s="643"/>
      <c r="EG26" s="643"/>
      <c r="EH26" s="643"/>
      <c r="EI26" s="643"/>
      <c r="EJ26" s="643"/>
      <c r="EK26" s="643"/>
      <c r="EL26" s="643"/>
      <c r="EM26" s="56"/>
      <c r="EN26" s="56"/>
      <c r="EO26" s="56"/>
      <c r="EP26" s="56"/>
      <c r="EQ26" s="56"/>
      <c r="ER26" s="555">
        <f t="shared" si="38"/>
        <v>0</v>
      </c>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448"/>
      <c r="FT26" s="56"/>
      <c r="FU26" s="449"/>
      <c r="FV26" s="458"/>
      <c r="FW26" s="573"/>
      <c r="FX26" s="530">
        <f t="shared" si="39"/>
        <v>0</v>
      </c>
      <c r="FY26" s="450"/>
      <c r="FZ26" s="451"/>
      <c r="GA26" s="452"/>
      <c r="GB26" s="452"/>
      <c r="GC26" s="453">
        <f t="shared" si="40"/>
        <v>0</v>
      </c>
      <c r="GD26" s="454">
        <f t="shared" si="41"/>
        <v>0</v>
      </c>
      <c r="GE26" s="455">
        <f t="shared" si="42"/>
        <v>0</v>
      </c>
      <c r="GF26" s="456">
        <f t="shared" si="43"/>
        <v>0</v>
      </c>
      <c r="GG26" s="456">
        <f t="shared" si="44"/>
        <v>0</v>
      </c>
      <c r="GH26" s="456">
        <f t="shared" si="45"/>
        <v>0</v>
      </c>
      <c r="GI26" s="456">
        <f t="shared" si="46"/>
        <v>0</v>
      </c>
      <c r="GJ26" s="455">
        <f t="shared" si="47"/>
        <v>0</v>
      </c>
      <c r="GK26" s="455">
        <f t="shared" si="152"/>
        <v>0</v>
      </c>
      <c r="GL26" s="455">
        <f>IF(AND($FX26&lt;&gt;1,$FZ26&lt;&gt;1),IF(AND(SUM($GK26:GK26)&lt;&gt;1),IF($GC26&gt;=10,1,),),0)</f>
        <v>0</v>
      </c>
      <c r="GM26" s="455">
        <f>IF(AND($FX26&lt;&gt;1,$FZ26&lt;&gt;1),IF(AND(SUM($GK26:GL26)&lt;&gt;1),IF(AND($FY26=1,$GC26&gt;=4),1,),),0)</f>
        <v>0</v>
      </c>
      <c r="GN26" s="455">
        <f>IF(AND($FX26&lt;&gt;1,$FZ26&lt;&gt;1),IF(AND(SUM($GK26:GM26)&lt;&gt;1),IF(AND($FY26=1,$GC26&gt;=2),1,),),0)</f>
        <v>0</v>
      </c>
      <c r="GO26" s="455">
        <f>IF(AND($FX26&lt;&gt;1,$FZ26&lt;&gt;1),IF(AND(SUM($GK26:GN26)&lt;&gt;1),IF(AND($FY26=1,$GC26&gt;0),1,),),0)</f>
        <v>0</v>
      </c>
      <c r="GP26" s="455">
        <f>IF(AND($FX26&lt;&gt;1,$FZ26&lt;&gt;1),IF(AND(SUM($GK26:GO26)&lt;&gt;1),IF($GC26&gt;=4,1,),),0)</f>
        <v>0</v>
      </c>
      <c r="GQ26" s="455">
        <f>IF(AND($FX26&lt;&gt;1,$FZ26&lt;&gt;1),IF(AND(SUM($GK26:GP26)&lt;&gt;1),IF($FY26=1,1,),),0)</f>
        <v>0</v>
      </c>
      <c r="GR26" s="455">
        <f>IF(AND($FX26&lt;&gt;1,$FZ26&lt;&gt;1),IF(AND(SUM($GK26:GQ26)&lt;&gt;1),IF($GC26&gt;=2,1,),),0)</f>
        <v>0</v>
      </c>
      <c r="GS26" s="455">
        <f>IF(AND($FX26&lt;&gt;1,$FZ26&lt;&gt;1),IF(AND(SUM($GK26:GR26)&lt;&gt;1),IF($GC26&gt;0,1,),),0)</f>
        <v>0</v>
      </c>
      <c r="GT26" s="455">
        <f t="shared" si="48"/>
        <v>0</v>
      </c>
      <c r="GU26" s="455">
        <f>IF($FX26&lt;&gt;1,IF(AND(SUM($GT26:GT26)&lt;&gt;1,$GJ26=4,$FZ26=1,$GC26&gt;0),1,),0)</f>
        <v>0</v>
      </c>
      <c r="GV26" s="455">
        <f t="shared" si="49"/>
        <v>0</v>
      </c>
      <c r="GW26" s="455">
        <f t="shared" si="50"/>
        <v>0</v>
      </c>
      <c r="GX26" s="455">
        <f>IF($FX26&lt;&gt;1,IF(AND($GJ26=2,SUM($GV26:GW26)&lt;&gt;1),IF(AND($FY26=1,$GD26&gt;=0.2),1,),),0)</f>
        <v>0</v>
      </c>
      <c r="GY26" s="455">
        <f>IF($FX26&lt;&gt;1,IF(AND($GJ26=2,SUM($GV26:GX26)&lt;&gt;1),IF(AND($FY26=1,$GD26&gt;=0.1),1,),),0)</f>
        <v>0</v>
      </c>
      <c r="GZ26" s="455">
        <f>IF($FX26&lt;&gt;1,IF(AND($GJ26=2,SUM($GV26:GY26)&lt;&gt;1),IF(AND($FY26=1,$GC26&gt;0),1,),),0)</f>
        <v>0</v>
      </c>
      <c r="HA26" s="455">
        <f>IF($FX26&lt;&gt;1,IF(AND($GJ26=2,SUM($GV26:GZ26)&lt;&gt;1),IF($GD26&gt;=0.2,1,),),0)</f>
        <v>0</v>
      </c>
      <c r="HB26" s="455">
        <f>IF($FX26&lt;&gt;1,IF(AND($GJ26=2,SUM($GV26:HA26)&lt;&gt;1),IF($FY26=1,1,),),0)</f>
        <v>0</v>
      </c>
      <c r="HC26" s="455">
        <f>IF($FX26&lt;&gt;1,IF(AND($GJ26=2,SUM($GV26:HB26)&lt;&gt;1),IF($GD26&gt;=0.1,1,),),0)</f>
        <v>0</v>
      </c>
      <c r="HD26" s="455">
        <f>IF($FX26&lt;&gt;1,IF(AND(SUM($GV26:HC26)&lt;&gt;1,$GJ26=2,$GC26&gt;0),1,),0)</f>
        <v>0</v>
      </c>
      <c r="HE26" s="455">
        <f t="shared" si="51"/>
        <v>0</v>
      </c>
      <c r="HF26" s="455">
        <f t="shared" si="52"/>
        <v>0</v>
      </c>
      <c r="HG26" s="455">
        <f>IF($FX26&lt;&gt;1,IF(AND($GJ26=3,SUM($HE26:HF26)&lt;&gt;1),IF(AND($FY26=1,$GD26&gt;=0.1),1,),),0)</f>
        <v>0</v>
      </c>
      <c r="HH26" s="455">
        <f>IF($FX26&lt;&gt;1,IF(AND($GJ26=3,SUM($HE26:HG26)&lt;&gt;1),IF(AND($FY26=1,$GD26&gt;=0.05),1,),),0)</f>
        <v>0</v>
      </c>
      <c r="HI26" s="455">
        <f>IF($FX26&lt;&gt;1,IF(AND($GJ26=3,SUM($HE26:HH26)&lt;&gt;1),IF(AND($FY26=1,$GC26&gt;0),1,),),0)</f>
        <v>0</v>
      </c>
      <c r="HJ26" s="455">
        <f>IF($FX26&lt;&gt;1,IF(AND($GJ26=3,SUM($HE26:HI26)&lt;&gt;1),IF($GD26&gt;=0.1,1,),),0)</f>
        <v>0</v>
      </c>
      <c r="HK26" s="455">
        <f>IF($FX26&lt;&gt;1,IF(AND($GJ26=3,SUM($HE26:HJ26)&lt;&gt;1),IF($FY26=1,1,),),0)</f>
        <v>0</v>
      </c>
      <c r="HL26" s="455">
        <f>IF($FX26&lt;&gt;1,IF(AND($GJ26=3,SUM($HE26:HK26)&lt;&gt;1),IF($GD26&gt;=0.05,1,),),0)</f>
        <v>0</v>
      </c>
      <c r="HM26" s="455">
        <f>IF($FX26&lt;&gt;1,IF(AND(SUM($HE26:HL26)&lt;&gt;1,$GJ26=3,$FZ26=1,$GC26&gt;0),1,),0)</f>
        <v>0</v>
      </c>
      <c r="HN26" s="457">
        <f t="shared" si="153"/>
        <v>0</v>
      </c>
      <c r="HO26" s="458"/>
      <c r="HP26" s="459">
        <f t="shared" si="53"/>
        <v>0</v>
      </c>
      <c r="HQ26" s="460">
        <f t="shared" si="54"/>
        <v>0</v>
      </c>
      <c r="HR26" s="460">
        <f t="shared" si="55"/>
        <v>0</v>
      </c>
      <c r="HS26" s="460">
        <f t="shared" si="56"/>
        <v>0</v>
      </c>
      <c r="HT26" s="460">
        <f t="shared" si="57"/>
        <v>0</v>
      </c>
      <c r="HU26" s="460">
        <f t="shared" si="58"/>
        <v>0</v>
      </c>
      <c r="HV26" s="460">
        <f t="shared" si="59"/>
        <v>0</v>
      </c>
      <c r="HW26" s="460">
        <f t="shared" si="60"/>
        <v>0</v>
      </c>
      <c r="HX26" s="460">
        <f t="shared" si="61"/>
        <v>0</v>
      </c>
      <c r="HY26" s="460">
        <f t="shared" si="62"/>
        <v>0</v>
      </c>
      <c r="HZ26" s="460">
        <f t="shared" si="63"/>
        <v>0</v>
      </c>
      <c r="IA26" s="460">
        <f t="shared" si="64"/>
        <v>0</v>
      </c>
      <c r="IB26" s="460">
        <f t="shared" si="65"/>
        <v>0</v>
      </c>
      <c r="IC26" s="460">
        <f t="shared" si="66"/>
        <v>0</v>
      </c>
      <c r="ID26" s="460">
        <f t="shared" si="67"/>
        <v>0</v>
      </c>
      <c r="IE26" s="460">
        <f t="shared" si="68"/>
        <v>0</v>
      </c>
      <c r="IF26" s="460">
        <f t="shared" si="69"/>
        <v>0</v>
      </c>
      <c r="IG26" s="460">
        <f t="shared" si="70"/>
        <v>0</v>
      </c>
      <c r="IH26" s="460">
        <f t="shared" si="71"/>
        <v>0</v>
      </c>
      <c r="II26" s="460">
        <f t="shared" si="72"/>
        <v>0</v>
      </c>
      <c r="IJ26" s="460">
        <f t="shared" si="73"/>
        <v>0</v>
      </c>
      <c r="IK26" s="460">
        <f t="shared" si="74"/>
        <v>0</v>
      </c>
      <c r="IL26" s="460">
        <f t="shared" si="75"/>
        <v>0</v>
      </c>
      <c r="IM26" s="460">
        <f t="shared" si="76"/>
        <v>0</v>
      </c>
      <c r="IN26" s="460">
        <f t="shared" si="77"/>
        <v>0</v>
      </c>
      <c r="IO26" s="460">
        <f t="shared" si="78"/>
        <v>0</v>
      </c>
      <c r="IP26" s="460">
        <f t="shared" si="79"/>
        <v>0</v>
      </c>
      <c r="IQ26" s="460">
        <f t="shared" si="80"/>
        <v>0</v>
      </c>
      <c r="IR26" s="460">
        <f t="shared" si="81"/>
        <v>0</v>
      </c>
      <c r="IS26" s="460">
        <f t="shared" si="82"/>
        <v>0</v>
      </c>
      <c r="IT26" s="460">
        <f t="shared" si="83"/>
        <v>0</v>
      </c>
      <c r="IU26" s="460">
        <f t="shared" si="84"/>
        <v>0</v>
      </c>
      <c r="IV26" s="460">
        <f t="shared" si="85"/>
        <v>0</v>
      </c>
      <c r="IW26" s="460">
        <f t="shared" si="86"/>
        <v>0</v>
      </c>
      <c r="IX26" s="460">
        <f t="shared" si="87"/>
        <v>0</v>
      </c>
      <c r="IY26" s="460">
        <f t="shared" si="88"/>
        <v>0</v>
      </c>
      <c r="IZ26" s="460">
        <f t="shared" si="89"/>
        <v>0</v>
      </c>
      <c r="JA26" s="460">
        <f t="shared" si="90"/>
        <v>0</v>
      </c>
      <c r="JB26" s="460">
        <f t="shared" si="91"/>
        <v>0</v>
      </c>
      <c r="JC26" s="460">
        <f t="shared" si="92"/>
        <v>0</v>
      </c>
      <c r="JD26" s="460">
        <f t="shared" si="93"/>
        <v>0</v>
      </c>
      <c r="JE26" s="460">
        <f t="shared" si="94"/>
        <v>0</v>
      </c>
      <c r="JF26" s="460">
        <f t="shared" si="95"/>
        <v>0</v>
      </c>
      <c r="JG26" s="460">
        <f t="shared" si="154"/>
        <v>0</v>
      </c>
      <c r="JH26" s="460">
        <f t="shared" si="155"/>
        <v>0</v>
      </c>
      <c r="JI26" s="460">
        <f t="shared" si="156"/>
        <v>0</v>
      </c>
      <c r="JJ26" s="460">
        <f t="shared" si="157"/>
        <v>0</v>
      </c>
      <c r="JK26" s="460">
        <f t="shared" si="158"/>
        <v>0</v>
      </c>
      <c r="JL26" s="460">
        <f t="shared" si="159"/>
        <v>0</v>
      </c>
      <c r="JM26" s="648">
        <f t="shared" si="97"/>
        <v>0</v>
      </c>
      <c r="JN26" s="460">
        <f t="shared" si="98"/>
        <v>0</v>
      </c>
      <c r="JO26" s="460">
        <f t="shared" si="99"/>
        <v>0</v>
      </c>
      <c r="JP26" s="648">
        <f t="shared" si="100"/>
        <v>0</v>
      </c>
      <c r="JQ26" s="460">
        <f t="shared" si="101"/>
        <v>0</v>
      </c>
      <c r="JR26" s="460">
        <f t="shared" si="102"/>
        <v>0</v>
      </c>
      <c r="JS26" s="460">
        <f t="shared" si="160"/>
        <v>0</v>
      </c>
      <c r="JT26" s="460">
        <f t="shared" si="103"/>
        <v>0</v>
      </c>
      <c r="JU26" s="460">
        <f t="shared" si="104"/>
        <v>0</v>
      </c>
      <c r="JV26" s="460">
        <f t="shared" si="105"/>
        <v>0</v>
      </c>
      <c r="JW26" s="460">
        <f t="shared" si="106"/>
        <v>0</v>
      </c>
      <c r="JX26" s="460">
        <f t="shared" si="106"/>
        <v>0</v>
      </c>
      <c r="JY26" s="460">
        <f t="shared" si="106"/>
        <v>0</v>
      </c>
      <c r="JZ26" s="460">
        <f t="shared" si="106"/>
        <v>0</v>
      </c>
      <c r="KA26" s="460">
        <f t="shared" si="106"/>
        <v>0</v>
      </c>
      <c r="KB26" s="460">
        <f t="shared" si="106"/>
        <v>0</v>
      </c>
      <c r="KC26" s="460">
        <f t="shared" si="106"/>
        <v>0</v>
      </c>
      <c r="KD26" s="460">
        <f t="shared" si="106"/>
        <v>0</v>
      </c>
      <c r="KE26" s="460">
        <f t="shared" si="106"/>
        <v>0</v>
      </c>
      <c r="KF26" s="460">
        <f t="shared" si="106"/>
        <v>0</v>
      </c>
      <c r="KG26" s="460">
        <f t="shared" si="106"/>
        <v>0</v>
      </c>
      <c r="KH26" s="460">
        <f t="shared" si="106"/>
        <v>0</v>
      </c>
      <c r="KI26" s="460">
        <f t="shared" si="107"/>
        <v>0</v>
      </c>
      <c r="KJ26" s="460">
        <f t="shared" si="108"/>
        <v>0</v>
      </c>
      <c r="KK26" s="460">
        <f t="shared" si="108"/>
        <v>0</v>
      </c>
      <c r="KL26" s="460">
        <f t="shared" si="108"/>
        <v>0</v>
      </c>
      <c r="KM26" s="460">
        <f t="shared" si="108"/>
        <v>0</v>
      </c>
      <c r="KN26" s="460">
        <f t="shared" si="108"/>
        <v>0</v>
      </c>
      <c r="KO26" s="460">
        <f t="shared" si="108"/>
        <v>0</v>
      </c>
      <c r="KP26" s="460">
        <f t="shared" si="108"/>
        <v>0</v>
      </c>
      <c r="KQ26" s="460">
        <f t="shared" si="108"/>
        <v>0</v>
      </c>
      <c r="KR26" s="460">
        <f t="shared" si="108"/>
        <v>0</v>
      </c>
      <c r="KS26" s="460">
        <f t="shared" si="108"/>
        <v>0</v>
      </c>
      <c r="KT26" s="460">
        <f t="shared" si="108"/>
        <v>0</v>
      </c>
      <c r="KU26" s="460">
        <f t="shared" si="108"/>
        <v>0</v>
      </c>
      <c r="KV26" s="460">
        <f t="shared" si="108"/>
        <v>0</v>
      </c>
      <c r="KW26" s="460">
        <f t="shared" si="108"/>
        <v>0</v>
      </c>
      <c r="KX26" s="460">
        <f t="shared" si="109"/>
        <v>0</v>
      </c>
      <c r="KY26" s="460">
        <f t="shared" si="180"/>
        <v>0</v>
      </c>
      <c r="KZ26" s="460">
        <f t="shared" si="110"/>
        <v>0</v>
      </c>
      <c r="LA26" s="457">
        <f t="shared" si="110"/>
        <v>0</v>
      </c>
      <c r="LB26" s="461">
        <f t="shared" si="162"/>
        <v>0</v>
      </c>
      <c r="LC26" s="460">
        <f t="shared" si="111"/>
        <v>0</v>
      </c>
      <c r="LD26" s="462">
        <f>IF(I26=1,VLOOKUP(C26,'総括表 (A表)'!$E$12:$AP$542,37,FALSE),)</f>
        <v>0</v>
      </c>
      <c r="LE26" s="463">
        <f t="shared" si="163"/>
        <v>0</v>
      </c>
      <c r="LF26" s="460" t="str">
        <f t="shared" si="112"/>
        <v/>
      </c>
      <c r="LG26" s="460" t="str">
        <f t="shared" si="113"/>
        <v/>
      </c>
      <c r="LH26" s="460" t="str">
        <f t="shared" si="164"/>
        <v/>
      </c>
      <c r="LI26" s="460" t="str">
        <f t="shared" si="165"/>
        <v/>
      </c>
      <c r="LJ26" s="460" t="str">
        <f t="shared" si="166"/>
        <v/>
      </c>
      <c r="LK26" s="460" t="str">
        <f t="shared" si="167"/>
        <v/>
      </c>
      <c r="LL26" s="460" t="str">
        <f t="shared" si="168"/>
        <v/>
      </c>
      <c r="LM26" s="460" t="str">
        <f t="shared" si="169"/>
        <v/>
      </c>
      <c r="LN26" s="460" t="str">
        <f t="shared" si="170"/>
        <v/>
      </c>
      <c r="LO26" s="462" t="str">
        <f t="shared" si="114"/>
        <v/>
      </c>
      <c r="LP26" s="459">
        <f t="shared" si="171"/>
        <v>0</v>
      </c>
      <c r="LQ26" s="460" t="str">
        <f t="shared" si="115"/>
        <v/>
      </c>
      <c r="LR26" s="460" t="str">
        <f t="shared" si="116"/>
        <v/>
      </c>
      <c r="LS26" s="464" t="str">
        <f t="shared" si="117"/>
        <v/>
      </c>
      <c r="LT26" s="460" t="str">
        <f t="shared" si="118"/>
        <v/>
      </c>
      <c r="LU26" s="460" t="str">
        <f t="shared" si="119"/>
        <v/>
      </c>
      <c r="LV26" s="621" t="str">
        <f t="shared" si="179"/>
        <v>○</v>
      </c>
      <c r="LW26" s="459">
        <f t="shared" si="172"/>
        <v>0</v>
      </c>
      <c r="LX26" s="465">
        <f t="shared" si="120"/>
        <v>0</v>
      </c>
      <c r="LY26" s="465" t="str">
        <f t="shared" si="121"/>
        <v/>
      </c>
      <c r="LZ26" s="466" t="str">
        <f t="shared" si="173"/>
        <v/>
      </c>
      <c r="MA26" s="466">
        <f t="shared" si="122"/>
        <v>0</v>
      </c>
      <c r="MB26" s="466">
        <f t="shared" si="174"/>
        <v>0</v>
      </c>
      <c r="MC26" s="466">
        <f t="shared" si="123"/>
        <v>0</v>
      </c>
      <c r="MD26" s="467">
        <f t="shared" si="124"/>
        <v>0</v>
      </c>
      <c r="ME26" s="468" t="str">
        <f t="shared" si="125"/>
        <v>○</v>
      </c>
      <c r="MF26" s="469" t="str">
        <f t="shared" si="126"/>
        <v/>
      </c>
      <c r="MG26" s="466">
        <f t="shared" si="127"/>
        <v>0</v>
      </c>
      <c r="MH26" s="470">
        <f t="shared" si="128"/>
        <v>0</v>
      </c>
      <c r="MI26" s="471" t="str">
        <f t="shared" si="175"/>
        <v>○</v>
      </c>
      <c r="MJ26" s="556" t="str">
        <f t="shared" si="176"/>
        <v>○</v>
      </c>
      <c r="MK26" s="569" t="str">
        <f t="shared" si="129"/>
        <v/>
      </c>
      <c r="ML26" s="568" t="str">
        <f t="shared" si="130"/>
        <v/>
      </c>
      <c r="MM26" s="570" t="str">
        <f t="shared" si="131"/>
        <v/>
      </c>
      <c r="MN26" s="571">
        <f t="shared" si="132"/>
        <v>0</v>
      </c>
    </row>
    <row r="27" spans="1:352" ht="30" customHeight="1">
      <c r="A27" s="531">
        <f t="shared" si="8"/>
        <v>0</v>
      </c>
      <c r="B27" s="531">
        <f t="shared" si="133"/>
        <v>0</v>
      </c>
      <c r="C27" s="531">
        <f t="shared" si="181"/>
        <v>0</v>
      </c>
      <c r="D27" s="531">
        <f t="shared" si="135"/>
        <v>0</v>
      </c>
      <c r="E27" s="531">
        <f t="shared" si="9"/>
        <v>0</v>
      </c>
      <c r="F27" s="531">
        <f t="shared" si="10"/>
        <v>0</v>
      </c>
      <c r="G27" s="531">
        <f t="shared" si="136"/>
        <v>0</v>
      </c>
      <c r="H27" s="531">
        <f t="shared" si="137"/>
        <v>0</v>
      </c>
      <c r="I27" s="531">
        <f t="shared" si="11"/>
        <v>0</v>
      </c>
      <c r="J27" s="531">
        <f t="shared" si="138"/>
        <v>0</v>
      </c>
      <c r="K27" s="532">
        <f t="shared" si="12"/>
        <v>14</v>
      </c>
      <c r="L27" s="390"/>
      <c r="M27" s="391"/>
      <c r="N27" s="391"/>
      <c r="O27" s="102"/>
      <c r="P27" s="545" cm="1">
        <f t="array" ref="P27">IFERROR(_xlfn.IFS($O27=1,"都市農業地域",$O27=2,"平地農業地域",$O27=3,"中間農業地域",$O27=4,"山間農業地域"),0)</f>
        <v>0</v>
      </c>
      <c r="Q27" s="559"/>
      <c r="R27" s="357">
        <f t="shared" si="13"/>
        <v>0</v>
      </c>
      <c r="S27" s="637"/>
      <c r="T27" s="742"/>
      <c r="U27" s="743"/>
      <c r="V27" s="637"/>
      <c r="W27" s="455" t="str">
        <f t="shared" si="139"/>
        <v/>
      </c>
      <c r="X27" s="546" t="str">
        <f>IFERROR(IF($Y27=5,"100万円",VLOOKUP($W27,'整理番号表 （R7） '!$Y$33:$Z$34,2,"FALSE")),"")</f>
        <v/>
      </c>
      <c r="Y27" s="616"/>
      <c r="Z27" s="456" cm="1">
        <f t="array" ref="Z27">IFERROR(_xlfn.IFS($Y27=1,"認定農業者",$Y27=2,"認定就農者",$Y27=3,"集落営農組織(任意組織)",$Y27=4,"市町村基本構想に示す目標水準を達成している農業者",$Y27=5,"市町村が認める者"),0)</f>
        <v>0</v>
      </c>
      <c r="AA27" s="371"/>
      <c r="AB27" s="547" t="str">
        <f>'整理番号表 （R7） '!$AC27</f>
        <v/>
      </c>
      <c r="AC27" s="548" t="str">
        <f t="shared" si="186"/>
        <v/>
      </c>
      <c r="AD27" s="50"/>
      <c r="AE27" s="616"/>
      <c r="AF27" s="455">
        <f>IF(AE27&lt;&gt;0,VLOOKUP(AE27,'整理番号表 （R7） '!$B$20:$F$47,2,FALSE),)</f>
        <v>0</v>
      </c>
      <c r="AG27" s="104"/>
      <c r="AH27" s="549" t="str">
        <f>IFERROR(VLOOKUP(AG27,'整理番号表 （R7） '!$P$6:$Q$39,2,FALSE),"")</f>
        <v/>
      </c>
      <c r="AI27" s="106"/>
      <c r="AJ27" s="530">
        <f t="shared" si="15"/>
        <v>0</v>
      </c>
      <c r="AK27" s="638"/>
      <c r="AL27" s="632"/>
      <c r="AM27" s="439"/>
      <c r="AN27" s="440"/>
      <c r="AO27" s="440"/>
      <c r="AP27" s="104"/>
      <c r="AQ27" s="441">
        <f>IF(AP27&lt;&gt;0,VLOOKUP(AP27,'整理番号表 （R7） '!$P$43:$R$49,2,FALSE),)</f>
        <v>0</v>
      </c>
      <c r="AR27" s="442"/>
      <c r="AS27" s="440"/>
      <c r="AT27" s="105"/>
      <c r="AU27" s="767"/>
      <c r="AV27" s="767"/>
      <c r="AW27" s="418"/>
      <c r="AX27" s="550">
        <f t="shared" si="140"/>
        <v>0</v>
      </c>
      <c r="AY27" s="550">
        <f t="shared" si="16"/>
        <v>0</v>
      </c>
      <c r="AZ27" s="418"/>
      <c r="BA27" s="550">
        <f t="shared" si="177"/>
        <v>0</v>
      </c>
      <c r="BB27" s="444"/>
      <c r="BC27" s="444"/>
      <c r="BD27" s="444"/>
      <c r="BE27" s="620"/>
      <c r="BF27" s="553" t="str">
        <f t="shared" si="141"/>
        <v/>
      </c>
      <c r="BG27" s="562" t="str">
        <f t="shared" si="142"/>
        <v/>
      </c>
      <c r="BH27" s="551">
        <f t="shared" si="143"/>
        <v>0</v>
      </c>
      <c r="BI27" s="551">
        <f t="shared" si="178"/>
        <v>0</v>
      </c>
      <c r="BJ27" s="446"/>
      <c r="BK27" s="446"/>
      <c r="BL27" s="446"/>
      <c r="BM27" s="45"/>
      <c r="BN27" s="455">
        <f>IF(BM27&lt;&gt;0,VLOOKUP(BM27,'整理番号表 （R7） '!$T$6:$U$16,2,FALSE),)</f>
        <v>0</v>
      </c>
      <c r="BO27" s="45"/>
      <c r="BP27" s="455">
        <f>IF(BO27&lt;&gt;0,VLOOKUP(BO27,'整理番号表 （R7） '!$T$23:$U$30,2,FALSE),)</f>
        <v>0</v>
      </c>
      <c r="BQ27" s="45"/>
      <c r="BR27" s="552">
        <f t="shared" si="17"/>
        <v>0</v>
      </c>
      <c r="BS27" s="763" t="str">
        <f t="shared" si="18"/>
        <v/>
      </c>
      <c r="BT27" s="113"/>
      <c r="BU27" s="618"/>
      <c r="BV27" s="113"/>
      <c r="BW27" s="113"/>
      <c r="BX27" s="113"/>
      <c r="BY27" s="554">
        <f t="shared" si="144"/>
        <v>0</v>
      </c>
      <c r="BZ27" s="764">
        <f t="shared" si="19"/>
        <v>0</v>
      </c>
      <c r="CA27" s="357">
        <f t="shared" si="145"/>
        <v>0</v>
      </c>
      <c r="CB27" s="357" t="str">
        <f t="shared" si="182"/>
        <v/>
      </c>
      <c r="CC27" s="357">
        <f t="shared" si="21"/>
        <v>0</v>
      </c>
      <c r="CD27" s="357">
        <f t="shared" si="146"/>
        <v>0</v>
      </c>
      <c r="CE27" s="357">
        <f t="shared" si="147"/>
        <v>0</v>
      </c>
      <c r="CF27" s="357">
        <f t="shared" si="148"/>
        <v>0</v>
      </c>
      <c r="CG27" s="357">
        <f t="shared" si="149"/>
        <v>0</v>
      </c>
      <c r="CH27" s="357">
        <f t="shared" si="150"/>
        <v>0</v>
      </c>
      <c r="CI27" s="357" t="str">
        <f t="shared" si="151"/>
        <v/>
      </c>
      <c r="CJ27" s="572">
        <f t="shared" si="183"/>
        <v>0</v>
      </c>
      <c r="CK27" s="320">
        <f t="shared" si="183"/>
        <v>0</v>
      </c>
      <c r="CL27" s="320">
        <f t="shared" si="183"/>
        <v>0</v>
      </c>
      <c r="CM27" s="320">
        <f t="shared" si="183"/>
        <v>0</v>
      </c>
      <c r="CN27" s="320">
        <f t="shared" si="183"/>
        <v>0</v>
      </c>
      <c r="CO27" s="320">
        <f t="shared" si="183"/>
        <v>0</v>
      </c>
      <c r="CP27" s="320">
        <f t="shared" si="23"/>
        <v>0</v>
      </c>
      <c r="CQ27" s="320">
        <f t="shared" si="184"/>
        <v>0</v>
      </c>
      <c r="CR27" s="320">
        <f t="shared" si="184"/>
        <v>0</v>
      </c>
      <c r="CS27" s="320">
        <f t="shared" si="184"/>
        <v>0</v>
      </c>
      <c r="CT27" s="320">
        <f t="shared" si="184"/>
        <v>0</v>
      </c>
      <c r="CU27" s="320">
        <f t="shared" si="184"/>
        <v>0</v>
      </c>
      <c r="CV27" s="320">
        <f t="shared" si="184"/>
        <v>0</v>
      </c>
      <c r="CW27" s="320">
        <f t="shared" si="25"/>
        <v>0</v>
      </c>
      <c r="CX27" s="320">
        <f t="shared" si="185"/>
        <v>0</v>
      </c>
      <c r="CY27" s="320">
        <f t="shared" si="185"/>
        <v>0</v>
      </c>
      <c r="CZ27" s="320">
        <f t="shared" si="185"/>
        <v>0</v>
      </c>
      <c r="DA27" s="320">
        <f t="shared" si="185"/>
        <v>0</v>
      </c>
      <c r="DB27" s="320">
        <f t="shared" si="185"/>
        <v>0</v>
      </c>
      <c r="DC27" s="320">
        <f t="shared" si="185"/>
        <v>0</v>
      </c>
      <c r="DD27" s="320">
        <f t="shared" si="27"/>
        <v>0</v>
      </c>
      <c r="DE27" s="320">
        <f t="shared" si="28"/>
        <v>0</v>
      </c>
      <c r="DF27" s="320">
        <f t="shared" si="28"/>
        <v>0</v>
      </c>
      <c r="DG27" s="320">
        <f t="shared" si="28"/>
        <v>0</v>
      </c>
      <c r="DH27" s="320">
        <f t="shared" si="28"/>
        <v>0</v>
      </c>
      <c r="DI27" s="320">
        <f t="shared" si="29"/>
        <v>0</v>
      </c>
      <c r="DJ27" s="320">
        <f t="shared" si="29"/>
        <v>0</v>
      </c>
      <c r="DK27" s="320">
        <f t="shared" si="30"/>
        <v>0</v>
      </c>
      <c r="DL27" s="320">
        <f t="shared" si="31"/>
        <v>0</v>
      </c>
      <c r="DM27" s="320">
        <f t="shared" si="32"/>
        <v>0</v>
      </c>
      <c r="DN27" s="320">
        <f t="shared" si="33"/>
        <v>0</v>
      </c>
      <c r="DO27" s="320">
        <f t="shared" si="34"/>
        <v>0</v>
      </c>
      <c r="DP27" s="374">
        <f t="shared" si="35"/>
        <v>0</v>
      </c>
      <c r="DQ27" s="555">
        <f t="shared" si="36"/>
        <v>0</v>
      </c>
      <c r="DR27" s="555">
        <f>IF($W27=1,IF(SUM($DQ27:DQ27)&lt;&gt;1,IF(SUM(GL27,GW27,HF27)&gt;0,1,),),)</f>
        <v>0</v>
      </c>
      <c r="DS27" s="555">
        <f>IF($W27=1,IF(SUM($DQ27:DR27)&lt;&gt;1,IF(SUM(GM27,GX27,HG27)&gt;0,1,),),)</f>
        <v>0</v>
      </c>
      <c r="DT27" s="555">
        <f>IF($W27=1,IF(SUM($DQ27:DS27)&lt;&gt;1,IF(SUM(GN27,GY27,HH27)&gt;0,1,),),)</f>
        <v>0</v>
      </c>
      <c r="DU27" s="555">
        <f>IF($W27=1,IF(SUM($DQ27:DT27)&lt;&gt;1,IF(SUM(GO27,GT27,GZ27,HI27)&gt;0,1,),),)</f>
        <v>0</v>
      </c>
      <c r="DV27" s="555">
        <f>IF($W27=1,IF(SUM($DQ27:DT27)&lt;&gt;1,IF(SUM(GP27,HA27,HJ27)&gt;0,1,),),)</f>
        <v>0</v>
      </c>
      <c r="DW27" s="555">
        <f>IF($W27=1,IF(SUM($DQ27:DU27)&lt;&gt;1,IF(SUM(GQ27,HB27,HK27)&gt;0,1,),),)</f>
        <v>0</v>
      </c>
      <c r="DX27" s="555">
        <f>IF($W27=1,IF(SUM($DQ27:DV27)&lt;&gt;1,IF(SUM(GR27,HC27,HL27)&gt;0,1,),),)</f>
        <v>0</v>
      </c>
      <c r="DY27" s="555">
        <f>IF($W27=1,IF(SUM($DQ27:DX27)&lt;&gt;1,IF(SUM(GS27,HD27,HM27,GU27)&gt;0,1,),),)</f>
        <v>0</v>
      </c>
      <c r="DZ27" s="555">
        <f t="shared" si="37"/>
        <v>0</v>
      </c>
      <c r="EA27" s="643"/>
      <c r="EB27" s="643"/>
      <c r="EC27" s="643"/>
      <c r="ED27" s="643"/>
      <c r="EE27" s="643"/>
      <c r="EF27" s="643"/>
      <c r="EG27" s="643"/>
      <c r="EH27" s="643"/>
      <c r="EI27" s="643"/>
      <c r="EJ27" s="643"/>
      <c r="EK27" s="643"/>
      <c r="EL27" s="643"/>
      <c r="EM27" s="56"/>
      <c r="EN27" s="56"/>
      <c r="EO27" s="56"/>
      <c r="EP27" s="56"/>
      <c r="EQ27" s="56"/>
      <c r="ER27" s="555">
        <f t="shared" si="38"/>
        <v>0</v>
      </c>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448"/>
      <c r="FT27" s="56"/>
      <c r="FU27" s="449"/>
      <c r="FV27" s="458"/>
      <c r="FW27" s="573"/>
      <c r="FX27" s="530">
        <f t="shared" si="39"/>
        <v>0</v>
      </c>
      <c r="FY27" s="450"/>
      <c r="FZ27" s="451"/>
      <c r="GA27" s="452"/>
      <c r="GB27" s="452"/>
      <c r="GC27" s="453">
        <f t="shared" si="40"/>
        <v>0</v>
      </c>
      <c r="GD27" s="454">
        <f t="shared" si="41"/>
        <v>0</v>
      </c>
      <c r="GE27" s="455">
        <f t="shared" si="42"/>
        <v>0</v>
      </c>
      <c r="GF27" s="456">
        <f t="shared" si="43"/>
        <v>0</v>
      </c>
      <c r="GG27" s="456">
        <f t="shared" si="44"/>
        <v>0</v>
      </c>
      <c r="GH27" s="456">
        <f t="shared" si="45"/>
        <v>0</v>
      </c>
      <c r="GI27" s="456">
        <f t="shared" si="46"/>
        <v>0</v>
      </c>
      <c r="GJ27" s="455">
        <f t="shared" si="47"/>
        <v>0</v>
      </c>
      <c r="GK27" s="455">
        <f t="shared" si="152"/>
        <v>0</v>
      </c>
      <c r="GL27" s="455">
        <f>IF(AND($FX27&lt;&gt;1,$FZ27&lt;&gt;1),IF(AND(SUM($GK27:GK27)&lt;&gt;1),IF($GC27&gt;=10,1,),),0)</f>
        <v>0</v>
      </c>
      <c r="GM27" s="455">
        <f>IF(AND($FX27&lt;&gt;1,$FZ27&lt;&gt;1),IF(AND(SUM($GK27:GL27)&lt;&gt;1),IF(AND($FY27=1,$GC27&gt;=4),1,),),0)</f>
        <v>0</v>
      </c>
      <c r="GN27" s="455">
        <f>IF(AND($FX27&lt;&gt;1,$FZ27&lt;&gt;1),IF(AND(SUM($GK27:GM27)&lt;&gt;1),IF(AND($FY27=1,$GC27&gt;=2),1,),),0)</f>
        <v>0</v>
      </c>
      <c r="GO27" s="455">
        <f>IF(AND($FX27&lt;&gt;1,$FZ27&lt;&gt;1),IF(AND(SUM($GK27:GN27)&lt;&gt;1),IF(AND($FY27=1,$GC27&gt;0),1,),),0)</f>
        <v>0</v>
      </c>
      <c r="GP27" s="455">
        <f>IF(AND($FX27&lt;&gt;1,$FZ27&lt;&gt;1),IF(AND(SUM($GK27:GO27)&lt;&gt;1),IF($GC27&gt;=4,1,),),0)</f>
        <v>0</v>
      </c>
      <c r="GQ27" s="455">
        <f>IF(AND($FX27&lt;&gt;1,$FZ27&lt;&gt;1),IF(AND(SUM($GK27:GP27)&lt;&gt;1),IF($FY27=1,1,),),0)</f>
        <v>0</v>
      </c>
      <c r="GR27" s="455">
        <f>IF(AND($FX27&lt;&gt;1,$FZ27&lt;&gt;1),IF(AND(SUM($GK27:GQ27)&lt;&gt;1),IF($GC27&gt;=2,1,),),0)</f>
        <v>0</v>
      </c>
      <c r="GS27" s="455">
        <f>IF(AND($FX27&lt;&gt;1,$FZ27&lt;&gt;1),IF(AND(SUM($GK27:GR27)&lt;&gt;1),IF($GC27&gt;0,1,),),0)</f>
        <v>0</v>
      </c>
      <c r="GT27" s="455">
        <f t="shared" si="48"/>
        <v>0</v>
      </c>
      <c r="GU27" s="455">
        <f>IF($FX27&lt;&gt;1,IF(AND(SUM($GT27:GT27)&lt;&gt;1,$GJ27=4,$FZ27=1,$GC27&gt;0),1,),0)</f>
        <v>0</v>
      </c>
      <c r="GV27" s="455">
        <f t="shared" si="49"/>
        <v>0</v>
      </c>
      <c r="GW27" s="455">
        <f t="shared" si="50"/>
        <v>0</v>
      </c>
      <c r="GX27" s="455">
        <f>IF($FX27&lt;&gt;1,IF(AND($GJ27=2,SUM($GV27:GW27)&lt;&gt;1),IF(AND($FY27=1,$GD27&gt;=0.2),1,),),0)</f>
        <v>0</v>
      </c>
      <c r="GY27" s="455">
        <f>IF($FX27&lt;&gt;1,IF(AND($GJ27=2,SUM($GV27:GX27)&lt;&gt;1),IF(AND($FY27=1,$GD27&gt;=0.1),1,),),0)</f>
        <v>0</v>
      </c>
      <c r="GZ27" s="455">
        <f>IF($FX27&lt;&gt;1,IF(AND($GJ27=2,SUM($GV27:GY27)&lt;&gt;1),IF(AND($FY27=1,$GC27&gt;0),1,),),0)</f>
        <v>0</v>
      </c>
      <c r="HA27" s="455">
        <f>IF($FX27&lt;&gt;1,IF(AND($GJ27=2,SUM($GV27:GZ27)&lt;&gt;1),IF($GD27&gt;=0.2,1,),),0)</f>
        <v>0</v>
      </c>
      <c r="HB27" s="455">
        <f>IF($FX27&lt;&gt;1,IF(AND($GJ27=2,SUM($GV27:HA27)&lt;&gt;1),IF($FY27=1,1,),),0)</f>
        <v>0</v>
      </c>
      <c r="HC27" s="455">
        <f>IF($FX27&lt;&gt;1,IF(AND($GJ27=2,SUM($GV27:HB27)&lt;&gt;1),IF($GD27&gt;=0.1,1,),),0)</f>
        <v>0</v>
      </c>
      <c r="HD27" s="455">
        <f>IF($FX27&lt;&gt;1,IF(AND(SUM($GV27:HC27)&lt;&gt;1,$GJ27=2,$GC27&gt;0),1,),0)</f>
        <v>0</v>
      </c>
      <c r="HE27" s="455">
        <f t="shared" si="51"/>
        <v>0</v>
      </c>
      <c r="HF27" s="455">
        <f t="shared" si="52"/>
        <v>0</v>
      </c>
      <c r="HG27" s="455">
        <f>IF($FX27&lt;&gt;1,IF(AND($GJ27=3,SUM($HE27:HF27)&lt;&gt;1),IF(AND($FY27=1,$GD27&gt;=0.1),1,),),0)</f>
        <v>0</v>
      </c>
      <c r="HH27" s="455">
        <f>IF($FX27&lt;&gt;1,IF(AND($GJ27=3,SUM($HE27:HG27)&lt;&gt;1),IF(AND($FY27=1,$GD27&gt;=0.05),1,),),0)</f>
        <v>0</v>
      </c>
      <c r="HI27" s="455">
        <f>IF($FX27&lt;&gt;1,IF(AND($GJ27=3,SUM($HE27:HH27)&lt;&gt;1),IF(AND($FY27=1,$GC27&gt;0),1,),),0)</f>
        <v>0</v>
      </c>
      <c r="HJ27" s="455">
        <f>IF($FX27&lt;&gt;1,IF(AND($GJ27=3,SUM($HE27:HI27)&lt;&gt;1),IF($GD27&gt;=0.1,1,),),0)</f>
        <v>0</v>
      </c>
      <c r="HK27" s="455">
        <f>IF($FX27&lt;&gt;1,IF(AND($GJ27=3,SUM($HE27:HJ27)&lt;&gt;1),IF($FY27=1,1,),),0)</f>
        <v>0</v>
      </c>
      <c r="HL27" s="455">
        <f>IF($FX27&lt;&gt;1,IF(AND($GJ27=3,SUM($HE27:HK27)&lt;&gt;1),IF($GD27&gt;=0.05,1,),),0)</f>
        <v>0</v>
      </c>
      <c r="HM27" s="455">
        <f>IF($FX27&lt;&gt;1,IF(AND(SUM($HE27:HL27)&lt;&gt;1,$GJ27=3,$FZ27=1,$GC27&gt;0),1,),0)</f>
        <v>0</v>
      </c>
      <c r="HN27" s="457">
        <f t="shared" si="153"/>
        <v>0</v>
      </c>
      <c r="HO27" s="458"/>
      <c r="HP27" s="459">
        <f t="shared" si="53"/>
        <v>0</v>
      </c>
      <c r="HQ27" s="460">
        <f t="shared" si="54"/>
        <v>0</v>
      </c>
      <c r="HR27" s="460">
        <f t="shared" si="55"/>
        <v>0</v>
      </c>
      <c r="HS27" s="460">
        <f t="shared" si="56"/>
        <v>0</v>
      </c>
      <c r="HT27" s="460">
        <f t="shared" si="57"/>
        <v>0</v>
      </c>
      <c r="HU27" s="460">
        <f t="shared" si="58"/>
        <v>0</v>
      </c>
      <c r="HV27" s="460">
        <f t="shared" si="59"/>
        <v>0</v>
      </c>
      <c r="HW27" s="460">
        <f t="shared" si="60"/>
        <v>0</v>
      </c>
      <c r="HX27" s="460">
        <f t="shared" si="61"/>
        <v>0</v>
      </c>
      <c r="HY27" s="460">
        <f t="shared" si="62"/>
        <v>0</v>
      </c>
      <c r="HZ27" s="460">
        <f t="shared" si="63"/>
        <v>0</v>
      </c>
      <c r="IA27" s="460">
        <f t="shared" si="64"/>
        <v>0</v>
      </c>
      <c r="IB27" s="460">
        <f t="shared" si="65"/>
        <v>0</v>
      </c>
      <c r="IC27" s="460">
        <f t="shared" si="66"/>
        <v>0</v>
      </c>
      <c r="ID27" s="460">
        <f t="shared" si="67"/>
        <v>0</v>
      </c>
      <c r="IE27" s="460">
        <f t="shared" si="68"/>
        <v>0</v>
      </c>
      <c r="IF27" s="460">
        <f t="shared" si="69"/>
        <v>0</v>
      </c>
      <c r="IG27" s="460">
        <f t="shared" si="70"/>
        <v>0</v>
      </c>
      <c r="IH27" s="460">
        <f t="shared" si="71"/>
        <v>0</v>
      </c>
      <c r="II27" s="460">
        <f t="shared" si="72"/>
        <v>0</v>
      </c>
      <c r="IJ27" s="460">
        <f t="shared" si="73"/>
        <v>0</v>
      </c>
      <c r="IK27" s="460">
        <f t="shared" si="74"/>
        <v>0</v>
      </c>
      <c r="IL27" s="460">
        <f t="shared" si="75"/>
        <v>0</v>
      </c>
      <c r="IM27" s="460">
        <f t="shared" si="76"/>
        <v>0</v>
      </c>
      <c r="IN27" s="460">
        <f t="shared" si="77"/>
        <v>0</v>
      </c>
      <c r="IO27" s="460">
        <f t="shared" si="78"/>
        <v>0</v>
      </c>
      <c r="IP27" s="460">
        <f t="shared" si="79"/>
        <v>0</v>
      </c>
      <c r="IQ27" s="460">
        <f t="shared" si="80"/>
        <v>0</v>
      </c>
      <c r="IR27" s="460">
        <f t="shared" si="81"/>
        <v>0</v>
      </c>
      <c r="IS27" s="460">
        <f t="shared" si="82"/>
        <v>0</v>
      </c>
      <c r="IT27" s="460">
        <f t="shared" si="83"/>
        <v>0</v>
      </c>
      <c r="IU27" s="460">
        <f t="shared" si="84"/>
        <v>0</v>
      </c>
      <c r="IV27" s="460">
        <f t="shared" si="85"/>
        <v>0</v>
      </c>
      <c r="IW27" s="460">
        <f t="shared" si="86"/>
        <v>0</v>
      </c>
      <c r="IX27" s="460">
        <f t="shared" si="87"/>
        <v>0</v>
      </c>
      <c r="IY27" s="460">
        <f t="shared" si="88"/>
        <v>0</v>
      </c>
      <c r="IZ27" s="460">
        <f t="shared" si="89"/>
        <v>0</v>
      </c>
      <c r="JA27" s="460">
        <f t="shared" si="90"/>
        <v>0</v>
      </c>
      <c r="JB27" s="460">
        <f t="shared" si="91"/>
        <v>0</v>
      </c>
      <c r="JC27" s="460">
        <f t="shared" si="92"/>
        <v>0</v>
      </c>
      <c r="JD27" s="460">
        <f t="shared" si="93"/>
        <v>0</v>
      </c>
      <c r="JE27" s="460">
        <f t="shared" si="94"/>
        <v>0</v>
      </c>
      <c r="JF27" s="460">
        <f t="shared" si="95"/>
        <v>0</v>
      </c>
      <c r="JG27" s="460">
        <f t="shared" si="154"/>
        <v>0</v>
      </c>
      <c r="JH27" s="460">
        <f t="shared" si="155"/>
        <v>0</v>
      </c>
      <c r="JI27" s="460">
        <f t="shared" si="156"/>
        <v>0</v>
      </c>
      <c r="JJ27" s="460">
        <f t="shared" si="157"/>
        <v>0</v>
      </c>
      <c r="JK27" s="460">
        <f t="shared" si="158"/>
        <v>0</v>
      </c>
      <c r="JL27" s="460">
        <f t="shared" si="159"/>
        <v>0</v>
      </c>
      <c r="JM27" s="648">
        <f t="shared" si="97"/>
        <v>0</v>
      </c>
      <c r="JN27" s="460">
        <f t="shared" si="98"/>
        <v>0</v>
      </c>
      <c r="JO27" s="460">
        <f t="shared" si="99"/>
        <v>0</v>
      </c>
      <c r="JP27" s="648">
        <f t="shared" si="100"/>
        <v>0</v>
      </c>
      <c r="JQ27" s="460">
        <f t="shared" si="101"/>
        <v>0</v>
      </c>
      <c r="JR27" s="460">
        <f t="shared" si="102"/>
        <v>0</v>
      </c>
      <c r="JS27" s="460">
        <f t="shared" si="160"/>
        <v>0</v>
      </c>
      <c r="JT27" s="460">
        <f t="shared" si="103"/>
        <v>0</v>
      </c>
      <c r="JU27" s="460">
        <f t="shared" si="104"/>
        <v>0</v>
      </c>
      <c r="JV27" s="460">
        <f t="shared" si="105"/>
        <v>0</v>
      </c>
      <c r="JW27" s="460">
        <f t="shared" si="106"/>
        <v>0</v>
      </c>
      <c r="JX27" s="460">
        <f t="shared" si="106"/>
        <v>0</v>
      </c>
      <c r="JY27" s="460">
        <f t="shared" si="106"/>
        <v>0</v>
      </c>
      <c r="JZ27" s="460">
        <f t="shared" si="106"/>
        <v>0</v>
      </c>
      <c r="KA27" s="460">
        <f t="shared" si="106"/>
        <v>0</v>
      </c>
      <c r="KB27" s="460">
        <f t="shared" si="106"/>
        <v>0</v>
      </c>
      <c r="KC27" s="460">
        <f t="shared" si="106"/>
        <v>0</v>
      </c>
      <c r="KD27" s="460">
        <f t="shared" si="106"/>
        <v>0</v>
      </c>
      <c r="KE27" s="460">
        <f t="shared" si="106"/>
        <v>0</v>
      </c>
      <c r="KF27" s="460">
        <f t="shared" si="106"/>
        <v>0</v>
      </c>
      <c r="KG27" s="460">
        <f t="shared" si="106"/>
        <v>0</v>
      </c>
      <c r="KH27" s="460">
        <f t="shared" si="106"/>
        <v>0</v>
      </c>
      <c r="KI27" s="460">
        <f t="shared" si="107"/>
        <v>0</v>
      </c>
      <c r="KJ27" s="460">
        <f t="shared" si="108"/>
        <v>0</v>
      </c>
      <c r="KK27" s="460">
        <f t="shared" si="108"/>
        <v>0</v>
      </c>
      <c r="KL27" s="460">
        <f t="shared" si="108"/>
        <v>0</v>
      </c>
      <c r="KM27" s="460">
        <f t="shared" si="108"/>
        <v>0</v>
      </c>
      <c r="KN27" s="460">
        <f t="shared" si="108"/>
        <v>0</v>
      </c>
      <c r="KO27" s="460">
        <f t="shared" si="108"/>
        <v>0</v>
      </c>
      <c r="KP27" s="460">
        <f t="shared" si="108"/>
        <v>0</v>
      </c>
      <c r="KQ27" s="460">
        <f t="shared" si="108"/>
        <v>0</v>
      </c>
      <c r="KR27" s="460">
        <f t="shared" si="108"/>
        <v>0</v>
      </c>
      <c r="KS27" s="460">
        <f t="shared" si="108"/>
        <v>0</v>
      </c>
      <c r="KT27" s="460">
        <f t="shared" si="108"/>
        <v>0</v>
      </c>
      <c r="KU27" s="460">
        <f t="shared" si="108"/>
        <v>0</v>
      </c>
      <c r="KV27" s="460">
        <f t="shared" si="108"/>
        <v>0</v>
      </c>
      <c r="KW27" s="460">
        <f t="shared" si="108"/>
        <v>0</v>
      </c>
      <c r="KX27" s="460">
        <f t="shared" si="109"/>
        <v>0</v>
      </c>
      <c r="KY27" s="460">
        <f t="shared" si="180"/>
        <v>0</v>
      </c>
      <c r="KZ27" s="460">
        <f t="shared" si="110"/>
        <v>0</v>
      </c>
      <c r="LA27" s="457">
        <f t="shared" si="110"/>
        <v>0</v>
      </c>
      <c r="LB27" s="461">
        <f t="shared" si="162"/>
        <v>0</v>
      </c>
      <c r="LC27" s="460">
        <f t="shared" si="111"/>
        <v>0</v>
      </c>
      <c r="LD27" s="462">
        <f>IF(I27=1,VLOOKUP(C27,'総括表 (A表)'!$E$12:$AP$542,37,FALSE),)</f>
        <v>0</v>
      </c>
      <c r="LE27" s="463">
        <f t="shared" si="163"/>
        <v>0</v>
      </c>
      <c r="LF27" s="460" t="str">
        <f t="shared" si="112"/>
        <v/>
      </c>
      <c r="LG27" s="460" t="str">
        <f t="shared" si="113"/>
        <v/>
      </c>
      <c r="LH27" s="460" t="str">
        <f t="shared" si="164"/>
        <v/>
      </c>
      <c r="LI27" s="460" t="str">
        <f t="shared" si="165"/>
        <v/>
      </c>
      <c r="LJ27" s="460" t="str">
        <f t="shared" si="166"/>
        <v/>
      </c>
      <c r="LK27" s="460" t="str">
        <f t="shared" si="167"/>
        <v/>
      </c>
      <c r="LL27" s="460" t="str">
        <f t="shared" si="168"/>
        <v/>
      </c>
      <c r="LM27" s="460" t="str">
        <f t="shared" si="169"/>
        <v/>
      </c>
      <c r="LN27" s="460" t="str">
        <f t="shared" si="170"/>
        <v/>
      </c>
      <c r="LO27" s="462" t="str">
        <f t="shared" si="114"/>
        <v/>
      </c>
      <c r="LP27" s="459">
        <f t="shared" si="171"/>
        <v>0</v>
      </c>
      <c r="LQ27" s="460" t="str">
        <f t="shared" si="115"/>
        <v/>
      </c>
      <c r="LR27" s="460" t="str">
        <f t="shared" si="116"/>
        <v/>
      </c>
      <c r="LS27" s="464" t="str">
        <f t="shared" si="117"/>
        <v/>
      </c>
      <c r="LT27" s="460" t="str">
        <f t="shared" si="118"/>
        <v/>
      </c>
      <c r="LU27" s="460" t="str">
        <f t="shared" si="119"/>
        <v/>
      </c>
      <c r="LV27" s="621" t="str">
        <f t="shared" si="179"/>
        <v>○</v>
      </c>
      <c r="LW27" s="459">
        <f t="shared" si="172"/>
        <v>0</v>
      </c>
      <c r="LX27" s="465">
        <f t="shared" si="120"/>
        <v>0</v>
      </c>
      <c r="LY27" s="465" t="str">
        <f t="shared" si="121"/>
        <v/>
      </c>
      <c r="LZ27" s="466" t="str">
        <f t="shared" si="173"/>
        <v/>
      </c>
      <c r="MA27" s="466">
        <f t="shared" si="122"/>
        <v>0</v>
      </c>
      <c r="MB27" s="466">
        <f t="shared" si="174"/>
        <v>0</v>
      </c>
      <c r="MC27" s="466">
        <f t="shared" si="123"/>
        <v>0</v>
      </c>
      <c r="MD27" s="467">
        <f t="shared" si="124"/>
        <v>0</v>
      </c>
      <c r="ME27" s="468" t="str">
        <f t="shared" si="125"/>
        <v>○</v>
      </c>
      <c r="MF27" s="469" t="str">
        <f t="shared" si="126"/>
        <v/>
      </c>
      <c r="MG27" s="466">
        <f t="shared" si="127"/>
        <v>0</v>
      </c>
      <c r="MH27" s="470">
        <f t="shared" si="128"/>
        <v>0</v>
      </c>
      <c r="MI27" s="471" t="str">
        <f t="shared" si="175"/>
        <v>○</v>
      </c>
      <c r="MJ27" s="556" t="str">
        <f t="shared" si="176"/>
        <v>○</v>
      </c>
      <c r="MK27" s="569" t="str">
        <f t="shared" si="129"/>
        <v/>
      </c>
      <c r="ML27" s="568" t="str">
        <f t="shared" si="130"/>
        <v/>
      </c>
      <c r="MM27" s="570" t="str">
        <f t="shared" si="131"/>
        <v/>
      </c>
      <c r="MN27" s="571">
        <f t="shared" si="132"/>
        <v>0</v>
      </c>
    </row>
    <row r="28" spans="1:352" ht="30" customHeight="1">
      <c r="A28" s="531">
        <f t="shared" si="8"/>
        <v>0</v>
      </c>
      <c r="B28" s="531">
        <f t="shared" si="133"/>
        <v>0</v>
      </c>
      <c r="C28" s="531">
        <f t="shared" si="181"/>
        <v>0</v>
      </c>
      <c r="D28" s="531">
        <f t="shared" si="135"/>
        <v>0</v>
      </c>
      <c r="E28" s="531">
        <f t="shared" si="9"/>
        <v>0</v>
      </c>
      <c r="F28" s="531">
        <f t="shared" si="10"/>
        <v>0</v>
      </c>
      <c r="G28" s="531">
        <f t="shared" si="136"/>
        <v>0</v>
      </c>
      <c r="H28" s="531">
        <f t="shared" si="137"/>
        <v>0</v>
      </c>
      <c r="I28" s="531">
        <f t="shared" si="11"/>
        <v>0</v>
      </c>
      <c r="J28" s="531">
        <f t="shared" si="138"/>
        <v>0</v>
      </c>
      <c r="K28" s="532">
        <f t="shared" si="12"/>
        <v>15</v>
      </c>
      <c r="L28" s="390"/>
      <c r="M28" s="391"/>
      <c r="N28" s="391"/>
      <c r="O28" s="102"/>
      <c r="P28" s="545" cm="1">
        <f t="array" ref="P28">IFERROR(_xlfn.IFS($O28=1,"都市農業地域",$O28=2,"平地農業地域",$O28=3,"中間農業地域",$O28=4,"山間農業地域"),0)</f>
        <v>0</v>
      </c>
      <c r="Q28" s="559"/>
      <c r="R28" s="357">
        <f t="shared" si="13"/>
        <v>0</v>
      </c>
      <c r="S28" s="637"/>
      <c r="T28" s="742"/>
      <c r="U28" s="743"/>
      <c r="V28" s="637"/>
      <c r="W28" s="455" t="str">
        <f t="shared" si="139"/>
        <v/>
      </c>
      <c r="X28" s="546" t="str">
        <f>IFERROR(IF($Y28=5,"100万円",VLOOKUP($W28,'整理番号表 （R7） '!$Y$33:$Z$34,2,"FALSE")),"")</f>
        <v/>
      </c>
      <c r="Y28" s="50"/>
      <c r="Z28" s="456" cm="1">
        <f t="array" ref="Z28">IFERROR(_xlfn.IFS($Y28=1,"認定農業者",$Y28=2,"認定就農者",$Y28=3,"集落営農組織(任意組織)",$Y28=4,"市町村基本構想に示す目標水準を達成している農業者",$Y28=5,"市町村が認める者"),0)</f>
        <v>0</v>
      </c>
      <c r="AA28" s="371"/>
      <c r="AB28" s="547" t="str">
        <f>'整理番号表 （R7） '!$AC28</f>
        <v/>
      </c>
      <c r="AC28" s="548" t="str">
        <f t="shared" si="186"/>
        <v/>
      </c>
      <c r="AD28" s="50"/>
      <c r="AE28" s="616"/>
      <c r="AF28" s="455">
        <f>IF(AE28&lt;&gt;0,VLOOKUP(AE28,'整理番号表 （R7） '!$B$20:$F$47,2,FALSE),)</f>
        <v>0</v>
      </c>
      <c r="AG28" s="104"/>
      <c r="AH28" s="549" t="str">
        <f>IFERROR(VLOOKUP(AG28,'整理番号表 （R7） '!$P$6:$Q$39,2,FALSE),"")</f>
        <v/>
      </c>
      <c r="AI28" s="106"/>
      <c r="AJ28" s="530">
        <f t="shared" si="15"/>
        <v>0</v>
      </c>
      <c r="AK28" s="89"/>
      <c r="AL28" s="632"/>
      <c r="AM28" s="439"/>
      <c r="AN28" s="440"/>
      <c r="AO28" s="440"/>
      <c r="AP28" s="104"/>
      <c r="AQ28" s="441">
        <f>IF(AP28&lt;&gt;0,VLOOKUP(AP28,'整理番号表 （R7） '!$P$43:$R$49,2,FALSE),)</f>
        <v>0</v>
      </c>
      <c r="AR28" s="442"/>
      <c r="AS28" s="440"/>
      <c r="AT28" s="105"/>
      <c r="AU28" s="767"/>
      <c r="AV28" s="767"/>
      <c r="AW28" s="418"/>
      <c r="AX28" s="550">
        <f t="shared" si="140"/>
        <v>0</v>
      </c>
      <c r="AY28" s="550">
        <f t="shared" si="16"/>
        <v>0</v>
      </c>
      <c r="AZ28" s="418"/>
      <c r="BA28" s="550">
        <f t="shared" si="177"/>
        <v>0</v>
      </c>
      <c r="BB28" s="444"/>
      <c r="BC28" s="444"/>
      <c r="BD28" s="444"/>
      <c r="BE28" s="620"/>
      <c r="BF28" s="553" t="str">
        <f t="shared" si="141"/>
        <v/>
      </c>
      <c r="BG28" s="562" t="str">
        <f t="shared" si="142"/>
        <v/>
      </c>
      <c r="BH28" s="551">
        <f t="shared" si="143"/>
        <v>0</v>
      </c>
      <c r="BI28" s="551">
        <f t="shared" si="178"/>
        <v>0</v>
      </c>
      <c r="BJ28" s="446"/>
      <c r="BK28" s="446"/>
      <c r="BL28" s="446"/>
      <c r="BM28" s="45"/>
      <c r="BN28" s="455">
        <f>IF(BM28&lt;&gt;0,VLOOKUP(BM28,'整理番号表 （R7） '!$T$6:$U$16,2,FALSE),)</f>
        <v>0</v>
      </c>
      <c r="BO28" s="45"/>
      <c r="BP28" s="455">
        <f>IF(BO28&lt;&gt;0,VLOOKUP(BO28,'整理番号表 （R7） '!$T$23:$U$30,2,FALSE),)</f>
        <v>0</v>
      </c>
      <c r="BQ28" s="45"/>
      <c r="BR28" s="552">
        <f t="shared" si="17"/>
        <v>0</v>
      </c>
      <c r="BS28" s="763" t="str">
        <f t="shared" si="18"/>
        <v/>
      </c>
      <c r="BT28" s="113"/>
      <c r="BU28" s="618"/>
      <c r="BV28" s="113"/>
      <c r="BW28" s="113"/>
      <c r="BX28" s="113"/>
      <c r="BY28" s="554">
        <f t="shared" si="144"/>
        <v>0</v>
      </c>
      <c r="BZ28" s="764">
        <f t="shared" si="19"/>
        <v>0</v>
      </c>
      <c r="CA28" s="357">
        <f t="shared" si="145"/>
        <v>0</v>
      </c>
      <c r="CB28" s="357" t="str">
        <f t="shared" si="182"/>
        <v/>
      </c>
      <c r="CC28" s="357">
        <f t="shared" si="21"/>
        <v>0</v>
      </c>
      <c r="CD28" s="357">
        <f t="shared" si="146"/>
        <v>0</v>
      </c>
      <c r="CE28" s="357">
        <f t="shared" si="147"/>
        <v>0</v>
      </c>
      <c r="CF28" s="357">
        <f t="shared" si="148"/>
        <v>0</v>
      </c>
      <c r="CG28" s="357">
        <f t="shared" si="149"/>
        <v>0</v>
      </c>
      <c r="CH28" s="357">
        <f t="shared" si="150"/>
        <v>0</v>
      </c>
      <c r="CI28" s="357" t="str">
        <f t="shared" si="151"/>
        <v/>
      </c>
      <c r="CJ28" s="572">
        <f t="shared" si="183"/>
        <v>0</v>
      </c>
      <c r="CK28" s="320">
        <f t="shared" si="183"/>
        <v>0</v>
      </c>
      <c r="CL28" s="320">
        <f t="shared" si="183"/>
        <v>0</v>
      </c>
      <c r="CM28" s="320">
        <f t="shared" si="183"/>
        <v>0</v>
      </c>
      <c r="CN28" s="320">
        <f t="shared" si="183"/>
        <v>0</v>
      </c>
      <c r="CO28" s="320">
        <f t="shared" si="183"/>
        <v>0</v>
      </c>
      <c r="CP28" s="320">
        <f t="shared" si="23"/>
        <v>0</v>
      </c>
      <c r="CQ28" s="320">
        <f t="shared" si="184"/>
        <v>0</v>
      </c>
      <c r="CR28" s="320">
        <f t="shared" si="184"/>
        <v>0</v>
      </c>
      <c r="CS28" s="320">
        <f t="shared" si="184"/>
        <v>0</v>
      </c>
      <c r="CT28" s="320">
        <f t="shared" si="184"/>
        <v>0</v>
      </c>
      <c r="CU28" s="320">
        <f t="shared" si="184"/>
        <v>0</v>
      </c>
      <c r="CV28" s="320">
        <f t="shared" si="184"/>
        <v>0</v>
      </c>
      <c r="CW28" s="320">
        <f t="shared" si="25"/>
        <v>0</v>
      </c>
      <c r="CX28" s="320">
        <f t="shared" si="185"/>
        <v>0</v>
      </c>
      <c r="CY28" s="320">
        <f t="shared" si="185"/>
        <v>0</v>
      </c>
      <c r="CZ28" s="320">
        <f t="shared" si="185"/>
        <v>0</v>
      </c>
      <c r="DA28" s="320">
        <f t="shared" si="185"/>
        <v>0</v>
      </c>
      <c r="DB28" s="320">
        <f t="shared" si="185"/>
        <v>0</v>
      </c>
      <c r="DC28" s="320">
        <f t="shared" si="185"/>
        <v>0</v>
      </c>
      <c r="DD28" s="320">
        <f t="shared" si="27"/>
        <v>0</v>
      </c>
      <c r="DE28" s="320">
        <f t="shared" si="28"/>
        <v>0</v>
      </c>
      <c r="DF28" s="320">
        <f t="shared" si="28"/>
        <v>0</v>
      </c>
      <c r="DG28" s="320">
        <f t="shared" si="28"/>
        <v>0</v>
      </c>
      <c r="DH28" s="320">
        <f t="shared" si="28"/>
        <v>0</v>
      </c>
      <c r="DI28" s="320">
        <f t="shared" si="29"/>
        <v>0</v>
      </c>
      <c r="DJ28" s="320">
        <f t="shared" si="29"/>
        <v>0</v>
      </c>
      <c r="DK28" s="320">
        <f t="shared" si="30"/>
        <v>0</v>
      </c>
      <c r="DL28" s="320">
        <f t="shared" si="31"/>
        <v>0</v>
      </c>
      <c r="DM28" s="320">
        <f t="shared" si="32"/>
        <v>0</v>
      </c>
      <c r="DN28" s="320">
        <f t="shared" si="33"/>
        <v>0</v>
      </c>
      <c r="DO28" s="320">
        <f t="shared" si="34"/>
        <v>0</v>
      </c>
      <c r="DP28" s="374">
        <f t="shared" si="35"/>
        <v>0</v>
      </c>
      <c r="DQ28" s="555">
        <f t="shared" si="36"/>
        <v>0</v>
      </c>
      <c r="DR28" s="555">
        <f>IF($W28=1,IF(SUM($DQ28:DQ28)&lt;&gt;1,IF(SUM(GL28,GW28,HF28)&gt;0,1,),),)</f>
        <v>0</v>
      </c>
      <c r="DS28" s="555">
        <f>IF($W28=1,IF(SUM($DQ28:DR28)&lt;&gt;1,IF(SUM(GM28,GX28,HG28)&gt;0,1,),),)</f>
        <v>0</v>
      </c>
      <c r="DT28" s="555">
        <f>IF($W28=1,IF(SUM($DQ28:DS28)&lt;&gt;1,IF(SUM(GN28,GY28,HH28)&gt;0,1,),),)</f>
        <v>0</v>
      </c>
      <c r="DU28" s="555">
        <f>IF($W28=1,IF(SUM($DQ28:DT28)&lt;&gt;1,IF(SUM(GO28,GT28,GZ28,HI28)&gt;0,1,),),)</f>
        <v>0</v>
      </c>
      <c r="DV28" s="555">
        <f>IF($W28=1,IF(SUM($DQ28:DT28)&lt;&gt;1,IF(SUM(GP28,HA28,HJ28)&gt;0,1,),),)</f>
        <v>0</v>
      </c>
      <c r="DW28" s="555">
        <f>IF($W28=1,IF(SUM($DQ28:DU28)&lt;&gt;1,IF(SUM(GQ28,HB28,HK28)&gt;0,1,),),)</f>
        <v>0</v>
      </c>
      <c r="DX28" s="555">
        <f>IF($W28=1,IF(SUM($DQ28:DV28)&lt;&gt;1,IF(SUM(GR28,HC28,HL28)&gt;0,1,),),)</f>
        <v>0</v>
      </c>
      <c r="DY28" s="555">
        <f>IF($W28=1,IF(SUM($DQ28:DX28)&lt;&gt;1,IF(SUM(GS28,HD28,HM28,GU28)&gt;0,1,),),)</f>
        <v>0</v>
      </c>
      <c r="DZ28" s="555">
        <f t="shared" si="37"/>
        <v>0</v>
      </c>
      <c r="EA28" s="643"/>
      <c r="EB28" s="643"/>
      <c r="EC28" s="643"/>
      <c r="ED28" s="643"/>
      <c r="EE28" s="643"/>
      <c r="EF28" s="643"/>
      <c r="EG28" s="643"/>
      <c r="EH28" s="643"/>
      <c r="EI28" s="643"/>
      <c r="EJ28" s="643"/>
      <c r="EK28" s="643"/>
      <c r="EL28" s="643"/>
      <c r="EM28" s="56"/>
      <c r="EN28" s="56"/>
      <c r="EO28" s="56"/>
      <c r="EP28" s="56"/>
      <c r="EQ28" s="56"/>
      <c r="ER28" s="555">
        <f t="shared" si="38"/>
        <v>0</v>
      </c>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448"/>
      <c r="FT28" s="56"/>
      <c r="FU28" s="449"/>
      <c r="FV28" s="458"/>
      <c r="FW28" s="573"/>
      <c r="FX28" s="530">
        <f t="shared" si="39"/>
        <v>0</v>
      </c>
      <c r="FY28" s="450"/>
      <c r="FZ28" s="451"/>
      <c r="GA28" s="452"/>
      <c r="GB28" s="452"/>
      <c r="GC28" s="453">
        <f t="shared" si="40"/>
        <v>0</v>
      </c>
      <c r="GD28" s="454">
        <f t="shared" si="41"/>
        <v>0</v>
      </c>
      <c r="GE28" s="455">
        <f t="shared" si="42"/>
        <v>0</v>
      </c>
      <c r="GF28" s="456">
        <f t="shared" si="43"/>
        <v>0</v>
      </c>
      <c r="GG28" s="456">
        <f t="shared" si="44"/>
        <v>0</v>
      </c>
      <c r="GH28" s="456">
        <f t="shared" si="45"/>
        <v>0</v>
      </c>
      <c r="GI28" s="456">
        <f t="shared" si="46"/>
        <v>0</v>
      </c>
      <c r="GJ28" s="455">
        <f t="shared" si="47"/>
        <v>0</v>
      </c>
      <c r="GK28" s="455">
        <f t="shared" si="152"/>
        <v>0</v>
      </c>
      <c r="GL28" s="455">
        <f>IF(AND($FX28&lt;&gt;1,$FZ28&lt;&gt;1),IF(AND(SUM($GK28:GK28)&lt;&gt;1),IF($GC28&gt;=10,1,),),0)</f>
        <v>0</v>
      </c>
      <c r="GM28" s="455">
        <f>IF(AND($FX28&lt;&gt;1,$FZ28&lt;&gt;1),IF(AND(SUM($GK28:GL28)&lt;&gt;1),IF(AND($FY28=1,$GC28&gt;=4),1,),),0)</f>
        <v>0</v>
      </c>
      <c r="GN28" s="455">
        <f>IF(AND($FX28&lt;&gt;1,$FZ28&lt;&gt;1),IF(AND(SUM($GK28:GM28)&lt;&gt;1),IF(AND($FY28=1,$GC28&gt;=2),1,),),0)</f>
        <v>0</v>
      </c>
      <c r="GO28" s="455">
        <f>IF(AND($FX28&lt;&gt;1,$FZ28&lt;&gt;1),IF(AND(SUM($GK28:GN28)&lt;&gt;1),IF(AND($FY28=1,$GC28&gt;0),1,),),0)</f>
        <v>0</v>
      </c>
      <c r="GP28" s="455">
        <f>IF(AND($FX28&lt;&gt;1,$FZ28&lt;&gt;1),IF(AND(SUM($GK28:GO28)&lt;&gt;1),IF($GC28&gt;=4,1,),),0)</f>
        <v>0</v>
      </c>
      <c r="GQ28" s="455">
        <f>IF(AND($FX28&lt;&gt;1,$FZ28&lt;&gt;1),IF(AND(SUM($GK28:GP28)&lt;&gt;1),IF($FY28=1,1,),),0)</f>
        <v>0</v>
      </c>
      <c r="GR28" s="455">
        <f>IF(AND($FX28&lt;&gt;1,$FZ28&lt;&gt;1),IF(AND(SUM($GK28:GQ28)&lt;&gt;1),IF($GC28&gt;=2,1,),),0)</f>
        <v>0</v>
      </c>
      <c r="GS28" s="455">
        <f>IF(AND($FX28&lt;&gt;1,$FZ28&lt;&gt;1),IF(AND(SUM($GK28:GR28)&lt;&gt;1),IF($GC28&gt;0,1,),),0)</f>
        <v>0</v>
      </c>
      <c r="GT28" s="455">
        <f t="shared" si="48"/>
        <v>0</v>
      </c>
      <c r="GU28" s="455">
        <f>IF($FX28&lt;&gt;1,IF(AND(SUM($GT28:GT28)&lt;&gt;1,$GJ28=4,$FZ28=1,$GC28&gt;0),1,),0)</f>
        <v>0</v>
      </c>
      <c r="GV28" s="455">
        <f t="shared" si="49"/>
        <v>0</v>
      </c>
      <c r="GW28" s="455">
        <f t="shared" si="50"/>
        <v>0</v>
      </c>
      <c r="GX28" s="455">
        <f>IF($FX28&lt;&gt;1,IF(AND($GJ28=2,SUM($GV28:GW28)&lt;&gt;1),IF(AND($FY28=1,$GD28&gt;=0.2),1,),),0)</f>
        <v>0</v>
      </c>
      <c r="GY28" s="455">
        <f>IF($FX28&lt;&gt;1,IF(AND($GJ28=2,SUM($GV28:GX28)&lt;&gt;1),IF(AND($FY28=1,$GD28&gt;=0.1),1,),),0)</f>
        <v>0</v>
      </c>
      <c r="GZ28" s="455">
        <f>IF($FX28&lt;&gt;1,IF(AND($GJ28=2,SUM($GV28:GY28)&lt;&gt;1),IF(AND($FY28=1,$GC28&gt;0),1,),),0)</f>
        <v>0</v>
      </c>
      <c r="HA28" s="455">
        <f>IF($FX28&lt;&gt;1,IF(AND($GJ28=2,SUM($GV28:GZ28)&lt;&gt;1),IF($GD28&gt;=0.2,1,),),0)</f>
        <v>0</v>
      </c>
      <c r="HB28" s="455">
        <f>IF($FX28&lt;&gt;1,IF(AND($GJ28=2,SUM($GV28:HA28)&lt;&gt;1),IF($FY28=1,1,),),0)</f>
        <v>0</v>
      </c>
      <c r="HC28" s="455">
        <f>IF($FX28&lt;&gt;1,IF(AND($GJ28=2,SUM($GV28:HB28)&lt;&gt;1),IF($GD28&gt;=0.1,1,),),0)</f>
        <v>0</v>
      </c>
      <c r="HD28" s="455">
        <f>IF($FX28&lt;&gt;1,IF(AND(SUM($GV28:HC28)&lt;&gt;1,$GJ28=2,$GC28&gt;0),1,),0)</f>
        <v>0</v>
      </c>
      <c r="HE28" s="455">
        <f t="shared" si="51"/>
        <v>0</v>
      </c>
      <c r="HF28" s="455">
        <f t="shared" si="52"/>
        <v>0</v>
      </c>
      <c r="HG28" s="455">
        <f>IF($FX28&lt;&gt;1,IF(AND($GJ28=3,SUM($HE28:HF28)&lt;&gt;1),IF(AND($FY28=1,$GD28&gt;=0.1),1,),),0)</f>
        <v>0</v>
      </c>
      <c r="HH28" s="455">
        <f>IF($FX28&lt;&gt;1,IF(AND($GJ28=3,SUM($HE28:HG28)&lt;&gt;1),IF(AND($FY28=1,$GD28&gt;=0.05),1,),),0)</f>
        <v>0</v>
      </c>
      <c r="HI28" s="455">
        <f>IF($FX28&lt;&gt;1,IF(AND($GJ28=3,SUM($HE28:HH28)&lt;&gt;1),IF(AND($FY28=1,$GC28&gt;0),1,),),0)</f>
        <v>0</v>
      </c>
      <c r="HJ28" s="455">
        <f>IF($FX28&lt;&gt;1,IF(AND($GJ28=3,SUM($HE28:HI28)&lt;&gt;1),IF($GD28&gt;=0.1,1,),),0)</f>
        <v>0</v>
      </c>
      <c r="HK28" s="455">
        <f>IF($FX28&lt;&gt;1,IF(AND($GJ28=3,SUM($HE28:HJ28)&lt;&gt;1),IF($FY28=1,1,),),0)</f>
        <v>0</v>
      </c>
      <c r="HL28" s="455">
        <f>IF($FX28&lt;&gt;1,IF(AND($GJ28=3,SUM($HE28:HK28)&lt;&gt;1),IF($GD28&gt;=0.05,1,),),0)</f>
        <v>0</v>
      </c>
      <c r="HM28" s="455">
        <f>IF($FX28&lt;&gt;1,IF(AND(SUM($HE28:HL28)&lt;&gt;1,$GJ28=3,$FZ28=1,$GC28&gt;0),1,),0)</f>
        <v>0</v>
      </c>
      <c r="HN28" s="457">
        <f t="shared" si="153"/>
        <v>0</v>
      </c>
      <c r="HO28" s="458"/>
      <c r="HP28" s="459">
        <f t="shared" si="53"/>
        <v>0</v>
      </c>
      <c r="HQ28" s="460">
        <f t="shared" si="54"/>
        <v>0</v>
      </c>
      <c r="HR28" s="460">
        <f t="shared" si="55"/>
        <v>0</v>
      </c>
      <c r="HS28" s="460">
        <f t="shared" si="56"/>
        <v>0</v>
      </c>
      <c r="HT28" s="460">
        <f t="shared" si="57"/>
        <v>0</v>
      </c>
      <c r="HU28" s="460">
        <f t="shared" si="58"/>
        <v>0</v>
      </c>
      <c r="HV28" s="460">
        <f t="shared" si="59"/>
        <v>0</v>
      </c>
      <c r="HW28" s="460">
        <f t="shared" si="60"/>
        <v>0</v>
      </c>
      <c r="HX28" s="460">
        <f t="shared" si="61"/>
        <v>0</v>
      </c>
      <c r="HY28" s="460">
        <f t="shared" si="62"/>
        <v>0</v>
      </c>
      <c r="HZ28" s="460">
        <f t="shared" si="63"/>
        <v>0</v>
      </c>
      <c r="IA28" s="460">
        <f t="shared" si="64"/>
        <v>0</v>
      </c>
      <c r="IB28" s="460">
        <f t="shared" si="65"/>
        <v>0</v>
      </c>
      <c r="IC28" s="460">
        <f t="shared" si="66"/>
        <v>0</v>
      </c>
      <c r="ID28" s="460">
        <f t="shared" si="67"/>
        <v>0</v>
      </c>
      <c r="IE28" s="460">
        <f t="shared" si="68"/>
        <v>0</v>
      </c>
      <c r="IF28" s="460">
        <f t="shared" si="69"/>
        <v>0</v>
      </c>
      <c r="IG28" s="460">
        <f t="shared" si="70"/>
        <v>0</v>
      </c>
      <c r="IH28" s="460">
        <f t="shared" si="71"/>
        <v>0</v>
      </c>
      <c r="II28" s="460">
        <f t="shared" si="72"/>
        <v>0</v>
      </c>
      <c r="IJ28" s="460">
        <f t="shared" si="73"/>
        <v>0</v>
      </c>
      <c r="IK28" s="460">
        <f t="shared" si="74"/>
        <v>0</v>
      </c>
      <c r="IL28" s="460">
        <f t="shared" si="75"/>
        <v>0</v>
      </c>
      <c r="IM28" s="460">
        <f t="shared" si="76"/>
        <v>0</v>
      </c>
      <c r="IN28" s="460">
        <f t="shared" si="77"/>
        <v>0</v>
      </c>
      <c r="IO28" s="460">
        <f t="shared" si="78"/>
        <v>0</v>
      </c>
      <c r="IP28" s="460">
        <f t="shared" si="79"/>
        <v>0</v>
      </c>
      <c r="IQ28" s="460">
        <f t="shared" si="80"/>
        <v>0</v>
      </c>
      <c r="IR28" s="460">
        <f t="shared" si="81"/>
        <v>0</v>
      </c>
      <c r="IS28" s="460">
        <f t="shared" si="82"/>
        <v>0</v>
      </c>
      <c r="IT28" s="460">
        <f t="shared" si="83"/>
        <v>0</v>
      </c>
      <c r="IU28" s="460">
        <f t="shared" si="84"/>
        <v>0</v>
      </c>
      <c r="IV28" s="460">
        <f t="shared" si="85"/>
        <v>0</v>
      </c>
      <c r="IW28" s="460">
        <f t="shared" si="86"/>
        <v>0</v>
      </c>
      <c r="IX28" s="460">
        <f t="shared" si="87"/>
        <v>0</v>
      </c>
      <c r="IY28" s="460">
        <f t="shared" si="88"/>
        <v>0</v>
      </c>
      <c r="IZ28" s="460">
        <f t="shared" si="89"/>
        <v>0</v>
      </c>
      <c r="JA28" s="460">
        <f t="shared" si="90"/>
        <v>0</v>
      </c>
      <c r="JB28" s="460">
        <f t="shared" si="91"/>
        <v>0</v>
      </c>
      <c r="JC28" s="460">
        <f t="shared" si="92"/>
        <v>0</v>
      </c>
      <c r="JD28" s="460">
        <f t="shared" si="93"/>
        <v>0</v>
      </c>
      <c r="JE28" s="460">
        <f t="shared" si="94"/>
        <v>0</v>
      </c>
      <c r="JF28" s="460">
        <f t="shared" si="95"/>
        <v>0</v>
      </c>
      <c r="JG28" s="460">
        <f t="shared" si="154"/>
        <v>0</v>
      </c>
      <c r="JH28" s="460">
        <f t="shared" si="155"/>
        <v>0</v>
      </c>
      <c r="JI28" s="460">
        <f t="shared" si="156"/>
        <v>0</v>
      </c>
      <c r="JJ28" s="460">
        <f t="shared" si="157"/>
        <v>0</v>
      </c>
      <c r="JK28" s="460">
        <f t="shared" si="158"/>
        <v>0</v>
      </c>
      <c r="JL28" s="460">
        <f t="shared" si="159"/>
        <v>0</v>
      </c>
      <c r="JM28" s="648">
        <f t="shared" si="97"/>
        <v>0</v>
      </c>
      <c r="JN28" s="460">
        <f t="shared" si="98"/>
        <v>0</v>
      </c>
      <c r="JO28" s="460">
        <f t="shared" si="99"/>
        <v>0</v>
      </c>
      <c r="JP28" s="648">
        <f t="shared" si="100"/>
        <v>0</v>
      </c>
      <c r="JQ28" s="460">
        <f t="shared" si="101"/>
        <v>0</v>
      </c>
      <c r="JR28" s="460">
        <f t="shared" si="102"/>
        <v>0</v>
      </c>
      <c r="JS28" s="460">
        <f t="shared" si="160"/>
        <v>0</v>
      </c>
      <c r="JT28" s="460">
        <f t="shared" si="103"/>
        <v>0</v>
      </c>
      <c r="JU28" s="460">
        <f t="shared" si="104"/>
        <v>0</v>
      </c>
      <c r="JV28" s="460">
        <f t="shared" si="105"/>
        <v>0</v>
      </c>
      <c r="JW28" s="460">
        <f t="shared" si="106"/>
        <v>0</v>
      </c>
      <c r="JX28" s="460">
        <f t="shared" si="106"/>
        <v>0</v>
      </c>
      <c r="JY28" s="460">
        <f t="shared" si="106"/>
        <v>0</v>
      </c>
      <c r="JZ28" s="460">
        <f t="shared" si="106"/>
        <v>0</v>
      </c>
      <c r="KA28" s="460">
        <f t="shared" si="106"/>
        <v>0</v>
      </c>
      <c r="KB28" s="460">
        <f t="shared" si="106"/>
        <v>0</v>
      </c>
      <c r="KC28" s="460">
        <f t="shared" si="106"/>
        <v>0</v>
      </c>
      <c r="KD28" s="460">
        <f t="shared" si="106"/>
        <v>0</v>
      </c>
      <c r="KE28" s="460">
        <f t="shared" si="106"/>
        <v>0</v>
      </c>
      <c r="KF28" s="460">
        <f t="shared" si="106"/>
        <v>0</v>
      </c>
      <c r="KG28" s="460">
        <f t="shared" si="106"/>
        <v>0</v>
      </c>
      <c r="KH28" s="460">
        <f t="shared" si="106"/>
        <v>0</v>
      </c>
      <c r="KI28" s="460">
        <f t="shared" si="107"/>
        <v>0</v>
      </c>
      <c r="KJ28" s="460">
        <f t="shared" si="108"/>
        <v>0</v>
      </c>
      <c r="KK28" s="460">
        <f t="shared" si="108"/>
        <v>0</v>
      </c>
      <c r="KL28" s="460">
        <f t="shared" si="108"/>
        <v>0</v>
      </c>
      <c r="KM28" s="460">
        <f t="shared" si="108"/>
        <v>0</v>
      </c>
      <c r="KN28" s="460">
        <f t="shared" si="108"/>
        <v>0</v>
      </c>
      <c r="KO28" s="460">
        <f t="shared" si="108"/>
        <v>0</v>
      </c>
      <c r="KP28" s="460">
        <f t="shared" si="108"/>
        <v>0</v>
      </c>
      <c r="KQ28" s="460">
        <f t="shared" si="108"/>
        <v>0</v>
      </c>
      <c r="KR28" s="460">
        <f t="shared" si="108"/>
        <v>0</v>
      </c>
      <c r="KS28" s="460">
        <f t="shared" si="108"/>
        <v>0</v>
      </c>
      <c r="KT28" s="460">
        <f t="shared" si="108"/>
        <v>0</v>
      </c>
      <c r="KU28" s="460">
        <f t="shared" si="108"/>
        <v>0</v>
      </c>
      <c r="KV28" s="460">
        <f t="shared" si="108"/>
        <v>0</v>
      </c>
      <c r="KW28" s="460">
        <f t="shared" si="108"/>
        <v>0</v>
      </c>
      <c r="KX28" s="460">
        <f t="shared" si="109"/>
        <v>0</v>
      </c>
      <c r="KY28" s="460">
        <f t="shared" si="180"/>
        <v>0</v>
      </c>
      <c r="KZ28" s="460">
        <f t="shared" si="110"/>
        <v>0</v>
      </c>
      <c r="LA28" s="457">
        <f t="shared" si="110"/>
        <v>0</v>
      </c>
      <c r="LB28" s="461">
        <f t="shared" si="162"/>
        <v>0</v>
      </c>
      <c r="LC28" s="460">
        <f t="shared" si="111"/>
        <v>0</v>
      </c>
      <c r="LD28" s="462">
        <f>IF(I28=1,VLOOKUP(C28,'総括表 (A表)'!$E$12:$AP$542,37,FALSE),)</f>
        <v>0</v>
      </c>
      <c r="LE28" s="463">
        <f t="shared" si="163"/>
        <v>0</v>
      </c>
      <c r="LF28" s="460" t="str">
        <f t="shared" si="112"/>
        <v/>
      </c>
      <c r="LG28" s="460" t="str">
        <f t="shared" si="113"/>
        <v/>
      </c>
      <c r="LH28" s="460" t="str">
        <f t="shared" si="164"/>
        <v/>
      </c>
      <c r="LI28" s="460" t="str">
        <f t="shared" si="165"/>
        <v/>
      </c>
      <c r="LJ28" s="460" t="str">
        <f t="shared" si="166"/>
        <v/>
      </c>
      <c r="LK28" s="460" t="str">
        <f t="shared" si="167"/>
        <v/>
      </c>
      <c r="LL28" s="460" t="str">
        <f t="shared" si="168"/>
        <v/>
      </c>
      <c r="LM28" s="460" t="str">
        <f t="shared" si="169"/>
        <v/>
      </c>
      <c r="LN28" s="460" t="str">
        <f t="shared" si="170"/>
        <v/>
      </c>
      <c r="LO28" s="462" t="str">
        <f t="shared" si="114"/>
        <v/>
      </c>
      <c r="LP28" s="459">
        <f t="shared" si="171"/>
        <v>0</v>
      </c>
      <c r="LQ28" s="460" t="str">
        <f t="shared" si="115"/>
        <v/>
      </c>
      <c r="LR28" s="460" t="str">
        <f t="shared" si="116"/>
        <v/>
      </c>
      <c r="LS28" s="464" t="str">
        <f t="shared" si="117"/>
        <v/>
      </c>
      <c r="LT28" s="460" t="str">
        <f t="shared" si="118"/>
        <v/>
      </c>
      <c r="LU28" s="460" t="str">
        <f t="shared" si="119"/>
        <v/>
      </c>
      <c r="LV28" s="621" t="str">
        <f t="shared" si="179"/>
        <v>○</v>
      </c>
      <c r="LW28" s="459">
        <f t="shared" si="172"/>
        <v>0</v>
      </c>
      <c r="LX28" s="465">
        <f t="shared" si="120"/>
        <v>0</v>
      </c>
      <c r="LY28" s="465" t="str">
        <f t="shared" si="121"/>
        <v/>
      </c>
      <c r="LZ28" s="466" t="str">
        <f t="shared" si="173"/>
        <v/>
      </c>
      <c r="MA28" s="466">
        <f t="shared" si="122"/>
        <v>0</v>
      </c>
      <c r="MB28" s="466">
        <f t="shared" si="174"/>
        <v>0</v>
      </c>
      <c r="MC28" s="466">
        <f t="shared" si="123"/>
        <v>0</v>
      </c>
      <c r="MD28" s="467">
        <f t="shared" si="124"/>
        <v>0</v>
      </c>
      <c r="ME28" s="468" t="str">
        <f t="shared" si="125"/>
        <v>○</v>
      </c>
      <c r="MF28" s="469" t="str">
        <f t="shared" si="126"/>
        <v/>
      </c>
      <c r="MG28" s="466">
        <f t="shared" si="127"/>
        <v>0</v>
      </c>
      <c r="MH28" s="470">
        <f t="shared" si="128"/>
        <v>0</v>
      </c>
      <c r="MI28" s="471" t="str">
        <f t="shared" si="175"/>
        <v>○</v>
      </c>
      <c r="MJ28" s="556" t="str">
        <f t="shared" si="176"/>
        <v>○</v>
      </c>
      <c r="MK28" s="569" t="str">
        <f t="shared" si="129"/>
        <v/>
      </c>
      <c r="ML28" s="568" t="str">
        <f t="shared" si="130"/>
        <v/>
      </c>
      <c r="MM28" s="570" t="str">
        <f t="shared" si="131"/>
        <v/>
      </c>
      <c r="MN28" s="571">
        <f t="shared" si="132"/>
        <v>0</v>
      </c>
    </row>
    <row r="29" spans="1:352" ht="30" customHeight="1">
      <c r="A29" s="531">
        <f t="shared" si="8"/>
        <v>0</v>
      </c>
      <c r="B29" s="531">
        <f t="shared" si="133"/>
        <v>0</v>
      </c>
      <c r="C29" s="531">
        <f t="shared" si="181"/>
        <v>0</v>
      </c>
      <c r="D29" s="531">
        <f t="shared" si="135"/>
        <v>0</v>
      </c>
      <c r="E29" s="531">
        <f t="shared" si="9"/>
        <v>0</v>
      </c>
      <c r="F29" s="531">
        <f t="shared" si="10"/>
        <v>0</v>
      </c>
      <c r="G29" s="531">
        <f t="shared" si="136"/>
        <v>0</v>
      </c>
      <c r="H29" s="531">
        <f t="shared" si="137"/>
        <v>0</v>
      </c>
      <c r="I29" s="531">
        <f t="shared" si="11"/>
        <v>0</v>
      </c>
      <c r="J29" s="531">
        <f t="shared" si="138"/>
        <v>0</v>
      </c>
      <c r="K29" s="532">
        <f t="shared" si="12"/>
        <v>16</v>
      </c>
      <c r="L29" s="390"/>
      <c r="M29" s="391"/>
      <c r="N29" s="391"/>
      <c r="O29" s="102"/>
      <c r="P29" s="545" cm="1">
        <f t="array" ref="P29">IFERROR(_xlfn.IFS($O29=1,"都市農業地域",$O29=2,"平地農業地域",$O29=3,"中間農業地域",$O29=4,"山間農業地域"),0)</f>
        <v>0</v>
      </c>
      <c r="Q29" s="559"/>
      <c r="R29" s="357">
        <f t="shared" si="13"/>
        <v>0</v>
      </c>
      <c r="S29" s="637"/>
      <c r="T29" s="742"/>
      <c r="U29" s="743"/>
      <c r="V29" s="637"/>
      <c r="W29" s="455" t="str">
        <f t="shared" si="139"/>
        <v/>
      </c>
      <c r="X29" s="546" t="str">
        <f>IFERROR(IF($Y29=5,"100万円",VLOOKUP($W29,'整理番号表 （R7） '!$Y$33:$Z$34,2,"FALSE")),"")</f>
        <v/>
      </c>
      <c r="Y29" s="50"/>
      <c r="Z29" s="456" cm="1">
        <f t="array" ref="Z29">IFERROR(_xlfn.IFS($Y29=1,"認定農業者",$Y29=2,"認定就農者",$Y29=3,"集落営農組織(任意組織)",$Y29=4,"市町村基本構想に示す目標水準を達成している農業者",$Y29=5,"市町村が認める者"),0)</f>
        <v>0</v>
      </c>
      <c r="AA29" s="371"/>
      <c r="AB29" s="547" t="str">
        <f>'整理番号表 （R7） '!$AC29</f>
        <v/>
      </c>
      <c r="AC29" s="548" t="str">
        <f t="shared" si="186"/>
        <v/>
      </c>
      <c r="AD29" s="50"/>
      <c r="AE29" s="616"/>
      <c r="AF29" s="455">
        <f>IF(AE29&lt;&gt;0,VLOOKUP(AE29,'整理番号表 （R7） '!$B$20:$F$47,2,FALSE),)</f>
        <v>0</v>
      </c>
      <c r="AG29" s="104"/>
      <c r="AH29" s="549" t="str">
        <f>IFERROR(VLOOKUP(AG29,'整理番号表 （R7） '!$P$6:$Q$39,2,FALSE),"")</f>
        <v/>
      </c>
      <c r="AI29" s="106"/>
      <c r="AJ29" s="530">
        <f t="shared" si="15"/>
        <v>0</v>
      </c>
      <c r="AK29" s="89"/>
      <c r="AL29" s="632"/>
      <c r="AM29" s="439"/>
      <c r="AN29" s="440"/>
      <c r="AO29" s="440"/>
      <c r="AP29" s="104"/>
      <c r="AQ29" s="441">
        <f>IF(AP29&lt;&gt;0,VLOOKUP(AP29,'整理番号表 （R7） '!$P$43:$R$49,2,FALSE),)</f>
        <v>0</v>
      </c>
      <c r="AR29" s="442"/>
      <c r="AS29" s="440"/>
      <c r="AT29" s="105"/>
      <c r="AU29" s="767"/>
      <c r="AV29" s="767"/>
      <c r="AW29" s="418"/>
      <c r="AX29" s="550">
        <f t="shared" si="140"/>
        <v>0</v>
      </c>
      <c r="AY29" s="550">
        <f t="shared" si="16"/>
        <v>0</v>
      </c>
      <c r="AZ29" s="418"/>
      <c r="BA29" s="550">
        <f t="shared" si="177"/>
        <v>0</v>
      </c>
      <c r="BB29" s="444"/>
      <c r="BC29" s="444"/>
      <c r="BD29" s="444"/>
      <c r="BE29" s="620"/>
      <c r="BF29" s="553" t="str">
        <f t="shared" si="141"/>
        <v/>
      </c>
      <c r="BG29" s="562" t="str">
        <f t="shared" si="142"/>
        <v/>
      </c>
      <c r="BH29" s="551">
        <f t="shared" si="143"/>
        <v>0</v>
      </c>
      <c r="BI29" s="551">
        <f t="shared" si="178"/>
        <v>0</v>
      </c>
      <c r="BJ29" s="446"/>
      <c r="BK29" s="446"/>
      <c r="BL29" s="446"/>
      <c r="BM29" s="45"/>
      <c r="BN29" s="455">
        <f>IF(BM29&lt;&gt;0,VLOOKUP(BM29,'整理番号表 （R7） '!$T$6:$U$16,2,FALSE),)</f>
        <v>0</v>
      </c>
      <c r="BO29" s="45"/>
      <c r="BP29" s="455">
        <f>IF(BO29&lt;&gt;0,VLOOKUP(BO29,'整理番号表 （R7） '!$T$23:$U$30,2,FALSE),)</f>
        <v>0</v>
      </c>
      <c r="BQ29" s="45"/>
      <c r="BR29" s="552">
        <f t="shared" si="17"/>
        <v>0</v>
      </c>
      <c r="BS29" s="763" t="str">
        <f t="shared" si="18"/>
        <v/>
      </c>
      <c r="BT29" s="113"/>
      <c r="BU29" s="618"/>
      <c r="BV29" s="113"/>
      <c r="BW29" s="113"/>
      <c r="BX29" s="113"/>
      <c r="BY29" s="554">
        <f t="shared" si="144"/>
        <v>0</v>
      </c>
      <c r="BZ29" s="764">
        <f t="shared" si="19"/>
        <v>0</v>
      </c>
      <c r="CA29" s="357">
        <f t="shared" si="145"/>
        <v>0</v>
      </c>
      <c r="CB29" s="357" t="str">
        <f t="shared" si="182"/>
        <v/>
      </c>
      <c r="CC29" s="357">
        <f t="shared" si="21"/>
        <v>0</v>
      </c>
      <c r="CD29" s="357">
        <f t="shared" si="146"/>
        <v>0</v>
      </c>
      <c r="CE29" s="357">
        <f t="shared" si="147"/>
        <v>0</v>
      </c>
      <c r="CF29" s="357">
        <f t="shared" si="148"/>
        <v>0</v>
      </c>
      <c r="CG29" s="357">
        <f t="shared" si="149"/>
        <v>0</v>
      </c>
      <c r="CH29" s="357">
        <f t="shared" si="150"/>
        <v>0</v>
      </c>
      <c r="CI29" s="357" t="str">
        <f t="shared" si="151"/>
        <v/>
      </c>
      <c r="CJ29" s="572">
        <f t="shared" si="183"/>
        <v>0</v>
      </c>
      <c r="CK29" s="320">
        <f t="shared" si="183"/>
        <v>0</v>
      </c>
      <c r="CL29" s="320">
        <f t="shared" si="183"/>
        <v>0</v>
      </c>
      <c r="CM29" s="320">
        <f t="shared" si="183"/>
        <v>0</v>
      </c>
      <c r="CN29" s="320">
        <f t="shared" si="183"/>
        <v>0</v>
      </c>
      <c r="CO29" s="320">
        <f t="shared" si="183"/>
        <v>0</v>
      </c>
      <c r="CP29" s="320">
        <f t="shared" si="23"/>
        <v>0</v>
      </c>
      <c r="CQ29" s="320">
        <f t="shared" si="184"/>
        <v>0</v>
      </c>
      <c r="CR29" s="320">
        <f t="shared" si="184"/>
        <v>0</v>
      </c>
      <c r="CS29" s="320">
        <f t="shared" si="184"/>
        <v>0</v>
      </c>
      <c r="CT29" s="320">
        <f t="shared" si="184"/>
        <v>0</v>
      </c>
      <c r="CU29" s="320">
        <f t="shared" si="184"/>
        <v>0</v>
      </c>
      <c r="CV29" s="320">
        <f t="shared" si="184"/>
        <v>0</v>
      </c>
      <c r="CW29" s="320">
        <f t="shared" si="25"/>
        <v>0</v>
      </c>
      <c r="CX29" s="320">
        <f t="shared" si="185"/>
        <v>0</v>
      </c>
      <c r="CY29" s="320">
        <f t="shared" si="185"/>
        <v>0</v>
      </c>
      <c r="CZ29" s="320">
        <f t="shared" si="185"/>
        <v>0</v>
      </c>
      <c r="DA29" s="320">
        <f t="shared" si="185"/>
        <v>0</v>
      </c>
      <c r="DB29" s="320">
        <f t="shared" si="185"/>
        <v>0</v>
      </c>
      <c r="DC29" s="320">
        <f t="shared" si="185"/>
        <v>0</v>
      </c>
      <c r="DD29" s="320">
        <f t="shared" si="27"/>
        <v>0</v>
      </c>
      <c r="DE29" s="320">
        <f t="shared" si="28"/>
        <v>0</v>
      </c>
      <c r="DF29" s="320">
        <f t="shared" si="28"/>
        <v>0</v>
      </c>
      <c r="DG29" s="320">
        <f t="shared" si="28"/>
        <v>0</v>
      </c>
      <c r="DH29" s="320">
        <f t="shared" si="28"/>
        <v>0</v>
      </c>
      <c r="DI29" s="320">
        <f t="shared" si="29"/>
        <v>0</v>
      </c>
      <c r="DJ29" s="320">
        <f t="shared" si="29"/>
        <v>0</v>
      </c>
      <c r="DK29" s="320">
        <f t="shared" si="30"/>
        <v>0</v>
      </c>
      <c r="DL29" s="320">
        <f t="shared" si="31"/>
        <v>0</v>
      </c>
      <c r="DM29" s="320">
        <f t="shared" si="32"/>
        <v>0</v>
      </c>
      <c r="DN29" s="320">
        <f t="shared" si="33"/>
        <v>0</v>
      </c>
      <c r="DO29" s="320">
        <f t="shared" si="34"/>
        <v>0</v>
      </c>
      <c r="DP29" s="374">
        <f t="shared" si="35"/>
        <v>0</v>
      </c>
      <c r="DQ29" s="555">
        <f t="shared" si="36"/>
        <v>0</v>
      </c>
      <c r="DR29" s="555">
        <f>IF($W29=1,IF(SUM($DQ29:DQ29)&lt;&gt;1,IF(SUM(GL29,GW29,HF29)&gt;0,1,),),)</f>
        <v>0</v>
      </c>
      <c r="DS29" s="555">
        <f>IF($W29=1,IF(SUM($DQ29:DR29)&lt;&gt;1,IF(SUM(GM29,GX29,HG29)&gt;0,1,),),)</f>
        <v>0</v>
      </c>
      <c r="DT29" s="555">
        <f>IF($W29=1,IF(SUM($DQ29:DS29)&lt;&gt;1,IF(SUM(GN29,GY29,HH29)&gt;0,1,),),)</f>
        <v>0</v>
      </c>
      <c r="DU29" s="555">
        <f>IF($W29=1,IF(SUM($DQ29:DT29)&lt;&gt;1,IF(SUM(GO29,GT29,GZ29,HI29)&gt;0,1,),),)</f>
        <v>0</v>
      </c>
      <c r="DV29" s="555">
        <f>IF($W29=1,IF(SUM($DQ29:DT29)&lt;&gt;1,IF(SUM(GP29,HA29,HJ29)&gt;0,1,),),)</f>
        <v>0</v>
      </c>
      <c r="DW29" s="555">
        <f>IF($W29=1,IF(SUM($DQ29:DU29)&lt;&gt;1,IF(SUM(GQ29,HB29,HK29)&gt;0,1,),),)</f>
        <v>0</v>
      </c>
      <c r="DX29" s="555">
        <f>IF($W29=1,IF(SUM($DQ29:DV29)&lt;&gt;1,IF(SUM(GR29,HC29,HL29)&gt;0,1,),),)</f>
        <v>0</v>
      </c>
      <c r="DY29" s="555">
        <f>IF($W29=1,IF(SUM($DQ29:DX29)&lt;&gt;1,IF(SUM(GS29,HD29,HM29,GU29)&gt;0,1,),),)</f>
        <v>0</v>
      </c>
      <c r="DZ29" s="555">
        <f t="shared" si="37"/>
        <v>0</v>
      </c>
      <c r="EA29" s="643"/>
      <c r="EB29" s="643"/>
      <c r="EC29" s="643"/>
      <c r="ED29" s="643"/>
      <c r="EE29" s="643"/>
      <c r="EF29" s="643"/>
      <c r="EG29" s="643"/>
      <c r="EH29" s="643"/>
      <c r="EI29" s="643"/>
      <c r="EJ29" s="643"/>
      <c r="EK29" s="643"/>
      <c r="EL29" s="643"/>
      <c r="EM29" s="56"/>
      <c r="EN29" s="56"/>
      <c r="EO29" s="56"/>
      <c r="EP29" s="56"/>
      <c r="EQ29" s="56"/>
      <c r="ER29" s="555">
        <f t="shared" si="38"/>
        <v>0</v>
      </c>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448"/>
      <c r="FT29" s="56"/>
      <c r="FU29" s="449"/>
      <c r="FV29" s="458"/>
      <c r="FW29" s="573"/>
      <c r="FX29" s="530">
        <f t="shared" si="39"/>
        <v>0</v>
      </c>
      <c r="FY29" s="450"/>
      <c r="FZ29" s="451"/>
      <c r="GA29" s="452"/>
      <c r="GB29" s="452"/>
      <c r="GC29" s="453">
        <f t="shared" si="40"/>
        <v>0</v>
      </c>
      <c r="GD29" s="454">
        <f t="shared" si="41"/>
        <v>0</v>
      </c>
      <c r="GE29" s="455">
        <f t="shared" si="42"/>
        <v>0</v>
      </c>
      <c r="GF29" s="456">
        <f t="shared" si="43"/>
        <v>0</v>
      </c>
      <c r="GG29" s="456">
        <f t="shared" si="44"/>
        <v>0</v>
      </c>
      <c r="GH29" s="456">
        <f t="shared" si="45"/>
        <v>0</v>
      </c>
      <c r="GI29" s="456">
        <f t="shared" si="46"/>
        <v>0</v>
      </c>
      <c r="GJ29" s="455">
        <f t="shared" si="47"/>
        <v>0</v>
      </c>
      <c r="GK29" s="455">
        <f t="shared" si="152"/>
        <v>0</v>
      </c>
      <c r="GL29" s="455">
        <f>IF(AND($FX29&lt;&gt;1,$FZ29&lt;&gt;1),IF(AND(SUM($GK29:GK29)&lt;&gt;1),IF($GC29&gt;=10,1,),),0)</f>
        <v>0</v>
      </c>
      <c r="GM29" s="455">
        <f>IF(AND($FX29&lt;&gt;1,$FZ29&lt;&gt;1),IF(AND(SUM($GK29:GL29)&lt;&gt;1),IF(AND($FY29=1,$GC29&gt;=4),1,),),0)</f>
        <v>0</v>
      </c>
      <c r="GN29" s="455">
        <f>IF(AND($FX29&lt;&gt;1,$FZ29&lt;&gt;1),IF(AND(SUM($GK29:GM29)&lt;&gt;1),IF(AND($FY29=1,$GC29&gt;=2),1,),),0)</f>
        <v>0</v>
      </c>
      <c r="GO29" s="455">
        <f>IF(AND($FX29&lt;&gt;1,$FZ29&lt;&gt;1),IF(AND(SUM($GK29:GN29)&lt;&gt;1),IF(AND($FY29=1,$GC29&gt;0),1,),),0)</f>
        <v>0</v>
      </c>
      <c r="GP29" s="455">
        <f>IF(AND($FX29&lt;&gt;1,$FZ29&lt;&gt;1),IF(AND(SUM($GK29:GO29)&lt;&gt;1),IF($GC29&gt;=4,1,),),0)</f>
        <v>0</v>
      </c>
      <c r="GQ29" s="455">
        <f>IF(AND($FX29&lt;&gt;1,$FZ29&lt;&gt;1),IF(AND(SUM($GK29:GP29)&lt;&gt;1),IF($FY29=1,1,),),0)</f>
        <v>0</v>
      </c>
      <c r="GR29" s="455">
        <f>IF(AND($FX29&lt;&gt;1,$FZ29&lt;&gt;1),IF(AND(SUM($GK29:GQ29)&lt;&gt;1),IF($GC29&gt;=2,1,),),0)</f>
        <v>0</v>
      </c>
      <c r="GS29" s="455">
        <f>IF(AND($FX29&lt;&gt;1,$FZ29&lt;&gt;1),IF(AND(SUM($GK29:GR29)&lt;&gt;1),IF($GC29&gt;0,1,),),0)</f>
        <v>0</v>
      </c>
      <c r="GT29" s="455">
        <f t="shared" si="48"/>
        <v>0</v>
      </c>
      <c r="GU29" s="455">
        <f>IF($FX29&lt;&gt;1,IF(AND(SUM($GT29:GT29)&lt;&gt;1,$GJ29=4,$FZ29=1,$GC29&gt;0),1,),0)</f>
        <v>0</v>
      </c>
      <c r="GV29" s="455">
        <f t="shared" si="49"/>
        <v>0</v>
      </c>
      <c r="GW29" s="455">
        <f t="shared" si="50"/>
        <v>0</v>
      </c>
      <c r="GX29" s="455">
        <f>IF($FX29&lt;&gt;1,IF(AND($GJ29=2,SUM($GV29:GW29)&lt;&gt;1),IF(AND($FY29=1,$GD29&gt;=0.2),1,),),0)</f>
        <v>0</v>
      </c>
      <c r="GY29" s="455">
        <f>IF($FX29&lt;&gt;1,IF(AND($GJ29=2,SUM($GV29:GX29)&lt;&gt;1),IF(AND($FY29=1,$GD29&gt;=0.1),1,),),0)</f>
        <v>0</v>
      </c>
      <c r="GZ29" s="455">
        <f>IF($FX29&lt;&gt;1,IF(AND($GJ29=2,SUM($GV29:GY29)&lt;&gt;1),IF(AND($FY29=1,$GC29&gt;0),1,),),0)</f>
        <v>0</v>
      </c>
      <c r="HA29" s="455">
        <f>IF($FX29&lt;&gt;1,IF(AND($GJ29=2,SUM($GV29:GZ29)&lt;&gt;1),IF($GD29&gt;=0.2,1,),),0)</f>
        <v>0</v>
      </c>
      <c r="HB29" s="455">
        <f>IF($FX29&lt;&gt;1,IF(AND($GJ29=2,SUM($GV29:HA29)&lt;&gt;1),IF($FY29=1,1,),),0)</f>
        <v>0</v>
      </c>
      <c r="HC29" s="455">
        <f>IF($FX29&lt;&gt;1,IF(AND($GJ29=2,SUM($GV29:HB29)&lt;&gt;1),IF($GD29&gt;=0.1,1,),),0)</f>
        <v>0</v>
      </c>
      <c r="HD29" s="455">
        <f>IF($FX29&lt;&gt;1,IF(AND(SUM($GV29:HC29)&lt;&gt;1,$GJ29=2,$GC29&gt;0),1,),0)</f>
        <v>0</v>
      </c>
      <c r="HE29" s="455">
        <f t="shared" si="51"/>
        <v>0</v>
      </c>
      <c r="HF29" s="455">
        <f t="shared" si="52"/>
        <v>0</v>
      </c>
      <c r="HG29" s="455">
        <f>IF($FX29&lt;&gt;1,IF(AND($GJ29=3,SUM($HE29:HF29)&lt;&gt;1),IF(AND($FY29=1,$GD29&gt;=0.1),1,),),0)</f>
        <v>0</v>
      </c>
      <c r="HH29" s="455">
        <f>IF($FX29&lt;&gt;1,IF(AND($GJ29=3,SUM($HE29:HG29)&lt;&gt;1),IF(AND($FY29=1,$GD29&gt;=0.05),1,),),0)</f>
        <v>0</v>
      </c>
      <c r="HI29" s="455">
        <f>IF($FX29&lt;&gt;1,IF(AND($GJ29=3,SUM($HE29:HH29)&lt;&gt;1),IF(AND($FY29=1,$GC29&gt;0),1,),),0)</f>
        <v>0</v>
      </c>
      <c r="HJ29" s="455">
        <f>IF($FX29&lt;&gt;1,IF(AND($GJ29=3,SUM($HE29:HI29)&lt;&gt;1),IF($GD29&gt;=0.1,1,),),0)</f>
        <v>0</v>
      </c>
      <c r="HK29" s="455">
        <f>IF($FX29&lt;&gt;1,IF(AND($GJ29=3,SUM($HE29:HJ29)&lt;&gt;1),IF($FY29=1,1,),),0)</f>
        <v>0</v>
      </c>
      <c r="HL29" s="455">
        <f>IF($FX29&lt;&gt;1,IF(AND($GJ29=3,SUM($HE29:HK29)&lt;&gt;1),IF($GD29&gt;=0.05,1,),),0)</f>
        <v>0</v>
      </c>
      <c r="HM29" s="455">
        <f>IF($FX29&lt;&gt;1,IF(AND(SUM($HE29:HL29)&lt;&gt;1,$GJ29=3,$FZ29=1,$GC29&gt;0),1,),0)</f>
        <v>0</v>
      </c>
      <c r="HN29" s="457">
        <f t="shared" si="153"/>
        <v>0</v>
      </c>
      <c r="HO29" s="458"/>
      <c r="HP29" s="459">
        <f t="shared" si="53"/>
        <v>0</v>
      </c>
      <c r="HQ29" s="460">
        <f t="shared" si="54"/>
        <v>0</v>
      </c>
      <c r="HR29" s="460">
        <f t="shared" si="55"/>
        <v>0</v>
      </c>
      <c r="HS29" s="460">
        <f t="shared" si="56"/>
        <v>0</v>
      </c>
      <c r="HT29" s="460">
        <f t="shared" si="57"/>
        <v>0</v>
      </c>
      <c r="HU29" s="460">
        <f t="shared" si="58"/>
        <v>0</v>
      </c>
      <c r="HV29" s="460">
        <f t="shared" si="59"/>
        <v>0</v>
      </c>
      <c r="HW29" s="460">
        <f t="shared" si="60"/>
        <v>0</v>
      </c>
      <c r="HX29" s="460">
        <f t="shared" si="61"/>
        <v>0</v>
      </c>
      <c r="HY29" s="460">
        <f t="shared" si="62"/>
        <v>0</v>
      </c>
      <c r="HZ29" s="460">
        <f t="shared" si="63"/>
        <v>0</v>
      </c>
      <c r="IA29" s="460">
        <f t="shared" si="64"/>
        <v>0</v>
      </c>
      <c r="IB29" s="460">
        <f t="shared" si="65"/>
        <v>0</v>
      </c>
      <c r="IC29" s="460">
        <f t="shared" si="66"/>
        <v>0</v>
      </c>
      <c r="ID29" s="460">
        <f t="shared" si="67"/>
        <v>0</v>
      </c>
      <c r="IE29" s="460">
        <f t="shared" si="68"/>
        <v>0</v>
      </c>
      <c r="IF29" s="460">
        <f t="shared" si="69"/>
        <v>0</v>
      </c>
      <c r="IG29" s="460">
        <f t="shared" si="70"/>
        <v>0</v>
      </c>
      <c r="IH29" s="460">
        <f t="shared" si="71"/>
        <v>0</v>
      </c>
      <c r="II29" s="460">
        <f t="shared" si="72"/>
        <v>0</v>
      </c>
      <c r="IJ29" s="460">
        <f t="shared" si="73"/>
        <v>0</v>
      </c>
      <c r="IK29" s="460">
        <f t="shared" si="74"/>
        <v>0</v>
      </c>
      <c r="IL29" s="460">
        <f t="shared" si="75"/>
        <v>0</v>
      </c>
      <c r="IM29" s="460">
        <f t="shared" si="76"/>
        <v>0</v>
      </c>
      <c r="IN29" s="460">
        <f t="shared" si="77"/>
        <v>0</v>
      </c>
      <c r="IO29" s="460">
        <f t="shared" si="78"/>
        <v>0</v>
      </c>
      <c r="IP29" s="460">
        <f t="shared" si="79"/>
        <v>0</v>
      </c>
      <c r="IQ29" s="460">
        <f t="shared" si="80"/>
        <v>0</v>
      </c>
      <c r="IR29" s="460">
        <f t="shared" si="81"/>
        <v>0</v>
      </c>
      <c r="IS29" s="460">
        <f t="shared" si="82"/>
        <v>0</v>
      </c>
      <c r="IT29" s="460">
        <f t="shared" si="83"/>
        <v>0</v>
      </c>
      <c r="IU29" s="460">
        <f t="shared" si="84"/>
        <v>0</v>
      </c>
      <c r="IV29" s="460">
        <f t="shared" si="85"/>
        <v>0</v>
      </c>
      <c r="IW29" s="460">
        <f t="shared" si="86"/>
        <v>0</v>
      </c>
      <c r="IX29" s="460">
        <f t="shared" si="87"/>
        <v>0</v>
      </c>
      <c r="IY29" s="460">
        <f t="shared" si="88"/>
        <v>0</v>
      </c>
      <c r="IZ29" s="460">
        <f t="shared" si="89"/>
        <v>0</v>
      </c>
      <c r="JA29" s="460">
        <f t="shared" si="90"/>
        <v>0</v>
      </c>
      <c r="JB29" s="460">
        <f t="shared" si="91"/>
        <v>0</v>
      </c>
      <c r="JC29" s="460">
        <f t="shared" si="92"/>
        <v>0</v>
      </c>
      <c r="JD29" s="460">
        <f t="shared" si="93"/>
        <v>0</v>
      </c>
      <c r="JE29" s="460">
        <f t="shared" si="94"/>
        <v>0</v>
      </c>
      <c r="JF29" s="460">
        <f t="shared" si="95"/>
        <v>0</v>
      </c>
      <c r="JG29" s="460">
        <f t="shared" si="154"/>
        <v>0</v>
      </c>
      <c r="JH29" s="460">
        <f t="shared" si="155"/>
        <v>0</v>
      </c>
      <c r="JI29" s="460">
        <f t="shared" si="156"/>
        <v>0</v>
      </c>
      <c r="JJ29" s="460">
        <f t="shared" si="157"/>
        <v>0</v>
      </c>
      <c r="JK29" s="460">
        <f t="shared" si="158"/>
        <v>0</v>
      </c>
      <c r="JL29" s="460">
        <f t="shared" si="159"/>
        <v>0</v>
      </c>
      <c r="JM29" s="648">
        <f t="shared" si="97"/>
        <v>0</v>
      </c>
      <c r="JN29" s="460">
        <f t="shared" si="98"/>
        <v>0</v>
      </c>
      <c r="JO29" s="460">
        <f t="shared" si="99"/>
        <v>0</v>
      </c>
      <c r="JP29" s="648">
        <f t="shared" si="100"/>
        <v>0</v>
      </c>
      <c r="JQ29" s="460">
        <f t="shared" si="101"/>
        <v>0</v>
      </c>
      <c r="JR29" s="460">
        <f t="shared" si="102"/>
        <v>0</v>
      </c>
      <c r="JS29" s="460">
        <f t="shared" si="160"/>
        <v>0</v>
      </c>
      <c r="JT29" s="460">
        <f t="shared" si="103"/>
        <v>0</v>
      </c>
      <c r="JU29" s="460">
        <f t="shared" si="104"/>
        <v>0</v>
      </c>
      <c r="JV29" s="460">
        <f t="shared" si="105"/>
        <v>0</v>
      </c>
      <c r="JW29" s="460">
        <f t="shared" si="106"/>
        <v>0</v>
      </c>
      <c r="JX29" s="460">
        <f t="shared" si="106"/>
        <v>0</v>
      </c>
      <c r="JY29" s="460">
        <f t="shared" si="106"/>
        <v>0</v>
      </c>
      <c r="JZ29" s="460">
        <f t="shared" si="106"/>
        <v>0</v>
      </c>
      <c r="KA29" s="460">
        <f t="shared" si="106"/>
        <v>0</v>
      </c>
      <c r="KB29" s="460">
        <f t="shared" si="106"/>
        <v>0</v>
      </c>
      <c r="KC29" s="460">
        <f t="shared" si="106"/>
        <v>0</v>
      </c>
      <c r="KD29" s="460">
        <f t="shared" si="106"/>
        <v>0</v>
      </c>
      <c r="KE29" s="460">
        <f t="shared" si="106"/>
        <v>0</v>
      </c>
      <c r="KF29" s="460">
        <f t="shared" si="106"/>
        <v>0</v>
      </c>
      <c r="KG29" s="460">
        <f t="shared" si="106"/>
        <v>0</v>
      </c>
      <c r="KH29" s="460">
        <f t="shared" si="106"/>
        <v>0</v>
      </c>
      <c r="KI29" s="460">
        <f t="shared" si="107"/>
        <v>0</v>
      </c>
      <c r="KJ29" s="460">
        <f t="shared" si="108"/>
        <v>0</v>
      </c>
      <c r="KK29" s="460">
        <f t="shared" si="108"/>
        <v>0</v>
      </c>
      <c r="KL29" s="460">
        <f t="shared" si="108"/>
        <v>0</v>
      </c>
      <c r="KM29" s="460">
        <f t="shared" si="108"/>
        <v>0</v>
      </c>
      <c r="KN29" s="460">
        <f t="shared" si="108"/>
        <v>0</v>
      </c>
      <c r="KO29" s="460">
        <f t="shared" si="108"/>
        <v>0</v>
      </c>
      <c r="KP29" s="460">
        <f t="shared" si="108"/>
        <v>0</v>
      </c>
      <c r="KQ29" s="460">
        <f t="shared" si="108"/>
        <v>0</v>
      </c>
      <c r="KR29" s="460">
        <f t="shared" si="108"/>
        <v>0</v>
      </c>
      <c r="KS29" s="460">
        <f t="shared" si="108"/>
        <v>0</v>
      </c>
      <c r="KT29" s="460">
        <f t="shared" si="108"/>
        <v>0</v>
      </c>
      <c r="KU29" s="460">
        <f t="shared" si="108"/>
        <v>0</v>
      </c>
      <c r="KV29" s="460">
        <f t="shared" si="108"/>
        <v>0</v>
      </c>
      <c r="KW29" s="460">
        <f t="shared" si="108"/>
        <v>0</v>
      </c>
      <c r="KX29" s="460">
        <f t="shared" si="109"/>
        <v>0</v>
      </c>
      <c r="KY29" s="460">
        <f t="shared" si="180"/>
        <v>0</v>
      </c>
      <c r="KZ29" s="460">
        <f t="shared" si="110"/>
        <v>0</v>
      </c>
      <c r="LA29" s="457">
        <f t="shared" si="110"/>
        <v>0</v>
      </c>
      <c r="LB29" s="461">
        <f t="shared" si="162"/>
        <v>0</v>
      </c>
      <c r="LC29" s="460">
        <f t="shared" si="111"/>
        <v>0</v>
      </c>
      <c r="LD29" s="462">
        <f>IF(I29=1,VLOOKUP(C29,'総括表 (A表)'!$E$12:$AP$542,37,FALSE),)</f>
        <v>0</v>
      </c>
      <c r="LE29" s="463">
        <f t="shared" si="163"/>
        <v>0</v>
      </c>
      <c r="LF29" s="460" t="str">
        <f t="shared" si="112"/>
        <v/>
      </c>
      <c r="LG29" s="460" t="str">
        <f t="shared" si="113"/>
        <v/>
      </c>
      <c r="LH29" s="460" t="str">
        <f t="shared" si="164"/>
        <v/>
      </c>
      <c r="LI29" s="460" t="str">
        <f t="shared" si="165"/>
        <v/>
      </c>
      <c r="LJ29" s="460" t="str">
        <f t="shared" si="166"/>
        <v/>
      </c>
      <c r="LK29" s="460" t="str">
        <f t="shared" si="167"/>
        <v/>
      </c>
      <c r="LL29" s="460" t="str">
        <f t="shared" si="168"/>
        <v/>
      </c>
      <c r="LM29" s="460" t="str">
        <f t="shared" si="169"/>
        <v/>
      </c>
      <c r="LN29" s="460" t="str">
        <f t="shared" si="170"/>
        <v/>
      </c>
      <c r="LO29" s="462" t="str">
        <f t="shared" si="114"/>
        <v/>
      </c>
      <c r="LP29" s="459">
        <f t="shared" si="171"/>
        <v>0</v>
      </c>
      <c r="LQ29" s="460" t="str">
        <f t="shared" si="115"/>
        <v/>
      </c>
      <c r="LR29" s="460" t="str">
        <f t="shared" si="116"/>
        <v/>
      </c>
      <c r="LS29" s="464" t="str">
        <f t="shared" si="117"/>
        <v/>
      </c>
      <c r="LT29" s="460" t="str">
        <f t="shared" si="118"/>
        <v/>
      </c>
      <c r="LU29" s="460" t="str">
        <f t="shared" si="119"/>
        <v/>
      </c>
      <c r="LV29" s="621" t="str">
        <f t="shared" si="179"/>
        <v>○</v>
      </c>
      <c r="LW29" s="459">
        <f t="shared" si="172"/>
        <v>0</v>
      </c>
      <c r="LX29" s="465">
        <f t="shared" si="120"/>
        <v>0</v>
      </c>
      <c r="LY29" s="465" t="str">
        <f t="shared" si="121"/>
        <v/>
      </c>
      <c r="LZ29" s="466" t="str">
        <f t="shared" si="173"/>
        <v/>
      </c>
      <c r="MA29" s="466">
        <f t="shared" si="122"/>
        <v>0</v>
      </c>
      <c r="MB29" s="466">
        <f t="shared" si="174"/>
        <v>0</v>
      </c>
      <c r="MC29" s="466">
        <f t="shared" si="123"/>
        <v>0</v>
      </c>
      <c r="MD29" s="467">
        <f t="shared" si="124"/>
        <v>0</v>
      </c>
      <c r="ME29" s="468" t="str">
        <f t="shared" si="125"/>
        <v>○</v>
      </c>
      <c r="MF29" s="469" t="str">
        <f t="shared" si="126"/>
        <v/>
      </c>
      <c r="MG29" s="466">
        <f t="shared" si="127"/>
        <v>0</v>
      </c>
      <c r="MH29" s="470">
        <f t="shared" si="128"/>
        <v>0</v>
      </c>
      <c r="MI29" s="471" t="str">
        <f t="shared" si="175"/>
        <v>○</v>
      </c>
      <c r="MJ29" s="556" t="str">
        <f t="shared" si="176"/>
        <v>○</v>
      </c>
      <c r="MK29" s="569" t="str">
        <f t="shared" si="129"/>
        <v/>
      </c>
      <c r="ML29" s="568" t="str">
        <f t="shared" si="130"/>
        <v/>
      </c>
      <c r="MM29" s="570" t="str">
        <f t="shared" si="131"/>
        <v/>
      </c>
      <c r="MN29" s="571">
        <f t="shared" si="132"/>
        <v>0</v>
      </c>
    </row>
    <row r="30" spans="1:352" ht="30" customHeight="1">
      <c r="A30" s="531">
        <f t="shared" si="8"/>
        <v>0</v>
      </c>
      <c r="B30" s="531">
        <f t="shared" si="133"/>
        <v>0</v>
      </c>
      <c r="C30" s="531">
        <f t="shared" si="181"/>
        <v>0</v>
      </c>
      <c r="D30" s="531">
        <f t="shared" si="135"/>
        <v>0</v>
      </c>
      <c r="E30" s="531">
        <f t="shared" si="9"/>
        <v>0</v>
      </c>
      <c r="F30" s="531">
        <f t="shared" si="10"/>
        <v>0</v>
      </c>
      <c r="G30" s="531">
        <f t="shared" si="136"/>
        <v>0</v>
      </c>
      <c r="H30" s="531">
        <f t="shared" si="137"/>
        <v>0</v>
      </c>
      <c r="I30" s="531">
        <f t="shared" si="11"/>
        <v>0</v>
      </c>
      <c r="J30" s="531">
        <f t="shared" si="138"/>
        <v>0</v>
      </c>
      <c r="K30" s="532">
        <f t="shared" si="12"/>
        <v>17</v>
      </c>
      <c r="L30" s="390"/>
      <c r="M30" s="391"/>
      <c r="N30" s="391"/>
      <c r="O30" s="102"/>
      <c r="P30" s="545" cm="1">
        <f t="array" ref="P30">IFERROR(_xlfn.IFS($O30=1,"都市農業地域",$O30=2,"平地農業地域",$O30=3,"中間農業地域",$O30=4,"山間農業地域"),0)</f>
        <v>0</v>
      </c>
      <c r="Q30" s="559"/>
      <c r="R30" s="357">
        <f t="shared" si="13"/>
        <v>0</v>
      </c>
      <c r="S30" s="637"/>
      <c r="T30" s="742"/>
      <c r="U30" s="743"/>
      <c r="V30" s="637"/>
      <c r="W30" s="455" t="str">
        <f t="shared" si="139"/>
        <v/>
      </c>
      <c r="X30" s="546" t="str">
        <f>IFERROR(IF($Y30=5,"100万円",VLOOKUP($W30,'整理番号表 （R7） '!$Y$33:$Z$34,2,"FALSE")),"")</f>
        <v/>
      </c>
      <c r="Y30" s="50"/>
      <c r="Z30" s="456" cm="1">
        <f t="array" ref="Z30">IFERROR(_xlfn.IFS($Y30=1,"認定農業者",$Y30=2,"認定就農者",$Y30=3,"集落営農組織(任意組織)",$Y30=4,"市町村基本構想に示す目標水準を達成している農業者",$Y30=5,"市町村が認める者"),0)</f>
        <v>0</v>
      </c>
      <c r="AA30" s="371"/>
      <c r="AB30" s="547" t="str">
        <f>'整理番号表 （R7） '!$AC30</f>
        <v/>
      </c>
      <c r="AC30" s="548" t="str">
        <f t="shared" si="186"/>
        <v/>
      </c>
      <c r="AD30" s="50"/>
      <c r="AE30" s="616"/>
      <c r="AF30" s="455">
        <f>IF(AE30&lt;&gt;0,VLOOKUP(AE30,'整理番号表 （R7） '!$B$20:$F$47,2,FALSE),)</f>
        <v>0</v>
      </c>
      <c r="AG30" s="104"/>
      <c r="AH30" s="549" t="str">
        <f>IFERROR(VLOOKUP(AG30,'整理番号表 （R7） '!$P$6:$Q$39,2,FALSE),"")</f>
        <v/>
      </c>
      <c r="AI30" s="106"/>
      <c r="AJ30" s="530">
        <f t="shared" si="15"/>
        <v>0</v>
      </c>
      <c r="AK30" s="89"/>
      <c r="AL30" s="632"/>
      <c r="AM30" s="439"/>
      <c r="AN30" s="440"/>
      <c r="AO30" s="440"/>
      <c r="AP30" s="104"/>
      <c r="AQ30" s="441">
        <f>IF(AP30&lt;&gt;0,VLOOKUP(AP30,'整理番号表 （R7） '!$P$43:$R$49,2,FALSE),)</f>
        <v>0</v>
      </c>
      <c r="AR30" s="442"/>
      <c r="AS30" s="440"/>
      <c r="AT30" s="105"/>
      <c r="AU30" s="767"/>
      <c r="AV30" s="767"/>
      <c r="AW30" s="418"/>
      <c r="AX30" s="550">
        <f t="shared" si="140"/>
        <v>0</v>
      </c>
      <c r="AY30" s="550">
        <f t="shared" si="16"/>
        <v>0</v>
      </c>
      <c r="AZ30" s="418"/>
      <c r="BA30" s="550">
        <f t="shared" si="177"/>
        <v>0</v>
      </c>
      <c r="BB30" s="444"/>
      <c r="BC30" s="444"/>
      <c r="BD30" s="444"/>
      <c r="BE30" s="620"/>
      <c r="BF30" s="553" t="str">
        <f t="shared" si="141"/>
        <v/>
      </c>
      <c r="BG30" s="562" t="str">
        <f t="shared" si="142"/>
        <v/>
      </c>
      <c r="BH30" s="551">
        <f t="shared" si="143"/>
        <v>0</v>
      </c>
      <c r="BI30" s="551">
        <f t="shared" si="178"/>
        <v>0</v>
      </c>
      <c r="BJ30" s="446"/>
      <c r="BK30" s="446"/>
      <c r="BL30" s="446"/>
      <c r="BM30" s="45"/>
      <c r="BN30" s="455">
        <f>IF(BM30&lt;&gt;0,VLOOKUP(BM30,'整理番号表 （R7） '!$T$6:$U$16,2,FALSE),)</f>
        <v>0</v>
      </c>
      <c r="BO30" s="45"/>
      <c r="BP30" s="455">
        <f>IF(BO30&lt;&gt;0,VLOOKUP(BO30,'整理番号表 （R7） '!$T$23:$U$30,2,FALSE),)</f>
        <v>0</v>
      </c>
      <c r="BQ30" s="45"/>
      <c r="BR30" s="552">
        <f t="shared" si="17"/>
        <v>0</v>
      </c>
      <c r="BS30" s="763" t="str">
        <f t="shared" si="18"/>
        <v/>
      </c>
      <c r="BT30" s="113"/>
      <c r="BU30" s="618"/>
      <c r="BV30" s="113"/>
      <c r="BW30" s="113"/>
      <c r="BX30" s="113"/>
      <c r="BY30" s="554">
        <f t="shared" si="144"/>
        <v>0</v>
      </c>
      <c r="BZ30" s="764">
        <f t="shared" si="19"/>
        <v>0</v>
      </c>
      <c r="CA30" s="357">
        <f t="shared" si="145"/>
        <v>0</v>
      </c>
      <c r="CB30" s="357" t="str">
        <f t="shared" si="182"/>
        <v/>
      </c>
      <c r="CC30" s="357">
        <f t="shared" si="21"/>
        <v>0</v>
      </c>
      <c r="CD30" s="357">
        <f t="shared" si="146"/>
        <v>0</v>
      </c>
      <c r="CE30" s="357">
        <f t="shared" si="147"/>
        <v>0</v>
      </c>
      <c r="CF30" s="357">
        <f t="shared" si="148"/>
        <v>0</v>
      </c>
      <c r="CG30" s="357">
        <f t="shared" si="149"/>
        <v>0</v>
      </c>
      <c r="CH30" s="357">
        <f t="shared" si="150"/>
        <v>0</v>
      </c>
      <c r="CI30" s="357" t="str">
        <f t="shared" si="151"/>
        <v/>
      </c>
      <c r="CJ30" s="572">
        <f t="shared" si="183"/>
        <v>0</v>
      </c>
      <c r="CK30" s="320">
        <f t="shared" si="183"/>
        <v>0</v>
      </c>
      <c r="CL30" s="320">
        <f t="shared" si="183"/>
        <v>0</v>
      </c>
      <c r="CM30" s="320">
        <f t="shared" si="183"/>
        <v>0</v>
      </c>
      <c r="CN30" s="320">
        <f t="shared" si="183"/>
        <v>0</v>
      </c>
      <c r="CO30" s="320">
        <f t="shared" si="183"/>
        <v>0</v>
      </c>
      <c r="CP30" s="320">
        <f t="shared" si="23"/>
        <v>0</v>
      </c>
      <c r="CQ30" s="320">
        <f t="shared" si="184"/>
        <v>0</v>
      </c>
      <c r="CR30" s="320">
        <f t="shared" si="184"/>
        <v>0</v>
      </c>
      <c r="CS30" s="320">
        <f t="shared" si="184"/>
        <v>0</v>
      </c>
      <c r="CT30" s="320">
        <f t="shared" si="184"/>
        <v>0</v>
      </c>
      <c r="CU30" s="320">
        <f t="shared" si="184"/>
        <v>0</v>
      </c>
      <c r="CV30" s="320">
        <f t="shared" si="184"/>
        <v>0</v>
      </c>
      <c r="CW30" s="320">
        <f t="shared" si="25"/>
        <v>0</v>
      </c>
      <c r="CX30" s="320">
        <f t="shared" si="185"/>
        <v>0</v>
      </c>
      <c r="CY30" s="320">
        <f t="shared" si="185"/>
        <v>0</v>
      </c>
      <c r="CZ30" s="320">
        <f t="shared" si="185"/>
        <v>0</v>
      </c>
      <c r="DA30" s="320">
        <f t="shared" si="185"/>
        <v>0</v>
      </c>
      <c r="DB30" s="320">
        <f t="shared" si="185"/>
        <v>0</v>
      </c>
      <c r="DC30" s="320">
        <f t="shared" si="185"/>
        <v>0</v>
      </c>
      <c r="DD30" s="320">
        <f t="shared" si="27"/>
        <v>0</v>
      </c>
      <c r="DE30" s="320">
        <f t="shared" si="28"/>
        <v>0</v>
      </c>
      <c r="DF30" s="320">
        <f t="shared" si="28"/>
        <v>0</v>
      </c>
      <c r="DG30" s="320">
        <f t="shared" si="28"/>
        <v>0</v>
      </c>
      <c r="DH30" s="320">
        <f t="shared" si="28"/>
        <v>0</v>
      </c>
      <c r="DI30" s="320">
        <f t="shared" si="29"/>
        <v>0</v>
      </c>
      <c r="DJ30" s="320">
        <f t="shared" si="29"/>
        <v>0</v>
      </c>
      <c r="DK30" s="320">
        <f t="shared" si="30"/>
        <v>0</v>
      </c>
      <c r="DL30" s="320">
        <f t="shared" si="31"/>
        <v>0</v>
      </c>
      <c r="DM30" s="320">
        <f t="shared" si="32"/>
        <v>0</v>
      </c>
      <c r="DN30" s="320">
        <f t="shared" si="33"/>
        <v>0</v>
      </c>
      <c r="DO30" s="320">
        <f t="shared" si="34"/>
        <v>0</v>
      </c>
      <c r="DP30" s="374">
        <f t="shared" si="35"/>
        <v>0</v>
      </c>
      <c r="DQ30" s="555">
        <f t="shared" si="36"/>
        <v>0</v>
      </c>
      <c r="DR30" s="555">
        <f>IF($W30=1,IF(SUM($DQ30:DQ30)&lt;&gt;1,IF(SUM(GL30,GW30,HF30)&gt;0,1,),),)</f>
        <v>0</v>
      </c>
      <c r="DS30" s="555">
        <f>IF($W30=1,IF(SUM($DQ30:DR30)&lt;&gt;1,IF(SUM(GM30,GX30,HG30)&gt;0,1,),),)</f>
        <v>0</v>
      </c>
      <c r="DT30" s="555">
        <f>IF($W30=1,IF(SUM($DQ30:DS30)&lt;&gt;1,IF(SUM(GN30,GY30,HH30)&gt;0,1,),),)</f>
        <v>0</v>
      </c>
      <c r="DU30" s="555">
        <f>IF($W30=1,IF(SUM($DQ30:DT30)&lt;&gt;1,IF(SUM(GO30,GT30,GZ30,HI30)&gt;0,1,),),)</f>
        <v>0</v>
      </c>
      <c r="DV30" s="555">
        <f>IF($W30=1,IF(SUM($DQ30:DT30)&lt;&gt;1,IF(SUM(GP30,HA30,HJ30)&gt;0,1,),),)</f>
        <v>0</v>
      </c>
      <c r="DW30" s="555">
        <f>IF($W30=1,IF(SUM($DQ30:DU30)&lt;&gt;1,IF(SUM(GQ30,HB30,HK30)&gt;0,1,),),)</f>
        <v>0</v>
      </c>
      <c r="DX30" s="555">
        <f>IF($W30=1,IF(SUM($DQ30:DV30)&lt;&gt;1,IF(SUM(GR30,HC30,HL30)&gt;0,1,),),)</f>
        <v>0</v>
      </c>
      <c r="DY30" s="555">
        <f>IF($W30=1,IF(SUM($DQ30:DX30)&lt;&gt;1,IF(SUM(GS30,HD30,HM30,GU30)&gt;0,1,),),)</f>
        <v>0</v>
      </c>
      <c r="DZ30" s="555">
        <f t="shared" si="37"/>
        <v>0</v>
      </c>
      <c r="EA30" s="643"/>
      <c r="EB30" s="643"/>
      <c r="EC30" s="643"/>
      <c r="ED30" s="643"/>
      <c r="EE30" s="643"/>
      <c r="EF30" s="643"/>
      <c r="EG30" s="643"/>
      <c r="EH30" s="643"/>
      <c r="EI30" s="643"/>
      <c r="EJ30" s="643"/>
      <c r="EK30" s="643"/>
      <c r="EL30" s="643"/>
      <c r="EM30" s="56"/>
      <c r="EN30" s="56"/>
      <c r="EO30" s="56"/>
      <c r="EP30" s="56"/>
      <c r="EQ30" s="56"/>
      <c r="ER30" s="555">
        <f t="shared" si="38"/>
        <v>0</v>
      </c>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448"/>
      <c r="FT30" s="56"/>
      <c r="FU30" s="449"/>
      <c r="FV30" s="458"/>
      <c r="FW30" s="573"/>
      <c r="FX30" s="530">
        <f t="shared" si="39"/>
        <v>0</v>
      </c>
      <c r="FY30" s="450"/>
      <c r="FZ30" s="451"/>
      <c r="GA30" s="452"/>
      <c r="GB30" s="452"/>
      <c r="GC30" s="453">
        <f t="shared" si="40"/>
        <v>0</v>
      </c>
      <c r="GD30" s="454">
        <f t="shared" si="41"/>
        <v>0</v>
      </c>
      <c r="GE30" s="455">
        <f t="shared" si="42"/>
        <v>0</v>
      </c>
      <c r="GF30" s="456">
        <f t="shared" si="43"/>
        <v>0</v>
      </c>
      <c r="GG30" s="456">
        <f t="shared" si="44"/>
        <v>0</v>
      </c>
      <c r="GH30" s="456">
        <f t="shared" si="45"/>
        <v>0</v>
      </c>
      <c r="GI30" s="456">
        <f t="shared" si="46"/>
        <v>0</v>
      </c>
      <c r="GJ30" s="455">
        <f t="shared" si="47"/>
        <v>0</v>
      </c>
      <c r="GK30" s="455">
        <f t="shared" si="152"/>
        <v>0</v>
      </c>
      <c r="GL30" s="455">
        <f>IF(AND($FX30&lt;&gt;1,$FZ30&lt;&gt;1),IF(AND(SUM($GK30:GK30)&lt;&gt;1),IF($GC30&gt;=10,1,),),0)</f>
        <v>0</v>
      </c>
      <c r="GM30" s="455">
        <f>IF(AND($FX30&lt;&gt;1,$FZ30&lt;&gt;1),IF(AND(SUM($GK30:GL30)&lt;&gt;1),IF(AND($FY30=1,$GC30&gt;=4),1,),),0)</f>
        <v>0</v>
      </c>
      <c r="GN30" s="455">
        <f>IF(AND($FX30&lt;&gt;1,$FZ30&lt;&gt;1),IF(AND(SUM($GK30:GM30)&lt;&gt;1),IF(AND($FY30=1,$GC30&gt;=2),1,),),0)</f>
        <v>0</v>
      </c>
      <c r="GO30" s="455">
        <f>IF(AND($FX30&lt;&gt;1,$FZ30&lt;&gt;1),IF(AND(SUM($GK30:GN30)&lt;&gt;1),IF(AND($FY30=1,$GC30&gt;0),1,),),0)</f>
        <v>0</v>
      </c>
      <c r="GP30" s="455">
        <f>IF(AND($FX30&lt;&gt;1,$FZ30&lt;&gt;1),IF(AND(SUM($GK30:GO30)&lt;&gt;1),IF($GC30&gt;=4,1,),),0)</f>
        <v>0</v>
      </c>
      <c r="GQ30" s="455">
        <f>IF(AND($FX30&lt;&gt;1,$FZ30&lt;&gt;1),IF(AND(SUM($GK30:GP30)&lt;&gt;1),IF($FY30=1,1,),),0)</f>
        <v>0</v>
      </c>
      <c r="GR30" s="455">
        <f>IF(AND($FX30&lt;&gt;1,$FZ30&lt;&gt;1),IF(AND(SUM($GK30:GQ30)&lt;&gt;1),IF($GC30&gt;=2,1,),),0)</f>
        <v>0</v>
      </c>
      <c r="GS30" s="455">
        <f>IF(AND($FX30&lt;&gt;1,$FZ30&lt;&gt;1),IF(AND(SUM($GK30:GR30)&lt;&gt;1),IF($GC30&gt;0,1,),),0)</f>
        <v>0</v>
      </c>
      <c r="GT30" s="455">
        <f t="shared" si="48"/>
        <v>0</v>
      </c>
      <c r="GU30" s="455">
        <f>IF($FX30&lt;&gt;1,IF(AND(SUM($GT30:GT30)&lt;&gt;1,$GJ30=4,$FZ30=1,$GC30&gt;0),1,),0)</f>
        <v>0</v>
      </c>
      <c r="GV30" s="455">
        <f t="shared" si="49"/>
        <v>0</v>
      </c>
      <c r="GW30" s="455">
        <f t="shared" si="50"/>
        <v>0</v>
      </c>
      <c r="GX30" s="455">
        <f>IF($FX30&lt;&gt;1,IF(AND($GJ30=2,SUM($GV30:GW30)&lt;&gt;1),IF(AND($FY30=1,$GD30&gt;=0.2),1,),),0)</f>
        <v>0</v>
      </c>
      <c r="GY30" s="455">
        <f>IF($FX30&lt;&gt;1,IF(AND($GJ30=2,SUM($GV30:GX30)&lt;&gt;1),IF(AND($FY30=1,$GD30&gt;=0.1),1,),),0)</f>
        <v>0</v>
      </c>
      <c r="GZ30" s="455">
        <f>IF($FX30&lt;&gt;1,IF(AND($GJ30=2,SUM($GV30:GY30)&lt;&gt;1),IF(AND($FY30=1,$GC30&gt;0),1,),),0)</f>
        <v>0</v>
      </c>
      <c r="HA30" s="455">
        <f>IF($FX30&lt;&gt;1,IF(AND($GJ30=2,SUM($GV30:GZ30)&lt;&gt;1),IF($GD30&gt;=0.2,1,),),0)</f>
        <v>0</v>
      </c>
      <c r="HB30" s="455">
        <f>IF($FX30&lt;&gt;1,IF(AND($GJ30=2,SUM($GV30:HA30)&lt;&gt;1),IF($FY30=1,1,),),0)</f>
        <v>0</v>
      </c>
      <c r="HC30" s="455">
        <f>IF($FX30&lt;&gt;1,IF(AND($GJ30=2,SUM($GV30:HB30)&lt;&gt;1),IF($GD30&gt;=0.1,1,),),0)</f>
        <v>0</v>
      </c>
      <c r="HD30" s="455">
        <f>IF($FX30&lt;&gt;1,IF(AND(SUM($GV30:HC30)&lt;&gt;1,$GJ30=2,$GC30&gt;0),1,),0)</f>
        <v>0</v>
      </c>
      <c r="HE30" s="455">
        <f t="shared" si="51"/>
        <v>0</v>
      </c>
      <c r="HF30" s="455">
        <f t="shared" si="52"/>
        <v>0</v>
      </c>
      <c r="HG30" s="455">
        <f>IF($FX30&lt;&gt;1,IF(AND($GJ30=3,SUM($HE30:HF30)&lt;&gt;1),IF(AND($FY30=1,$GD30&gt;=0.1),1,),),0)</f>
        <v>0</v>
      </c>
      <c r="HH30" s="455">
        <f>IF($FX30&lt;&gt;1,IF(AND($GJ30=3,SUM($HE30:HG30)&lt;&gt;1),IF(AND($FY30=1,$GD30&gt;=0.05),1,),),0)</f>
        <v>0</v>
      </c>
      <c r="HI30" s="455">
        <f>IF($FX30&lt;&gt;1,IF(AND($GJ30=3,SUM($HE30:HH30)&lt;&gt;1),IF(AND($FY30=1,$GC30&gt;0),1,),),0)</f>
        <v>0</v>
      </c>
      <c r="HJ30" s="455">
        <f>IF($FX30&lt;&gt;1,IF(AND($GJ30=3,SUM($HE30:HI30)&lt;&gt;1),IF($GD30&gt;=0.1,1,),),0)</f>
        <v>0</v>
      </c>
      <c r="HK30" s="455">
        <f>IF($FX30&lt;&gt;1,IF(AND($GJ30=3,SUM($HE30:HJ30)&lt;&gt;1),IF($FY30=1,1,),),0)</f>
        <v>0</v>
      </c>
      <c r="HL30" s="455">
        <f>IF($FX30&lt;&gt;1,IF(AND($GJ30=3,SUM($HE30:HK30)&lt;&gt;1),IF($GD30&gt;=0.05,1,),),0)</f>
        <v>0</v>
      </c>
      <c r="HM30" s="455">
        <f>IF($FX30&lt;&gt;1,IF(AND(SUM($HE30:HL30)&lt;&gt;1,$GJ30=3,$FZ30=1,$GC30&gt;0),1,),0)</f>
        <v>0</v>
      </c>
      <c r="HN30" s="457">
        <f t="shared" si="153"/>
        <v>0</v>
      </c>
      <c r="HO30" s="458"/>
      <c r="HP30" s="459">
        <f t="shared" si="53"/>
        <v>0</v>
      </c>
      <c r="HQ30" s="460">
        <f t="shared" si="54"/>
        <v>0</v>
      </c>
      <c r="HR30" s="460">
        <f t="shared" si="55"/>
        <v>0</v>
      </c>
      <c r="HS30" s="460">
        <f t="shared" si="56"/>
        <v>0</v>
      </c>
      <c r="HT30" s="460">
        <f t="shared" si="57"/>
        <v>0</v>
      </c>
      <c r="HU30" s="460">
        <f t="shared" si="58"/>
        <v>0</v>
      </c>
      <c r="HV30" s="460">
        <f t="shared" si="59"/>
        <v>0</v>
      </c>
      <c r="HW30" s="460">
        <f t="shared" si="60"/>
        <v>0</v>
      </c>
      <c r="HX30" s="460">
        <f t="shared" si="61"/>
        <v>0</v>
      </c>
      <c r="HY30" s="460">
        <f t="shared" si="62"/>
        <v>0</v>
      </c>
      <c r="HZ30" s="460">
        <f t="shared" si="63"/>
        <v>0</v>
      </c>
      <c r="IA30" s="460">
        <f t="shared" si="64"/>
        <v>0</v>
      </c>
      <c r="IB30" s="460">
        <f t="shared" si="65"/>
        <v>0</v>
      </c>
      <c r="IC30" s="460">
        <f t="shared" si="66"/>
        <v>0</v>
      </c>
      <c r="ID30" s="460">
        <f t="shared" si="67"/>
        <v>0</v>
      </c>
      <c r="IE30" s="460">
        <f t="shared" si="68"/>
        <v>0</v>
      </c>
      <c r="IF30" s="460">
        <f t="shared" si="69"/>
        <v>0</v>
      </c>
      <c r="IG30" s="460">
        <f t="shared" si="70"/>
        <v>0</v>
      </c>
      <c r="IH30" s="460">
        <f t="shared" si="71"/>
        <v>0</v>
      </c>
      <c r="II30" s="460">
        <f t="shared" si="72"/>
        <v>0</v>
      </c>
      <c r="IJ30" s="460">
        <f t="shared" si="73"/>
        <v>0</v>
      </c>
      <c r="IK30" s="460">
        <f t="shared" si="74"/>
        <v>0</v>
      </c>
      <c r="IL30" s="460">
        <f t="shared" si="75"/>
        <v>0</v>
      </c>
      <c r="IM30" s="460">
        <f t="shared" si="76"/>
        <v>0</v>
      </c>
      <c r="IN30" s="460">
        <f t="shared" si="77"/>
        <v>0</v>
      </c>
      <c r="IO30" s="460">
        <f t="shared" si="78"/>
        <v>0</v>
      </c>
      <c r="IP30" s="460">
        <f t="shared" si="79"/>
        <v>0</v>
      </c>
      <c r="IQ30" s="460">
        <f t="shared" si="80"/>
        <v>0</v>
      </c>
      <c r="IR30" s="460">
        <f t="shared" si="81"/>
        <v>0</v>
      </c>
      <c r="IS30" s="460">
        <f t="shared" si="82"/>
        <v>0</v>
      </c>
      <c r="IT30" s="460">
        <f t="shared" si="83"/>
        <v>0</v>
      </c>
      <c r="IU30" s="460">
        <f t="shared" si="84"/>
        <v>0</v>
      </c>
      <c r="IV30" s="460">
        <f t="shared" si="85"/>
        <v>0</v>
      </c>
      <c r="IW30" s="460">
        <f t="shared" si="86"/>
        <v>0</v>
      </c>
      <c r="IX30" s="460">
        <f t="shared" si="87"/>
        <v>0</v>
      </c>
      <c r="IY30" s="460">
        <f t="shared" si="88"/>
        <v>0</v>
      </c>
      <c r="IZ30" s="460">
        <f t="shared" si="89"/>
        <v>0</v>
      </c>
      <c r="JA30" s="460">
        <f t="shared" si="90"/>
        <v>0</v>
      </c>
      <c r="JB30" s="460">
        <f t="shared" si="91"/>
        <v>0</v>
      </c>
      <c r="JC30" s="460">
        <f t="shared" si="92"/>
        <v>0</v>
      </c>
      <c r="JD30" s="460">
        <f t="shared" si="93"/>
        <v>0</v>
      </c>
      <c r="JE30" s="460">
        <f t="shared" si="94"/>
        <v>0</v>
      </c>
      <c r="JF30" s="460">
        <f t="shared" si="95"/>
        <v>0</v>
      </c>
      <c r="JG30" s="460">
        <f t="shared" si="154"/>
        <v>0</v>
      </c>
      <c r="JH30" s="460">
        <f t="shared" si="155"/>
        <v>0</v>
      </c>
      <c r="JI30" s="460">
        <f t="shared" si="156"/>
        <v>0</v>
      </c>
      <c r="JJ30" s="460">
        <f t="shared" si="157"/>
        <v>0</v>
      </c>
      <c r="JK30" s="460">
        <f t="shared" si="158"/>
        <v>0</v>
      </c>
      <c r="JL30" s="460">
        <f t="shared" si="159"/>
        <v>0</v>
      </c>
      <c r="JM30" s="648">
        <f t="shared" si="97"/>
        <v>0</v>
      </c>
      <c r="JN30" s="460">
        <f t="shared" si="98"/>
        <v>0</v>
      </c>
      <c r="JO30" s="460">
        <f t="shared" si="99"/>
        <v>0</v>
      </c>
      <c r="JP30" s="648">
        <f t="shared" si="100"/>
        <v>0</v>
      </c>
      <c r="JQ30" s="460">
        <f t="shared" si="101"/>
        <v>0</v>
      </c>
      <c r="JR30" s="460">
        <f t="shared" si="102"/>
        <v>0</v>
      </c>
      <c r="JS30" s="460">
        <f t="shared" si="160"/>
        <v>0</v>
      </c>
      <c r="JT30" s="460">
        <f t="shared" si="103"/>
        <v>0</v>
      </c>
      <c r="JU30" s="460">
        <f t="shared" si="104"/>
        <v>0</v>
      </c>
      <c r="JV30" s="460">
        <f t="shared" si="105"/>
        <v>0</v>
      </c>
      <c r="JW30" s="460">
        <f t="shared" ref="JW30:KH44" si="187">IF($I30=1,EQ30*JW$5,0)</f>
        <v>0</v>
      </c>
      <c r="JX30" s="460">
        <f t="shared" si="187"/>
        <v>0</v>
      </c>
      <c r="JY30" s="460">
        <f t="shared" si="187"/>
        <v>0</v>
      </c>
      <c r="JZ30" s="460">
        <f t="shared" si="187"/>
        <v>0</v>
      </c>
      <c r="KA30" s="460">
        <f t="shared" si="187"/>
        <v>0</v>
      </c>
      <c r="KB30" s="460">
        <f t="shared" si="187"/>
        <v>0</v>
      </c>
      <c r="KC30" s="460">
        <f t="shared" si="187"/>
        <v>0</v>
      </c>
      <c r="KD30" s="460">
        <f t="shared" si="187"/>
        <v>0</v>
      </c>
      <c r="KE30" s="460">
        <f t="shared" si="187"/>
        <v>0</v>
      </c>
      <c r="KF30" s="460">
        <f t="shared" si="187"/>
        <v>0</v>
      </c>
      <c r="KG30" s="460">
        <f t="shared" si="187"/>
        <v>0</v>
      </c>
      <c r="KH30" s="460">
        <f t="shared" si="187"/>
        <v>0</v>
      </c>
      <c r="KI30" s="460">
        <f t="shared" si="107"/>
        <v>0</v>
      </c>
      <c r="KJ30" s="460">
        <f t="shared" si="108"/>
        <v>0</v>
      </c>
      <c r="KK30" s="460">
        <f t="shared" si="108"/>
        <v>0</v>
      </c>
      <c r="KL30" s="460">
        <f t="shared" si="108"/>
        <v>0</v>
      </c>
      <c r="KM30" s="460">
        <f t="shared" si="108"/>
        <v>0</v>
      </c>
      <c r="KN30" s="460">
        <f t="shared" si="108"/>
        <v>0</v>
      </c>
      <c r="KO30" s="460">
        <f t="shared" si="108"/>
        <v>0</v>
      </c>
      <c r="KP30" s="460">
        <f t="shared" si="108"/>
        <v>0</v>
      </c>
      <c r="KQ30" s="460">
        <f t="shared" si="108"/>
        <v>0</v>
      </c>
      <c r="KR30" s="460">
        <f t="shared" si="108"/>
        <v>0</v>
      </c>
      <c r="KS30" s="460">
        <f t="shared" si="108"/>
        <v>0</v>
      </c>
      <c r="KT30" s="460">
        <f t="shared" si="108"/>
        <v>0</v>
      </c>
      <c r="KU30" s="460">
        <f t="shared" si="108"/>
        <v>0</v>
      </c>
      <c r="KV30" s="460">
        <f t="shared" si="108"/>
        <v>0</v>
      </c>
      <c r="KW30" s="460">
        <f t="shared" si="108"/>
        <v>0</v>
      </c>
      <c r="KX30" s="460">
        <f t="shared" si="109"/>
        <v>0</v>
      </c>
      <c r="KY30" s="460">
        <f t="shared" si="180"/>
        <v>0</v>
      </c>
      <c r="KZ30" s="460">
        <f t="shared" si="110"/>
        <v>0</v>
      </c>
      <c r="LA30" s="457">
        <f t="shared" si="110"/>
        <v>0</v>
      </c>
      <c r="LB30" s="461">
        <f t="shared" si="162"/>
        <v>0</v>
      </c>
      <c r="LC30" s="460">
        <f t="shared" si="111"/>
        <v>0</v>
      </c>
      <c r="LD30" s="462">
        <f>IF(I30=1,VLOOKUP(C30,'総括表 (A表)'!$E$12:$AP$542,37,FALSE),)</f>
        <v>0</v>
      </c>
      <c r="LE30" s="463">
        <f t="shared" si="163"/>
        <v>0</v>
      </c>
      <c r="LF30" s="460" t="str">
        <f t="shared" si="112"/>
        <v/>
      </c>
      <c r="LG30" s="460" t="str">
        <f t="shared" si="113"/>
        <v/>
      </c>
      <c r="LH30" s="460" t="str">
        <f t="shared" si="164"/>
        <v/>
      </c>
      <c r="LI30" s="460" t="str">
        <f t="shared" si="165"/>
        <v/>
      </c>
      <c r="LJ30" s="460" t="str">
        <f t="shared" si="166"/>
        <v/>
      </c>
      <c r="LK30" s="460" t="str">
        <f t="shared" si="167"/>
        <v/>
      </c>
      <c r="LL30" s="460" t="str">
        <f t="shared" si="168"/>
        <v/>
      </c>
      <c r="LM30" s="460" t="str">
        <f t="shared" si="169"/>
        <v/>
      </c>
      <c r="LN30" s="460" t="str">
        <f t="shared" si="170"/>
        <v/>
      </c>
      <c r="LO30" s="462" t="str">
        <f t="shared" si="114"/>
        <v/>
      </c>
      <c r="LP30" s="459">
        <f t="shared" si="171"/>
        <v>0</v>
      </c>
      <c r="LQ30" s="460" t="str">
        <f t="shared" si="115"/>
        <v/>
      </c>
      <c r="LR30" s="460" t="str">
        <f t="shared" si="116"/>
        <v/>
      </c>
      <c r="LS30" s="464" t="str">
        <f t="shared" si="117"/>
        <v/>
      </c>
      <c r="LT30" s="460" t="str">
        <f t="shared" si="118"/>
        <v/>
      </c>
      <c r="LU30" s="460" t="str">
        <f t="shared" si="119"/>
        <v/>
      </c>
      <c r="LV30" s="621" t="str">
        <f t="shared" si="179"/>
        <v>○</v>
      </c>
      <c r="LW30" s="459">
        <f t="shared" si="172"/>
        <v>0</v>
      </c>
      <c r="LX30" s="465">
        <f t="shared" si="120"/>
        <v>0</v>
      </c>
      <c r="LY30" s="465" t="str">
        <f t="shared" si="121"/>
        <v/>
      </c>
      <c r="LZ30" s="466" t="str">
        <f t="shared" si="173"/>
        <v/>
      </c>
      <c r="MA30" s="466">
        <f t="shared" si="122"/>
        <v>0</v>
      </c>
      <c r="MB30" s="466">
        <f t="shared" si="174"/>
        <v>0</v>
      </c>
      <c r="MC30" s="466">
        <f t="shared" si="123"/>
        <v>0</v>
      </c>
      <c r="MD30" s="467">
        <f t="shared" si="124"/>
        <v>0</v>
      </c>
      <c r="ME30" s="468" t="str">
        <f t="shared" si="125"/>
        <v>○</v>
      </c>
      <c r="MF30" s="469" t="str">
        <f t="shared" si="126"/>
        <v/>
      </c>
      <c r="MG30" s="466">
        <f t="shared" si="127"/>
        <v>0</v>
      </c>
      <c r="MH30" s="470">
        <f t="shared" si="128"/>
        <v>0</v>
      </c>
      <c r="MI30" s="471" t="str">
        <f t="shared" si="175"/>
        <v>○</v>
      </c>
      <c r="MJ30" s="556" t="str">
        <f t="shared" si="176"/>
        <v>○</v>
      </c>
      <c r="MK30" s="569" t="str">
        <f t="shared" si="129"/>
        <v/>
      </c>
      <c r="ML30" s="568" t="str">
        <f t="shared" si="130"/>
        <v/>
      </c>
      <c r="MM30" s="570" t="str">
        <f t="shared" si="131"/>
        <v/>
      </c>
      <c r="MN30" s="571">
        <f t="shared" si="132"/>
        <v>0</v>
      </c>
    </row>
    <row r="31" spans="1:352" ht="30" customHeight="1">
      <c r="A31" s="531">
        <f t="shared" si="8"/>
        <v>0</v>
      </c>
      <c r="B31" s="531">
        <f t="shared" si="133"/>
        <v>0</v>
      </c>
      <c r="C31" s="531">
        <f t="shared" si="181"/>
        <v>0</v>
      </c>
      <c r="D31" s="531">
        <f t="shared" si="135"/>
        <v>0</v>
      </c>
      <c r="E31" s="531">
        <f t="shared" si="9"/>
        <v>0</v>
      </c>
      <c r="F31" s="531">
        <f t="shared" si="10"/>
        <v>0</v>
      </c>
      <c r="G31" s="531">
        <f t="shared" si="136"/>
        <v>0</v>
      </c>
      <c r="H31" s="531">
        <f t="shared" si="137"/>
        <v>0</v>
      </c>
      <c r="I31" s="531">
        <f t="shared" si="11"/>
        <v>0</v>
      </c>
      <c r="J31" s="531">
        <f t="shared" si="138"/>
        <v>0</v>
      </c>
      <c r="K31" s="532">
        <f t="shared" si="12"/>
        <v>18</v>
      </c>
      <c r="L31" s="390"/>
      <c r="M31" s="391"/>
      <c r="N31" s="391"/>
      <c r="O31" s="102"/>
      <c r="P31" s="545" cm="1">
        <f t="array" ref="P31">IFERROR(_xlfn.IFS($O31=1,"都市農業地域",$O31=2,"平地農業地域",$O31=3,"中間農業地域",$O31=4,"山間農業地域"),0)</f>
        <v>0</v>
      </c>
      <c r="Q31" s="559"/>
      <c r="R31" s="357">
        <f t="shared" si="13"/>
        <v>0</v>
      </c>
      <c r="S31" s="637"/>
      <c r="T31" s="742"/>
      <c r="U31" s="743"/>
      <c r="V31" s="637"/>
      <c r="W31" s="455" t="str">
        <f t="shared" si="139"/>
        <v/>
      </c>
      <c r="X31" s="546" t="str">
        <f>IFERROR(IF($Y31=5,"100万円",VLOOKUP($W31,'整理番号表 （R7） '!$Y$33:$Z$34,2,"FALSE")),"")</f>
        <v/>
      </c>
      <c r="Y31" s="50"/>
      <c r="Z31" s="456" cm="1">
        <f t="array" ref="Z31">IFERROR(_xlfn.IFS($Y31=1,"認定農業者",$Y31=2,"認定就農者",$Y31=3,"集落営農組織(任意組織)",$Y31=4,"市町村基本構想に示す目標水準を達成している農業者",$Y31=5,"市町村が認める者"),0)</f>
        <v>0</v>
      </c>
      <c r="AA31" s="371"/>
      <c r="AB31" s="547" t="str">
        <f>'整理番号表 （R7） '!$AC31</f>
        <v/>
      </c>
      <c r="AC31" s="548" t="str">
        <f t="shared" si="186"/>
        <v/>
      </c>
      <c r="AD31" s="50"/>
      <c r="AE31" s="50"/>
      <c r="AF31" s="455">
        <f>IF(AE31&lt;&gt;0,VLOOKUP(AE31,'整理番号表 （R7） '!$B$20:$F$47,2,FALSE),)</f>
        <v>0</v>
      </c>
      <c r="AG31" s="104"/>
      <c r="AH31" s="549" t="str">
        <f>IFERROR(VLOOKUP(AG31,'整理番号表 （R7） '!$P$6:$Q$39,2,FALSE),"")</f>
        <v/>
      </c>
      <c r="AI31" s="106"/>
      <c r="AJ31" s="530">
        <f t="shared" si="15"/>
        <v>0</v>
      </c>
      <c r="AK31" s="89"/>
      <c r="AL31" s="632"/>
      <c r="AM31" s="439"/>
      <c r="AN31" s="440"/>
      <c r="AO31" s="440"/>
      <c r="AP31" s="104"/>
      <c r="AQ31" s="441">
        <f>IF(AP31&lt;&gt;0,VLOOKUP(AP31,'整理番号表 （R7） '!$P$43:$R$49,2,FALSE),)</f>
        <v>0</v>
      </c>
      <c r="AR31" s="442"/>
      <c r="AS31" s="440"/>
      <c r="AT31" s="105"/>
      <c r="AU31" s="767"/>
      <c r="AV31" s="767"/>
      <c r="AW31" s="418"/>
      <c r="AX31" s="550">
        <f t="shared" si="140"/>
        <v>0</v>
      </c>
      <c r="AY31" s="550">
        <f t="shared" si="16"/>
        <v>0</v>
      </c>
      <c r="AZ31" s="418"/>
      <c r="BA31" s="550">
        <f t="shared" si="177"/>
        <v>0</v>
      </c>
      <c r="BB31" s="444"/>
      <c r="BC31" s="444"/>
      <c r="BD31" s="444"/>
      <c r="BE31" s="620"/>
      <c r="BF31" s="553" t="str">
        <f t="shared" si="141"/>
        <v/>
      </c>
      <c r="BG31" s="562" t="str">
        <f t="shared" si="142"/>
        <v/>
      </c>
      <c r="BH31" s="551">
        <f t="shared" si="143"/>
        <v>0</v>
      </c>
      <c r="BI31" s="551">
        <f t="shared" si="178"/>
        <v>0</v>
      </c>
      <c r="BJ31" s="446"/>
      <c r="BK31" s="446"/>
      <c r="BL31" s="446"/>
      <c r="BM31" s="45"/>
      <c r="BN31" s="455">
        <f>IF(BM31&lt;&gt;0,VLOOKUP(BM31,'整理番号表 （R7） '!$T$6:$U$16,2,FALSE),)</f>
        <v>0</v>
      </c>
      <c r="BO31" s="45"/>
      <c r="BP31" s="455">
        <f>IF(BO31&lt;&gt;0,VLOOKUP(BO31,'整理番号表 （R7） '!$T$23:$U$30,2,FALSE),)</f>
        <v>0</v>
      </c>
      <c r="BQ31" s="45"/>
      <c r="BR31" s="552">
        <f t="shared" si="17"/>
        <v>0</v>
      </c>
      <c r="BS31" s="763" t="str">
        <f t="shared" si="18"/>
        <v/>
      </c>
      <c r="BT31" s="113"/>
      <c r="BU31" s="618"/>
      <c r="BV31" s="113"/>
      <c r="BW31" s="113"/>
      <c r="BX31" s="113"/>
      <c r="BY31" s="554">
        <f t="shared" si="144"/>
        <v>0</v>
      </c>
      <c r="BZ31" s="764">
        <f t="shared" si="19"/>
        <v>0</v>
      </c>
      <c r="CA31" s="357">
        <f t="shared" si="145"/>
        <v>0</v>
      </c>
      <c r="CB31" s="357" t="str">
        <f t="shared" si="182"/>
        <v/>
      </c>
      <c r="CC31" s="357">
        <f t="shared" si="21"/>
        <v>0</v>
      </c>
      <c r="CD31" s="357">
        <f t="shared" si="146"/>
        <v>0</v>
      </c>
      <c r="CE31" s="357">
        <f t="shared" si="147"/>
        <v>0</v>
      </c>
      <c r="CF31" s="357">
        <f t="shared" si="148"/>
        <v>0</v>
      </c>
      <c r="CG31" s="357">
        <f t="shared" si="149"/>
        <v>0</v>
      </c>
      <c r="CH31" s="357">
        <f t="shared" si="150"/>
        <v>0</v>
      </c>
      <c r="CI31" s="357" t="str">
        <f t="shared" si="151"/>
        <v/>
      </c>
      <c r="CJ31" s="572">
        <f t="shared" si="183"/>
        <v>0</v>
      </c>
      <c r="CK31" s="320">
        <f t="shared" si="183"/>
        <v>0</v>
      </c>
      <c r="CL31" s="320">
        <f t="shared" si="183"/>
        <v>0</v>
      </c>
      <c r="CM31" s="320">
        <f t="shared" si="183"/>
        <v>0</v>
      </c>
      <c r="CN31" s="320">
        <f t="shared" si="183"/>
        <v>0</v>
      </c>
      <c r="CO31" s="320">
        <f t="shared" si="183"/>
        <v>0</v>
      </c>
      <c r="CP31" s="320">
        <f t="shared" si="23"/>
        <v>0</v>
      </c>
      <c r="CQ31" s="320">
        <f t="shared" si="184"/>
        <v>0</v>
      </c>
      <c r="CR31" s="320">
        <f t="shared" si="184"/>
        <v>0</v>
      </c>
      <c r="CS31" s="320">
        <f t="shared" si="184"/>
        <v>0</v>
      </c>
      <c r="CT31" s="320">
        <f t="shared" si="184"/>
        <v>0</v>
      </c>
      <c r="CU31" s="320">
        <f t="shared" si="184"/>
        <v>0</v>
      </c>
      <c r="CV31" s="320">
        <f t="shared" si="184"/>
        <v>0</v>
      </c>
      <c r="CW31" s="320">
        <f t="shared" si="25"/>
        <v>0</v>
      </c>
      <c r="CX31" s="320">
        <f t="shared" si="185"/>
        <v>0</v>
      </c>
      <c r="CY31" s="320">
        <f t="shared" si="185"/>
        <v>0</v>
      </c>
      <c r="CZ31" s="320">
        <f t="shared" si="185"/>
        <v>0</v>
      </c>
      <c r="DA31" s="320">
        <f t="shared" si="185"/>
        <v>0</v>
      </c>
      <c r="DB31" s="320">
        <f t="shared" si="185"/>
        <v>0</v>
      </c>
      <c r="DC31" s="320">
        <f t="shared" si="185"/>
        <v>0</v>
      </c>
      <c r="DD31" s="320">
        <f t="shared" si="27"/>
        <v>0</v>
      </c>
      <c r="DE31" s="320">
        <f t="shared" si="28"/>
        <v>0</v>
      </c>
      <c r="DF31" s="320">
        <f t="shared" si="28"/>
        <v>0</v>
      </c>
      <c r="DG31" s="320">
        <f t="shared" si="28"/>
        <v>0</v>
      </c>
      <c r="DH31" s="320">
        <f t="shared" si="28"/>
        <v>0</v>
      </c>
      <c r="DI31" s="320">
        <f t="shared" si="29"/>
        <v>0</v>
      </c>
      <c r="DJ31" s="320">
        <f t="shared" si="29"/>
        <v>0</v>
      </c>
      <c r="DK31" s="320">
        <f t="shared" si="30"/>
        <v>0</v>
      </c>
      <c r="DL31" s="320">
        <f t="shared" si="31"/>
        <v>0</v>
      </c>
      <c r="DM31" s="320">
        <f t="shared" si="32"/>
        <v>0</v>
      </c>
      <c r="DN31" s="320">
        <f t="shared" si="33"/>
        <v>0</v>
      </c>
      <c r="DO31" s="320">
        <f t="shared" si="34"/>
        <v>0</v>
      </c>
      <c r="DP31" s="374">
        <f t="shared" si="35"/>
        <v>0</v>
      </c>
      <c r="DQ31" s="555">
        <f t="shared" si="36"/>
        <v>0</v>
      </c>
      <c r="DR31" s="555">
        <f>IF($W31=1,IF(SUM($DQ31:DQ31)&lt;&gt;1,IF(SUM(GL31,GW31,HF31)&gt;0,1,),),)</f>
        <v>0</v>
      </c>
      <c r="DS31" s="555">
        <f>IF($W31=1,IF(SUM($DQ31:DR31)&lt;&gt;1,IF(SUM(GM31,GX31,HG31)&gt;0,1,),),)</f>
        <v>0</v>
      </c>
      <c r="DT31" s="555">
        <f>IF($W31=1,IF(SUM($DQ31:DS31)&lt;&gt;1,IF(SUM(GN31,GY31,HH31)&gt;0,1,),),)</f>
        <v>0</v>
      </c>
      <c r="DU31" s="555">
        <f>IF($W31=1,IF(SUM($DQ31:DT31)&lt;&gt;1,IF(SUM(GO31,GT31,GZ31,HI31)&gt;0,1,),),)</f>
        <v>0</v>
      </c>
      <c r="DV31" s="555">
        <f>IF($W31=1,IF(SUM($DQ31:DT31)&lt;&gt;1,IF(SUM(GP31,HA31,HJ31)&gt;0,1,),),)</f>
        <v>0</v>
      </c>
      <c r="DW31" s="555">
        <f>IF($W31=1,IF(SUM($DQ31:DU31)&lt;&gt;1,IF(SUM(GQ31,HB31,HK31)&gt;0,1,),),)</f>
        <v>0</v>
      </c>
      <c r="DX31" s="555">
        <f>IF($W31=1,IF(SUM($DQ31:DV31)&lt;&gt;1,IF(SUM(GR31,HC31,HL31)&gt;0,1,),),)</f>
        <v>0</v>
      </c>
      <c r="DY31" s="555">
        <f>IF($W31=1,IF(SUM($DQ31:DX31)&lt;&gt;1,IF(SUM(GS31,HD31,HM31,GU31)&gt;0,1,),),)</f>
        <v>0</v>
      </c>
      <c r="DZ31" s="555">
        <f t="shared" si="37"/>
        <v>0</v>
      </c>
      <c r="EA31" s="643"/>
      <c r="EB31" s="643"/>
      <c r="EC31" s="643"/>
      <c r="ED31" s="643"/>
      <c r="EE31" s="643"/>
      <c r="EF31" s="643"/>
      <c r="EG31" s="643"/>
      <c r="EH31" s="643"/>
      <c r="EI31" s="643"/>
      <c r="EJ31" s="643"/>
      <c r="EK31" s="643"/>
      <c r="EL31" s="643"/>
      <c r="EM31" s="56"/>
      <c r="EN31" s="56"/>
      <c r="EO31" s="56"/>
      <c r="EP31" s="56"/>
      <c r="EQ31" s="56"/>
      <c r="ER31" s="555">
        <f t="shared" si="38"/>
        <v>0</v>
      </c>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448"/>
      <c r="FT31" s="56"/>
      <c r="FU31" s="449"/>
      <c r="FV31" s="458"/>
      <c r="FW31" s="573"/>
      <c r="FX31" s="530">
        <f t="shared" si="39"/>
        <v>0</v>
      </c>
      <c r="FY31" s="450"/>
      <c r="FZ31" s="451"/>
      <c r="GA31" s="452"/>
      <c r="GB31" s="452"/>
      <c r="GC31" s="453">
        <f t="shared" si="40"/>
        <v>0</v>
      </c>
      <c r="GD31" s="454">
        <f t="shared" si="41"/>
        <v>0</v>
      </c>
      <c r="GE31" s="455">
        <f t="shared" si="42"/>
        <v>0</v>
      </c>
      <c r="GF31" s="456">
        <f t="shared" si="43"/>
        <v>0</v>
      </c>
      <c r="GG31" s="456">
        <f t="shared" si="44"/>
        <v>0</v>
      </c>
      <c r="GH31" s="456">
        <f t="shared" si="45"/>
        <v>0</v>
      </c>
      <c r="GI31" s="456">
        <f t="shared" si="46"/>
        <v>0</v>
      </c>
      <c r="GJ31" s="455">
        <f t="shared" si="47"/>
        <v>0</v>
      </c>
      <c r="GK31" s="455">
        <f t="shared" si="152"/>
        <v>0</v>
      </c>
      <c r="GL31" s="455">
        <f>IF(AND($FX31&lt;&gt;1,$FZ31&lt;&gt;1),IF(AND(SUM($GK31:GK31)&lt;&gt;1),IF($GC31&gt;=10,1,),),0)</f>
        <v>0</v>
      </c>
      <c r="GM31" s="455">
        <f>IF(AND($FX31&lt;&gt;1,$FZ31&lt;&gt;1),IF(AND(SUM($GK31:GL31)&lt;&gt;1),IF(AND($FY31=1,$GC31&gt;=4),1,),),0)</f>
        <v>0</v>
      </c>
      <c r="GN31" s="455">
        <f>IF(AND($FX31&lt;&gt;1,$FZ31&lt;&gt;1),IF(AND(SUM($GK31:GM31)&lt;&gt;1),IF(AND($FY31=1,$GC31&gt;=2),1,),),0)</f>
        <v>0</v>
      </c>
      <c r="GO31" s="455">
        <f>IF(AND($FX31&lt;&gt;1,$FZ31&lt;&gt;1),IF(AND(SUM($GK31:GN31)&lt;&gt;1),IF(AND($FY31=1,$GC31&gt;0),1,),),0)</f>
        <v>0</v>
      </c>
      <c r="GP31" s="455">
        <f>IF(AND($FX31&lt;&gt;1,$FZ31&lt;&gt;1),IF(AND(SUM($GK31:GO31)&lt;&gt;1),IF($GC31&gt;=4,1,),),0)</f>
        <v>0</v>
      </c>
      <c r="GQ31" s="455">
        <f>IF(AND($FX31&lt;&gt;1,$FZ31&lt;&gt;1),IF(AND(SUM($GK31:GP31)&lt;&gt;1),IF($FY31=1,1,),),0)</f>
        <v>0</v>
      </c>
      <c r="GR31" s="455">
        <f>IF(AND($FX31&lt;&gt;1,$FZ31&lt;&gt;1),IF(AND(SUM($GK31:GQ31)&lt;&gt;1),IF($GC31&gt;=2,1,),),0)</f>
        <v>0</v>
      </c>
      <c r="GS31" s="455">
        <f>IF(AND($FX31&lt;&gt;1,$FZ31&lt;&gt;1),IF(AND(SUM($GK31:GR31)&lt;&gt;1),IF($GC31&gt;0,1,),),0)</f>
        <v>0</v>
      </c>
      <c r="GT31" s="455">
        <f t="shared" si="48"/>
        <v>0</v>
      </c>
      <c r="GU31" s="455">
        <f>IF($FX31&lt;&gt;1,IF(AND(SUM($GT31:GT31)&lt;&gt;1,$GJ31=4,$FZ31=1,$GC31&gt;0),1,),0)</f>
        <v>0</v>
      </c>
      <c r="GV31" s="455">
        <f t="shared" si="49"/>
        <v>0</v>
      </c>
      <c r="GW31" s="455">
        <f t="shared" si="50"/>
        <v>0</v>
      </c>
      <c r="GX31" s="455">
        <f>IF($FX31&lt;&gt;1,IF(AND($GJ31=2,SUM($GV31:GW31)&lt;&gt;1),IF(AND($FY31=1,$GD31&gt;=0.2),1,),),0)</f>
        <v>0</v>
      </c>
      <c r="GY31" s="455">
        <f>IF($FX31&lt;&gt;1,IF(AND($GJ31=2,SUM($GV31:GX31)&lt;&gt;1),IF(AND($FY31=1,$GD31&gt;=0.1),1,),),0)</f>
        <v>0</v>
      </c>
      <c r="GZ31" s="455">
        <f>IF($FX31&lt;&gt;1,IF(AND($GJ31=2,SUM($GV31:GY31)&lt;&gt;1),IF(AND($FY31=1,$GC31&gt;0),1,),),0)</f>
        <v>0</v>
      </c>
      <c r="HA31" s="455">
        <f>IF($FX31&lt;&gt;1,IF(AND($GJ31=2,SUM($GV31:GZ31)&lt;&gt;1),IF($GD31&gt;=0.2,1,),),0)</f>
        <v>0</v>
      </c>
      <c r="HB31" s="455">
        <f>IF($FX31&lt;&gt;1,IF(AND($GJ31=2,SUM($GV31:HA31)&lt;&gt;1),IF($FY31=1,1,),),0)</f>
        <v>0</v>
      </c>
      <c r="HC31" s="455">
        <f>IF($FX31&lt;&gt;1,IF(AND($GJ31=2,SUM($GV31:HB31)&lt;&gt;1),IF($GD31&gt;=0.1,1,),),0)</f>
        <v>0</v>
      </c>
      <c r="HD31" s="455">
        <f>IF($FX31&lt;&gt;1,IF(AND(SUM($GV31:HC31)&lt;&gt;1,$GJ31=2,$GC31&gt;0),1,),0)</f>
        <v>0</v>
      </c>
      <c r="HE31" s="455">
        <f t="shared" si="51"/>
        <v>0</v>
      </c>
      <c r="HF31" s="455">
        <f t="shared" si="52"/>
        <v>0</v>
      </c>
      <c r="HG31" s="455">
        <f>IF($FX31&lt;&gt;1,IF(AND($GJ31=3,SUM($HE31:HF31)&lt;&gt;1),IF(AND($FY31=1,$GD31&gt;=0.1),1,),),0)</f>
        <v>0</v>
      </c>
      <c r="HH31" s="455">
        <f>IF($FX31&lt;&gt;1,IF(AND($GJ31=3,SUM($HE31:HG31)&lt;&gt;1),IF(AND($FY31=1,$GD31&gt;=0.05),1,),),0)</f>
        <v>0</v>
      </c>
      <c r="HI31" s="455">
        <f>IF($FX31&lt;&gt;1,IF(AND($GJ31=3,SUM($HE31:HH31)&lt;&gt;1),IF(AND($FY31=1,$GC31&gt;0),1,),),0)</f>
        <v>0</v>
      </c>
      <c r="HJ31" s="455">
        <f>IF($FX31&lt;&gt;1,IF(AND($GJ31=3,SUM($HE31:HI31)&lt;&gt;1),IF($GD31&gt;=0.1,1,),),0)</f>
        <v>0</v>
      </c>
      <c r="HK31" s="455">
        <f>IF($FX31&lt;&gt;1,IF(AND($GJ31=3,SUM($HE31:HJ31)&lt;&gt;1),IF($FY31=1,1,),),0)</f>
        <v>0</v>
      </c>
      <c r="HL31" s="455">
        <f>IF($FX31&lt;&gt;1,IF(AND($GJ31=3,SUM($HE31:HK31)&lt;&gt;1),IF($GD31&gt;=0.05,1,),),0)</f>
        <v>0</v>
      </c>
      <c r="HM31" s="455">
        <f>IF($FX31&lt;&gt;1,IF(AND(SUM($HE31:HL31)&lt;&gt;1,$GJ31=3,$FZ31=1,$GC31&gt;0),1,),0)</f>
        <v>0</v>
      </c>
      <c r="HN31" s="457">
        <f t="shared" si="153"/>
        <v>0</v>
      </c>
      <c r="HO31" s="458"/>
      <c r="HP31" s="459">
        <f t="shared" si="53"/>
        <v>0</v>
      </c>
      <c r="HQ31" s="460">
        <f t="shared" si="54"/>
        <v>0</v>
      </c>
      <c r="HR31" s="460">
        <f t="shared" si="55"/>
        <v>0</v>
      </c>
      <c r="HS31" s="460">
        <f t="shared" si="56"/>
        <v>0</v>
      </c>
      <c r="HT31" s="460">
        <f t="shared" si="57"/>
        <v>0</v>
      </c>
      <c r="HU31" s="460">
        <f t="shared" si="58"/>
        <v>0</v>
      </c>
      <c r="HV31" s="460">
        <f t="shared" si="59"/>
        <v>0</v>
      </c>
      <c r="HW31" s="460">
        <f t="shared" si="60"/>
        <v>0</v>
      </c>
      <c r="HX31" s="460">
        <f t="shared" si="61"/>
        <v>0</v>
      </c>
      <c r="HY31" s="460">
        <f t="shared" si="62"/>
        <v>0</v>
      </c>
      <c r="HZ31" s="460">
        <f t="shared" si="63"/>
        <v>0</v>
      </c>
      <c r="IA31" s="460">
        <f t="shared" si="64"/>
        <v>0</v>
      </c>
      <c r="IB31" s="460">
        <f t="shared" si="65"/>
        <v>0</v>
      </c>
      <c r="IC31" s="460">
        <f t="shared" si="66"/>
        <v>0</v>
      </c>
      <c r="ID31" s="460">
        <f t="shared" si="67"/>
        <v>0</v>
      </c>
      <c r="IE31" s="460">
        <f t="shared" si="68"/>
        <v>0</v>
      </c>
      <c r="IF31" s="460">
        <f t="shared" si="69"/>
        <v>0</v>
      </c>
      <c r="IG31" s="460">
        <f t="shared" si="70"/>
        <v>0</v>
      </c>
      <c r="IH31" s="460">
        <f t="shared" si="71"/>
        <v>0</v>
      </c>
      <c r="II31" s="460">
        <f t="shared" si="72"/>
        <v>0</v>
      </c>
      <c r="IJ31" s="460">
        <f t="shared" si="73"/>
        <v>0</v>
      </c>
      <c r="IK31" s="460">
        <f t="shared" si="74"/>
        <v>0</v>
      </c>
      <c r="IL31" s="460">
        <f t="shared" si="75"/>
        <v>0</v>
      </c>
      <c r="IM31" s="460">
        <f t="shared" si="76"/>
        <v>0</v>
      </c>
      <c r="IN31" s="460">
        <f t="shared" si="77"/>
        <v>0</v>
      </c>
      <c r="IO31" s="460">
        <f t="shared" si="78"/>
        <v>0</v>
      </c>
      <c r="IP31" s="460">
        <f t="shared" si="79"/>
        <v>0</v>
      </c>
      <c r="IQ31" s="460">
        <f t="shared" si="80"/>
        <v>0</v>
      </c>
      <c r="IR31" s="460">
        <f t="shared" si="81"/>
        <v>0</v>
      </c>
      <c r="IS31" s="460">
        <f t="shared" si="82"/>
        <v>0</v>
      </c>
      <c r="IT31" s="460">
        <f t="shared" si="83"/>
        <v>0</v>
      </c>
      <c r="IU31" s="460">
        <f t="shared" si="84"/>
        <v>0</v>
      </c>
      <c r="IV31" s="460">
        <f t="shared" si="85"/>
        <v>0</v>
      </c>
      <c r="IW31" s="460">
        <f t="shared" si="86"/>
        <v>0</v>
      </c>
      <c r="IX31" s="460">
        <f t="shared" si="87"/>
        <v>0</v>
      </c>
      <c r="IY31" s="460">
        <f t="shared" si="88"/>
        <v>0</v>
      </c>
      <c r="IZ31" s="460">
        <f t="shared" si="89"/>
        <v>0</v>
      </c>
      <c r="JA31" s="460">
        <f t="shared" si="90"/>
        <v>0</v>
      </c>
      <c r="JB31" s="460">
        <f t="shared" si="91"/>
        <v>0</v>
      </c>
      <c r="JC31" s="460">
        <f t="shared" si="92"/>
        <v>0</v>
      </c>
      <c r="JD31" s="460">
        <f t="shared" si="93"/>
        <v>0</v>
      </c>
      <c r="JE31" s="460">
        <f t="shared" si="94"/>
        <v>0</v>
      </c>
      <c r="JF31" s="460">
        <f t="shared" si="95"/>
        <v>0</v>
      </c>
      <c r="JG31" s="460">
        <f t="shared" si="154"/>
        <v>0</v>
      </c>
      <c r="JH31" s="460">
        <f t="shared" si="155"/>
        <v>0</v>
      </c>
      <c r="JI31" s="460">
        <f t="shared" si="156"/>
        <v>0</v>
      </c>
      <c r="JJ31" s="460">
        <f t="shared" si="157"/>
        <v>0</v>
      </c>
      <c r="JK31" s="460">
        <f t="shared" si="158"/>
        <v>0</v>
      </c>
      <c r="JL31" s="460">
        <f t="shared" si="159"/>
        <v>0</v>
      </c>
      <c r="JM31" s="648">
        <f t="shared" si="97"/>
        <v>0</v>
      </c>
      <c r="JN31" s="460">
        <f t="shared" si="98"/>
        <v>0</v>
      </c>
      <c r="JO31" s="460">
        <f t="shared" si="99"/>
        <v>0</v>
      </c>
      <c r="JP31" s="648">
        <f t="shared" si="100"/>
        <v>0</v>
      </c>
      <c r="JQ31" s="460">
        <f t="shared" si="101"/>
        <v>0</v>
      </c>
      <c r="JR31" s="460">
        <f t="shared" si="102"/>
        <v>0</v>
      </c>
      <c r="JS31" s="460">
        <f t="shared" si="160"/>
        <v>0</v>
      </c>
      <c r="JT31" s="460">
        <f t="shared" si="103"/>
        <v>0</v>
      </c>
      <c r="JU31" s="460">
        <f t="shared" si="104"/>
        <v>0</v>
      </c>
      <c r="JV31" s="460">
        <f t="shared" si="105"/>
        <v>0</v>
      </c>
      <c r="JW31" s="460">
        <f t="shared" si="187"/>
        <v>0</v>
      </c>
      <c r="JX31" s="460">
        <f t="shared" si="187"/>
        <v>0</v>
      </c>
      <c r="JY31" s="460">
        <f t="shared" si="187"/>
        <v>0</v>
      </c>
      <c r="JZ31" s="460">
        <f t="shared" si="187"/>
        <v>0</v>
      </c>
      <c r="KA31" s="460">
        <f t="shared" si="187"/>
        <v>0</v>
      </c>
      <c r="KB31" s="460">
        <f t="shared" si="187"/>
        <v>0</v>
      </c>
      <c r="KC31" s="460">
        <f t="shared" si="187"/>
        <v>0</v>
      </c>
      <c r="KD31" s="460">
        <f t="shared" si="187"/>
        <v>0</v>
      </c>
      <c r="KE31" s="460">
        <f t="shared" si="187"/>
        <v>0</v>
      </c>
      <c r="KF31" s="460">
        <f t="shared" si="187"/>
        <v>0</v>
      </c>
      <c r="KG31" s="460">
        <f t="shared" si="187"/>
        <v>0</v>
      </c>
      <c r="KH31" s="460">
        <f t="shared" si="187"/>
        <v>0</v>
      </c>
      <c r="KI31" s="460">
        <f t="shared" si="107"/>
        <v>0</v>
      </c>
      <c r="KJ31" s="460">
        <f t="shared" si="108"/>
        <v>0</v>
      </c>
      <c r="KK31" s="460">
        <f t="shared" si="108"/>
        <v>0</v>
      </c>
      <c r="KL31" s="460">
        <f t="shared" si="108"/>
        <v>0</v>
      </c>
      <c r="KM31" s="460">
        <f t="shared" si="108"/>
        <v>0</v>
      </c>
      <c r="KN31" s="460">
        <f t="shared" si="108"/>
        <v>0</v>
      </c>
      <c r="KO31" s="460">
        <f t="shared" si="108"/>
        <v>0</v>
      </c>
      <c r="KP31" s="460">
        <f t="shared" si="108"/>
        <v>0</v>
      </c>
      <c r="KQ31" s="460">
        <f t="shared" si="108"/>
        <v>0</v>
      </c>
      <c r="KR31" s="460">
        <f t="shared" si="108"/>
        <v>0</v>
      </c>
      <c r="KS31" s="460">
        <f t="shared" si="108"/>
        <v>0</v>
      </c>
      <c r="KT31" s="460">
        <f t="shared" si="108"/>
        <v>0</v>
      </c>
      <c r="KU31" s="460">
        <f t="shared" si="108"/>
        <v>0</v>
      </c>
      <c r="KV31" s="460">
        <f t="shared" si="108"/>
        <v>0</v>
      </c>
      <c r="KW31" s="460">
        <f t="shared" si="108"/>
        <v>0</v>
      </c>
      <c r="KX31" s="460">
        <f t="shared" si="109"/>
        <v>0</v>
      </c>
      <c r="KY31" s="460">
        <f t="shared" si="180"/>
        <v>0</v>
      </c>
      <c r="KZ31" s="460">
        <f t="shared" si="110"/>
        <v>0</v>
      </c>
      <c r="LA31" s="457">
        <f t="shared" si="110"/>
        <v>0</v>
      </c>
      <c r="LB31" s="461">
        <f t="shared" si="162"/>
        <v>0</v>
      </c>
      <c r="LC31" s="460">
        <f t="shared" si="111"/>
        <v>0</v>
      </c>
      <c r="LD31" s="462">
        <f>IF(I31=1,VLOOKUP(C31,'総括表 (A表)'!$E$12:$AP$542,37,FALSE),)</f>
        <v>0</v>
      </c>
      <c r="LE31" s="463">
        <f t="shared" si="163"/>
        <v>0</v>
      </c>
      <c r="LF31" s="460" t="str">
        <f t="shared" si="112"/>
        <v/>
      </c>
      <c r="LG31" s="460" t="str">
        <f t="shared" si="113"/>
        <v/>
      </c>
      <c r="LH31" s="460" t="str">
        <f t="shared" si="164"/>
        <v/>
      </c>
      <c r="LI31" s="460" t="str">
        <f t="shared" si="165"/>
        <v/>
      </c>
      <c r="LJ31" s="460" t="str">
        <f t="shared" si="166"/>
        <v/>
      </c>
      <c r="LK31" s="460" t="str">
        <f t="shared" si="167"/>
        <v/>
      </c>
      <c r="LL31" s="460" t="str">
        <f t="shared" si="168"/>
        <v/>
      </c>
      <c r="LM31" s="460" t="str">
        <f t="shared" si="169"/>
        <v/>
      </c>
      <c r="LN31" s="460" t="str">
        <f t="shared" si="170"/>
        <v/>
      </c>
      <c r="LO31" s="462" t="str">
        <f t="shared" si="114"/>
        <v/>
      </c>
      <c r="LP31" s="459">
        <f t="shared" si="171"/>
        <v>0</v>
      </c>
      <c r="LQ31" s="460" t="str">
        <f t="shared" si="115"/>
        <v/>
      </c>
      <c r="LR31" s="460" t="str">
        <f t="shared" si="116"/>
        <v/>
      </c>
      <c r="LS31" s="464" t="str">
        <f t="shared" si="117"/>
        <v/>
      </c>
      <c r="LT31" s="460" t="str">
        <f t="shared" si="118"/>
        <v/>
      </c>
      <c r="LU31" s="460" t="str">
        <f t="shared" si="119"/>
        <v/>
      </c>
      <c r="LV31" s="621" t="str">
        <f t="shared" si="179"/>
        <v>○</v>
      </c>
      <c r="LW31" s="459">
        <f t="shared" si="172"/>
        <v>0</v>
      </c>
      <c r="LX31" s="465">
        <f t="shared" si="120"/>
        <v>0</v>
      </c>
      <c r="LY31" s="465" t="str">
        <f t="shared" si="121"/>
        <v/>
      </c>
      <c r="LZ31" s="466" t="str">
        <f t="shared" si="173"/>
        <v/>
      </c>
      <c r="MA31" s="466">
        <f t="shared" si="122"/>
        <v>0</v>
      </c>
      <c r="MB31" s="466">
        <f t="shared" si="174"/>
        <v>0</v>
      </c>
      <c r="MC31" s="466">
        <f t="shared" si="123"/>
        <v>0</v>
      </c>
      <c r="MD31" s="467">
        <f t="shared" si="124"/>
        <v>0</v>
      </c>
      <c r="ME31" s="468" t="str">
        <f t="shared" si="125"/>
        <v>○</v>
      </c>
      <c r="MF31" s="469" t="str">
        <f t="shared" si="126"/>
        <v/>
      </c>
      <c r="MG31" s="466">
        <f t="shared" si="127"/>
        <v>0</v>
      </c>
      <c r="MH31" s="470">
        <f t="shared" si="128"/>
        <v>0</v>
      </c>
      <c r="MI31" s="471" t="str">
        <f t="shared" si="175"/>
        <v>○</v>
      </c>
      <c r="MJ31" s="556" t="str">
        <f t="shared" si="176"/>
        <v>○</v>
      </c>
      <c r="MK31" s="569" t="str">
        <f t="shared" si="129"/>
        <v/>
      </c>
      <c r="ML31" s="568" t="str">
        <f t="shared" si="130"/>
        <v/>
      </c>
      <c r="MM31" s="570" t="str">
        <f t="shared" si="131"/>
        <v/>
      </c>
      <c r="MN31" s="571">
        <f t="shared" si="132"/>
        <v>0</v>
      </c>
    </row>
    <row r="32" spans="1:352" ht="30" customHeight="1">
      <c r="A32" s="531">
        <f t="shared" si="8"/>
        <v>0</v>
      </c>
      <c r="B32" s="531">
        <f t="shared" si="133"/>
        <v>0</v>
      </c>
      <c r="C32" s="531">
        <f t="shared" si="181"/>
        <v>0</v>
      </c>
      <c r="D32" s="531">
        <f t="shared" si="135"/>
        <v>0</v>
      </c>
      <c r="E32" s="531">
        <f t="shared" si="9"/>
        <v>0</v>
      </c>
      <c r="F32" s="531">
        <f t="shared" si="10"/>
        <v>0</v>
      </c>
      <c r="G32" s="531">
        <f t="shared" si="136"/>
        <v>0</v>
      </c>
      <c r="H32" s="531">
        <f t="shared" si="137"/>
        <v>0</v>
      </c>
      <c r="I32" s="531">
        <f t="shared" si="11"/>
        <v>0</v>
      </c>
      <c r="J32" s="531">
        <f t="shared" si="138"/>
        <v>0</v>
      </c>
      <c r="K32" s="532">
        <f t="shared" si="12"/>
        <v>19</v>
      </c>
      <c r="L32" s="390"/>
      <c r="M32" s="391"/>
      <c r="N32" s="391"/>
      <c r="O32" s="102"/>
      <c r="P32" s="545" cm="1">
        <f t="array" ref="P32">IFERROR(_xlfn.IFS($O32=1,"都市農業地域",$O32=2,"平地農業地域",$O32=3,"中間農業地域",$O32=4,"山間農業地域"),0)</f>
        <v>0</v>
      </c>
      <c r="Q32" s="560"/>
      <c r="R32" s="357">
        <f t="shared" si="13"/>
        <v>0</v>
      </c>
      <c r="S32" s="637"/>
      <c r="T32" s="742"/>
      <c r="U32" s="743"/>
      <c r="V32" s="637"/>
      <c r="W32" s="455" t="str">
        <f t="shared" si="139"/>
        <v/>
      </c>
      <c r="X32" s="546" t="str">
        <f>IFERROR(IF($Y32=5,"100万円",VLOOKUP($W32,'整理番号表 （R7） '!$Y$33:$Z$34,2,"FALSE")),"")</f>
        <v/>
      </c>
      <c r="Y32" s="50"/>
      <c r="Z32" s="456" cm="1">
        <f t="array" ref="Z32">IFERROR(_xlfn.IFS($Y32=1,"認定農業者",$Y32=2,"認定就農者",$Y32=3,"集落営農組織(任意組織)",$Y32=4,"市町村基本構想に示す目標水準を達成している農業者",$Y32=5,"市町村が認める者"),0)</f>
        <v>0</v>
      </c>
      <c r="AA32" s="371"/>
      <c r="AB32" s="547" t="str">
        <f>'整理番号表 （R7） '!$AC32</f>
        <v/>
      </c>
      <c r="AC32" s="548" t="str">
        <f t="shared" si="186"/>
        <v/>
      </c>
      <c r="AD32" s="50"/>
      <c r="AE32" s="50"/>
      <c r="AF32" s="455">
        <f>IF(AE32&lt;&gt;0,VLOOKUP(AE32,'整理番号表 （R7） '!$B$20:$F$47,2,FALSE),)</f>
        <v>0</v>
      </c>
      <c r="AG32" s="104"/>
      <c r="AH32" s="549" t="str">
        <f>IFERROR(VLOOKUP(AG32,'整理番号表 （R7） '!$P$6:$Q$39,2,FALSE),"")</f>
        <v/>
      </c>
      <c r="AI32" s="106"/>
      <c r="AJ32" s="530">
        <f t="shared" si="15"/>
        <v>0</v>
      </c>
      <c r="AK32" s="89"/>
      <c r="AL32" s="632"/>
      <c r="AM32" s="439"/>
      <c r="AN32" s="440"/>
      <c r="AO32" s="440"/>
      <c r="AP32" s="104"/>
      <c r="AQ32" s="441">
        <f>IF(AP32&lt;&gt;0,VLOOKUP(AP32,'整理番号表 （R7） '!$P$43:$R$49,2,FALSE),)</f>
        <v>0</v>
      </c>
      <c r="AR32" s="442"/>
      <c r="AS32" s="440"/>
      <c r="AT32" s="105"/>
      <c r="AU32" s="767"/>
      <c r="AV32" s="767"/>
      <c r="AW32" s="418"/>
      <c r="AX32" s="550">
        <f t="shared" si="140"/>
        <v>0</v>
      </c>
      <c r="AY32" s="550">
        <f t="shared" si="16"/>
        <v>0</v>
      </c>
      <c r="AZ32" s="418"/>
      <c r="BA32" s="550">
        <f t="shared" si="177"/>
        <v>0</v>
      </c>
      <c r="BB32" s="444"/>
      <c r="BC32" s="444"/>
      <c r="BD32" s="444"/>
      <c r="BE32" s="620"/>
      <c r="BF32" s="553" t="str">
        <f t="shared" si="141"/>
        <v/>
      </c>
      <c r="BG32" s="562" t="str">
        <f t="shared" si="142"/>
        <v/>
      </c>
      <c r="BH32" s="551">
        <f t="shared" si="143"/>
        <v>0</v>
      </c>
      <c r="BI32" s="551">
        <f t="shared" si="178"/>
        <v>0</v>
      </c>
      <c r="BJ32" s="446"/>
      <c r="BK32" s="446"/>
      <c r="BL32" s="446"/>
      <c r="BM32" s="45"/>
      <c r="BN32" s="455">
        <f>IF(BM32&lt;&gt;0,VLOOKUP(BM32,'整理番号表 （R7） '!$T$6:$U$16,2,FALSE),)</f>
        <v>0</v>
      </c>
      <c r="BO32" s="45"/>
      <c r="BP32" s="455">
        <f>IF(BO32&lt;&gt;0,VLOOKUP(BO32,'整理番号表 （R7） '!$T$23:$U$30,2,FALSE),)</f>
        <v>0</v>
      </c>
      <c r="BQ32" s="45"/>
      <c r="BR32" s="552">
        <f t="shared" si="17"/>
        <v>0</v>
      </c>
      <c r="BS32" s="763" t="str">
        <f t="shared" si="18"/>
        <v/>
      </c>
      <c r="BT32" s="113"/>
      <c r="BU32" s="618"/>
      <c r="BV32" s="113"/>
      <c r="BW32" s="113"/>
      <c r="BX32" s="113"/>
      <c r="BY32" s="554">
        <f t="shared" si="144"/>
        <v>0</v>
      </c>
      <c r="BZ32" s="764">
        <f t="shared" si="19"/>
        <v>0</v>
      </c>
      <c r="CA32" s="357">
        <f t="shared" si="145"/>
        <v>0</v>
      </c>
      <c r="CB32" s="357" t="str">
        <f t="shared" si="182"/>
        <v/>
      </c>
      <c r="CC32" s="357">
        <f t="shared" si="21"/>
        <v>0</v>
      </c>
      <c r="CD32" s="357">
        <f t="shared" si="146"/>
        <v>0</v>
      </c>
      <c r="CE32" s="357">
        <f t="shared" si="147"/>
        <v>0</v>
      </c>
      <c r="CF32" s="357">
        <f t="shared" si="148"/>
        <v>0</v>
      </c>
      <c r="CG32" s="357">
        <f t="shared" si="149"/>
        <v>0</v>
      </c>
      <c r="CH32" s="357">
        <f t="shared" si="150"/>
        <v>0</v>
      </c>
      <c r="CI32" s="357" t="str">
        <f t="shared" si="151"/>
        <v/>
      </c>
      <c r="CJ32" s="572">
        <f t="shared" si="183"/>
        <v>0</v>
      </c>
      <c r="CK32" s="320">
        <f t="shared" si="183"/>
        <v>0</v>
      </c>
      <c r="CL32" s="320">
        <f t="shared" si="183"/>
        <v>0</v>
      </c>
      <c r="CM32" s="320">
        <f t="shared" si="183"/>
        <v>0</v>
      </c>
      <c r="CN32" s="320">
        <f t="shared" si="183"/>
        <v>0</v>
      </c>
      <c r="CO32" s="320">
        <f t="shared" si="183"/>
        <v>0</v>
      </c>
      <c r="CP32" s="320">
        <f t="shared" si="23"/>
        <v>0</v>
      </c>
      <c r="CQ32" s="320">
        <f t="shared" si="184"/>
        <v>0</v>
      </c>
      <c r="CR32" s="320">
        <f t="shared" si="184"/>
        <v>0</v>
      </c>
      <c r="CS32" s="320">
        <f t="shared" si="184"/>
        <v>0</v>
      </c>
      <c r="CT32" s="320">
        <f t="shared" si="184"/>
        <v>0</v>
      </c>
      <c r="CU32" s="320">
        <f t="shared" si="184"/>
        <v>0</v>
      </c>
      <c r="CV32" s="320">
        <f t="shared" si="184"/>
        <v>0</v>
      </c>
      <c r="CW32" s="320">
        <f t="shared" si="25"/>
        <v>0</v>
      </c>
      <c r="CX32" s="320">
        <f t="shared" si="185"/>
        <v>0</v>
      </c>
      <c r="CY32" s="320">
        <f t="shared" si="185"/>
        <v>0</v>
      </c>
      <c r="CZ32" s="320">
        <f t="shared" si="185"/>
        <v>0</v>
      </c>
      <c r="DA32" s="320">
        <f t="shared" si="185"/>
        <v>0</v>
      </c>
      <c r="DB32" s="320">
        <f t="shared" si="185"/>
        <v>0</v>
      </c>
      <c r="DC32" s="320">
        <f t="shared" si="185"/>
        <v>0</v>
      </c>
      <c r="DD32" s="320">
        <f t="shared" si="27"/>
        <v>0</v>
      </c>
      <c r="DE32" s="320">
        <f t="shared" si="28"/>
        <v>0</v>
      </c>
      <c r="DF32" s="320">
        <f t="shared" si="28"/>
        <v>0</v>
      </c>
      <c r="DG32" s="320">
        <f t="shared" si="28"/>
        <v>0</v>
      </c>
      <c r="DH32" s="320">
        <f t="shared" si="28"/>
        <v>0</v>
      </c>
      <c r="DI32" s="320">
        <f t="shared" si="29"/>
        <v>0</v>
      </c>
      <c r="DJ32" s="320">
        <f t="shared" si="29"/>
        <v>0</v>
      </c>
      <c r="DK32" s="320">
        <f t="shared" si="30"/>
        <v>0</v>
      </c>
      <c r="DL32" s="320">
        <f t="shared" si="31"/>
        <v>0</v>
      </c>
      <c r="DM32" s="320">
        <f t="shared" si="32"/>
        <v>0</v>
      </c>
      <c r="DN32" s="320">
        <f t="shared" si="33"/>
        <v>0</v>
      </c>
      <c r="DO32" s="320">
        <f t="shared" si="34"/>
        <v>0</v>
      </c>
      <c r="DP32" s="374">
        <f t="shared" si="35"/>
        <v>0</v>
      </c>
      <c r="DQ32" s="555">
        <f t="shared" si="36"/>
        <v>0</v>
      </c>
      <c r="DR32" s="555">
        <f>IF($W32=1,IF(SUM($DQ32:DQ32)&lt;&gt;1,IF(SUM(GL32,GW32,HF32)&gt;0,1,),),)</f>
        <v>0</v>
      </c>
      <c r="DS32" s="555">
        <f>IF($W32=1,IF(SUM($DQ32:DR32)&lt;&gt;1,IF(SUM(GM32,GX32,HG32)&gt;0,1,),),)</f>
        <v>0</v>
      </c>
      <c r="DT32" s="555">
        <f>IF($W32=1,IF(SUM($DQ32:DS32)&lt;&gt;1,IF(SUM(GN32,GY32,HH32)&gt;0,1,),),)</f>
        <v>0</v>
      </c>
      <c r="DU32" s="555">
        <f>IF($W32=1,IF(SUM($DQ32:DT32)&lt;&gt;1,IF(SUM(GO32,GT32,GZ32,HI32)&gt;0,1,),),)</f>
        <v>0</v>
      </c>
      <c r="DV32" s="555">
        <f>IF($W32=1,IF(SUM($DQ32:DT32)&lt;&gt;1,IF(SUM(GP32,HA32,HJ32)&gt;0,1,),),)</f>
        <v>0</v>
      </c>
      <c r="DW32" s="555">
        <f>IF($W32=1,IF(SUM($DQ32:DU32)&lt;&gt;1,IF(SUM(GQ32,HB32,HK32)&gt;0,1,),),)</f>
        <v>0</v>
      </c>
      <c r="DX32" s="555">
        <f>IF($W32=1,IF(SUM($DQ32:DV32)&lt;&gt;1,IF(SUM(GR32,HC32,HL32)&gt;0,1,),),)</f>
        <v>0</v>
      </c>
      <c r="DY32" s="555">
        <f>IF($W32=1,IF(SUM($DQ32:DX32)&lt;&gt;1,IF(SUM(GS32,HD32,HM32,GU32)&gt;0,1,),),)</f>
        <v>0</v>
      </c>
      <c r="DZ32" s="555">
        <f t="shared" si="37"/>
        <v>0</v>
      </c>
      <c r="EA32" s="643"/>
      <c r="EB32" s="643"/>
      <c r="EC32" s="643"/>
      <c r="ED32" s="643"/>
      <c r="EE32" s="643"/>
      <c r="EF32" s="643"/>
      <c r="EG32" s="643"/>
      <c r="EH32" s="643"/>
      <c r="EI32" s="643"/>
      <c r="EJ32" s="643"/>
      <c r="EK32" s="643"/>
      <c r="EL32" s="643"/>
      <c r="EM32" s="56"/>
      <c r="EN32" s="56"/>
      <c r="EO32" s="56"/>
      <c r="EP32" s="56"/>
      <c r="EQ32" s="56"/>
      <c r="ER32" s="555">
        <f t="shared" si="38"/>
        <v>0</v>
      </c>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448"/>
      <c r="FT32" s="56"/>
      <c r="FU32" s="449"/>
      <c r="FV32" s="458"/>
      <c r="FW32" s="573"/>
      <c r="FX32" s="530">
        <f t="shared" si="39"/>
        <v>0</v>
      </c>
      <c r="FY32" s="450"/>
      <c r="FZ32" s="451"/>
      <c r="GA32" s="452"/>
      <c r="GB32" s="452"/>
      <c r="GC32" s="453">
        <f t="shared" si="40"/>
        <v>0</v>
      </c>
      <c r="GD32" s="454">
        <f t="shared" si="41"/>
        <v>0</v>
      </c>
      <c r="GE32" s="455">
        <f t="shared" si="42"/>
        <v>0</v>
      </c>
      <c r="GF32" s="456">
        <f t="shared" si="43"/>
        <v>0</v>
      </c>
      <c r="GG32" s="456">
        <f t="shared" si="44"/>
        <v>0</v>
      </c>
      <c r="GH32" s="456">
        <f t="shared" si="45"/>
        <v>0</v>
      </c>
      <c r="GI32" s="456">
        <f t="shared" si="46"/>
        <v>0</v>
      </c>
      <c r="GJ32" s="455">
        <f t="shared" si="47"/>
        <v>0</v>
      </c>
      <c r="GK32" s="455">
        <f t="shared" si="152"/>
        <v>0</v>
      </c>
      <c r="GL32" s="455">
        <f>IF(AND($FX32&lt;&gt;1,$FZ32&lt;&gt;1),IF(AND(SUM($GK32:GK32)&lt;&gt;1),IF($GC32&gt;=10,1,),),0)</f>
        <v>0</v>
      </c>
      <c r="GM32" s="455">
        <f>IF(AND($FX32&lt;&gt;1,$FZ32&lt;&gt;1),IF(AND(SUM($GK32:GL32)&lt;&gt;1),IF(AND($FY32=1,$GC32&gt;=4),1,),),0)</f>
        <v>0</v>
      </c>
      <c r="GN32" s="455">
        <f>IF(AND($FX32&lt;&gt;1,$FZ32&lt;&gt;1),IF(AND(SUM($GK32:GM32)&lt;&gt;1),IF(AND($FY32=1,$GC32&gt;=2),1,),),0)</f>
        <v>0</v>
      </c>
      <c r="GO32" s="455">
        <f>IF(AND($FX32&lt;&gt;1,$FZ32&lt;&gt;1),IF(AND(SUM($GK32:GN32)&lt;&gt;1),IF(AND($FY32=1,$GC32&gt;0),1,),),0)</f>
        <v>0</v>
      </c>
      <c r="GP32" s="455">
        <f>IF(AND($FX32&lt;&gt;1,$FZ32&lt;&gt;1),IF(AND(SUM($GK32:GO32)&lt;&gt;1),IF($GC32&gt;=4,1,),),0)</f>
        <v>0</v>
      </c>
      <c r="GQ32" s="455">
        <f>IF(AND($FX32&lt;&gt;1,$FZ32&lt;&gt;1),IF(AND(SUM($GK32:GP32)&lt;&gt;1),IF($FY32=1,1,),),0)</f>
        <v>0</v>
      </c>
      <c r="GR32" s="455">
        <f>IF(AND($FX32&lt;&gt;1,$FZ32&lt;&gt;1),IF(AND(SUM($GK32:GQ32)&lt;&gt;1),IF($GC32&gt;=2,1,),),0)</f>
        <v>0</v>
      </c>
      <c r="GS32" s="455">
        <f>IF(AND($FX32&lt;&gt;1,$FZ32&lt;&gt;1),IF(AND(SUM($GK32:GR32)&lt;&gt;1),IF($GC32&gt;0,1,),),0)</f>
        <v>0</v>
      </c>
      <c r="GT32" s="455">
        <f t="shared" si="48"/>
        <v>0</v>
      </c>
      <c r="GU32" s="455">
        <f>IF($FX32&lt;&gt;1,IF(AND(SUM($GT32:GT32)&lt;&gt;1,$GJ32=4,$FZ32=1,$GC32&gt;0),1,),0)</f>
        <v>0</v>
      </c>
      <c r="GV32" s="455">
        <f t="shared" si="49"/>
        <v>0</v>
      </c>
      <c r="GW32" s="455">
        <f t="shared" si="50"/>
        <v>0</v>
      </c>
      <c r="GX32" s="455">
        <f>IF($FX32&lt;&gt;1,IF(AND($GJ32=2,SUM($GV32:GW32)&lt;&gt;1),IF(AND($FY32=1,$GD32&gt;=0.2),1,),),0)</f>
        <v>0</v>
      </c>
      <c r="GY32" s="455">
        <f>IF($FX32&lt;&gt;1,IF(AND($GJ32=2,SUM($GV32:GX32)&lt;&gt;1),IF(AND($FY32=1,$GD32&gt;=0.1),1,),),0)</f>
        <v>0</v>
      </c>
      <c r="GZ32" s="455">
        <f>IF($FX32&lt;&gt;1,IF(AND($GJ32=2,SUM($GV32:GY32)&lt;&gt;1),IF(AND($FY32=1,$GC32&gt;0),1,),),0)</f>
        <v>0</v>
      </c>
      <c r="HA32" s="455">
        <f>IF($FX32&lt;&gt;1,IF(AND($GJ32=2,SUM($GV32:GZ32)&lt;&gt;1),IF($GD32&gt;=0.2,1,),),0)</f>
        <v>0</v>
      </c>
      <c r="HB32" s="455">
        <f>IF($FX32&lt;&gt;1,IF(AND($GJ32=2,SUM($GV32:HA32)&lt;&gt;1),IF($FY32=1,1,),),0)</f>
        <v>0</v>
      </c>
      <c r="HC32" s="455">
        <f>IF($FX32&lt;&gt;1,IF(AND($GJ32=2,SUM($GV32:HB32)&lt;&gt;1),IF($GD32&gt;=0.1,1,),),0)</f>
        <v>0</v>
      </c>
      <c r="HD32" s="455">
        <f>IF($FX32&lt;&gt;1,IF(AND(SUM($GV32:HC32)&lt;&gt;1,$GJ32=2,$GC32&gt;0),1,),0)</f>
        <v>0</v>
      </c>
      <c r="HE32" s="455">
        <f t="shared" si="51"/>
        <v>0</v>
      </c>
      <c r="HF32" s="455">
        <f t="shared" si="52"/>
        <v>0</v>
      </c>
      <c r="HG32" s="455">
        <f>IF($FX32&lt;&gt;1,IF(AND($GJ32=3,SUM($HE32:HF32)&lt;&gt;1),IF(AND($FY32=1,$GD32&gt;=0.1),1,),),0)</f>
        <v>0</v>
      </c>
      <c r="HH32" s="455">
        <f>IF($FX32&lt;&gt;1,IF(AND($GJ32=3,SUM($HE32:HG32)&lt;&gt;1),IF(AND($FY32=1,$GD32&gt;=0.05),1,),),0)</f>
        <v>0</v>
      </c>
      <c r="HI32" s="455">
        <f>IF($FX32&lt;&gt;1,IF(AND($GJ32=3,SUM($HE32:HH32)&lt;&gt;1),IF(AND($FY32=1,$GC32&gt;0),1,),),0)</f>
        <v>0</v>
      </c>
      <c r="HJ32" s="455">
        <f>IF($FX32&lt;&gt;1,IF(AND($GJ32=3,SUM($HE32:HI32)&lt;&gt;1),IF($GD32&gt;=0.1,1,),),0)</f>
        <v>0</v>
      </c>
      <c r="HK32" s="455">
        <f>IF($FX32&lt;&gt;1,IF(AND($GJ32=3,SUM($HE32:HJ32)&lt;&gt;1),IF($FY32=1,1,),),0)</f>
        <v>0</v>
      </c>
      <c r="HL32" s="455">
        <f>IF($FX32&lt;&gt;1,IF(AND($GJ32=3,SUM($HE32:HK32)&lt;&gt;1),IF($GD32&gt;=0.05,1,),),0)</f>
        <v>0</v>
      </c>
      <c r="HM32" s="455">
        <f>IF($FX32&lt;&gt;1,IF(AND(SUM($HE32:HL32)&lt;&gt;1,$GJ32=3,$FZ32=1,$GC32&gt;0),1,),0)</f>
        <v>0</v>
      </c>
      <c r="HN32" s="457">
        <f t="shared" si="153"/>
        <v>0</v>
      </c>
      <c r="HO32" s="458"/>
      <c r="HP32" s="459">
        <f t="shared" si="53"/>
        <v>0</v>
      </c>
      <c r="HQ32" s="460">
        <f t="shared" si="54"/>
        <v>0</v>
      </c>
      <c r="HR32" s="460">
        <f t="shared" si="55"/>
        <v>0</v>
      </c>
      <c r="HS32" s="460">
        <f t="shared" si="56"/>
        <v>0</v>
      </c>
      <c r="HT32" s="460">
        <f t="shared" si="57"/>
        <v>0</v>
      </c>
      <c r="HU32" s="460">
        <f t="shared" si="58"/>
        <v>0</v>
      </c>
      <c r="HV32" s="460">
        <f t="shared" si="59"/>
        <v>0</v>
      </c>
      <c r="HW32" s="460">
        <f t="shared" si="60"/>
        <v>0</v>
      </c>
      <c r="HX32" s="460">
        <f t="shared" si="61"/>
        <v>0</v>
      </c>
      <c r="HY32" s="460">
        <f t="shared" si="62"/>
        <v>0</v>
      </c>
      <c r="HZ32" s="460">
        <f t="shared" si="63"/>
        <v>0</v>
      </c>
      <c r="IA32" s="460">
        <f t="shared" si="64"/>
        <v>0</v>
      </c>
      <c r="IB32" s="460">
        <f t="shared" si="65"/>
        <v>0</v>
      </c>
      <c r="IC32" s="460">
        <f t="shared" si="66"/>
        <v>0</v>
      </c>
      <c r="ID32" s="460">
        <f t="shared" si="67"/>
        <v>0</v>
      </c>
      <c r="IE32" s="460">
        <f t="shared" si="68"/>
        <v>0</v>
      </c>
      <c r="IF32" s="460">
        <f t="shared" si="69"/>
        <v>0</v>
      </c>
      <c r="IG32" s="460">
        <f t="shared" si="70"/>
        <v>0</v>
      </c>
      <c r="IH32" s="460">
        <f t="shared" si="71"/>
        <v>0</v>
      </c>
      <c r="II32" s="460">
        <f t="shared" si="72"/>
        <v>0</v>
      </c>
      <c r="IJ32" s="460">
        <f t="shared" si="73"/>
        <v>0</v>
      </c>
      <c r="IK32" s="460">
        <f t="shared" si="74"/>
        <v>0</v>
      </c>
      <c r="IL32" s="460">
        <f t="shared" si="75"/>
        <v>0</v>
      </c>
      <c r="IM32" s="460">
        <f t="shared" si="76"/>
        <v>0</v>
      </c>
      <c r="IN32" s="460">
        <f t="shared" si="77"/>
        <v>0</v>
      </c>
      <c r="IO32" s="460">
        <f t="shared" si="78"/>
        <v>0</v>
      </c>
      <c r="IP32" s="460">
        <f t="shared" si="79"/>
        <v>0</v>
      </c>
      <c r="IQ32" s="460">
        <f t="shared" si="80"/>
        <v>0</v>
      </c>
      <c r="IR32" s="460">
        <f t="shared" si="81"/>
        <v>0</v>
      </c>
      <c r="IS32" s="460">
        <f t="shared" si="82"/>
        <v>0</v>
      </c>
      <c r="IT32" s="460">
        <f t="shared" si="83"/>
        <v>0</v>
      </c>
      <c r="IU32" s="460">
        <f t="shared" si="84"/>
        <v>0</v>
      </c>
      <c r="IV32" s="460">
        <f t="shared" si="85"/>
        <v>0</v>
      </c>
      <c r="IW32" s="460">
        <f t="shared" si="86"/>
        <v>0</v>
      </c>
      <c r="IX32" s="460">
        <f t="shared" si="87"/>
        <v>0</v>
      </c>
      <c r="IY32" s="460">
        <f t="shared" si="88"/>
        <v>0</v>
      </c>
      <c r="IZ32" s="460">
        <f t="shared" si="89"/>
        <v>0</v>
      </c>
      <c r="JA32" s="460">
        <f t="shared" si="90"/>
        <v>0</v>
      </c>
      <c r="JB32" s="460">
        <f t="shared" si="91"/>
        <v>0</v>
      </c>
      <c r="JC32" s="460">
        <f t="shared" si="92"/>
        <v>0</v>
      </c>
      <c r="JD32" s="460">
        <f t="shared" si="93"/>
        <v>0</v>
      </c>
      <c r="JE32" s="460">
        <f t="shared" si="94"/>
        <v>0</v>
      </c>
      <c r="JF32" s="460">
        <f t="shared" si="95"/>
        <v>0</v>
      </c>
      <c r="JG32" s="460">
        <f t="shared" si="154"/>
        <v>0</v>
      </c>
      <c r="JH32" s="460">
        <f t="shared" si="155"/>
        <v>0</v>
      </c>
      <c r="JI32" s="460">
        <f t="shared" si="156"/>
        <v>0</v>
      </c>
      <c r="JJ32" s="460">
        <f t="shared" si="157"/>
        <v>0</v>
      </c>
      <c r="JK32" s="460">
        <f t="shared" si="158"/>
        <v>0</v>
      </c>
      <c r="JL32" s="460">
        <f t="shared" si="159"/>
        <v>0</v>
      </c>
      <c r="JM32" s="648">
        <f t="shared" si="97"/>
        <v>0</v>
      </c>
      <c r="JN32" s="460">
        <f t="shared" si="98"/>
        <v>0</v>
      </c>
      <c r="JO32" s="460">
        <f t="shared" si="99"/>
        <v>0</v>
      </c>
      <c r="JP32" s="648">
        <f t="shared" si="100"/>
        <v>0</v>
      </c>
      <c r="JQ32" s="460">
        <f t="shared" si="101"/>
        <v>0</v>
      </c>
      <c r="JR32" s="460">
        <f t="shared" si="102"/>
        <v>0</v>
      </c>
      <c r="JS32" s="460">
        <f t="shared" si="160"/>
        <v>0</v>
      </c>
      <c r="JT32" s="460">
        <f t="shared" si="103"/>
        <v>0</v>
      </c>
      <c r="JU32" s="460">
        <f t="shared" si="104"/>
        <v>0</v>
      </c>
      <c r="JV32" s="460">
        <f t="shared" si="105"/>
        <v>0</v>
      </c>
      <c r="JW32" s="460">
        <f t="shared" si="187"/>
        <v>0</v>
      </c>
      <c r="JX32" s="460">
        <f t="shared" si="187"/>
        <v>0</v>
      </c>
      <c r="JY32" s="460">
        <f t="shared" si="187"/>
        <v>0</v>
      </c>
      <c r="JZ32" s="460">
        <f t="shared" si="187"/>
        <v>0</v>
      </c>
      <c r="KA32" s="460">
        <f t="shared" si="187"/>
        <v>0</v>
      </c>
      <c r="KB32" s="460">
        <f t="shared" si="187"/>
        <v>0</v>
      </c>
      <c r="KC32" s="460">
        <f t="shared" si="187"/>
        <v>0</v>
      </c>
      <c r="KD32" s="460">
        <f t="shared" si="187"/>
        <v>0</v>
      </c>
      <c r="KE32" s="460">
        <f t="shared" si="187"/>
        <v>0</v>
      </c>
      <c r="KF32" s="460">
        <f t="shared" si="187"/>
        <v>0</v>
      </c>
      <c r="KG32" s="460">
        <f t="shared" si="187"/>
        <v>0</v>
      </c>
      <c r="KH32" s="460">
        <f t="shared" si="187"/>
        <v>0</v>
      </c>
      <c r="KI32" s="460">
        <f t="shared" si="107"/>
        <v>0</v>
      </c>
      <c r="KJ32" s="460">
        <f t="shared" si="108"/>
        <v>0</v>
      </c>
      <c r="KK32" s="460">
        <f t="shared" si="108"/>
        <v>0</v>
      </c>
      <c r="KL32" s="460">
        <f t="shared" si="108"/>
        <v>0</v>
      </c>
      <c r="KM32" s="460">
        <f t="shared" ref="KM32:KW55" si="188">IF($I32=1,FG32*KM$5,0)</f>
        <v>0</v>
      </c>
      <c r="KN32" s="460">
        <f t="shared" si="188"/>
        <v>0</v>
      </c>
      <c r="KO32" s="460">
        <f t="shared" si="188"/>
        <v>0</v>
      </c>
      <c r="KP32" s="460">
        <f t="shared" si="188"/>
        <v>0</v>
      </c>
      <c r="KQ32" s="460">
        <f t="shared" si="188"/>
        <v>0</v>
      </c>
      <c r="KR32" s="460">
        <f t="shared" si="188"/>
        <v>0</v>
      </c>
      <c r="KS32" s="460">
        <f t="shared" si="188"/>
        <v>0</v>
      </c>
      <c r="KT32" s="460">
        <f t="shared" si="188"/>
        <v>0</v>
      </c>
      <c r="KU32" s="460">
        <f t="shared" si="188"/>
        <v>0</v>
      </c>
      <c r="KV32" s="460">
        <f t="shared" si="188"/>
        <v>0</v>
      </c>
      <c r="KW32" s="460">
        <f t="shared" si="188"/>
        <v>0</v>
      </c>
      <c r="KX32" s="460">
        <f t="shared" si="109"/>
        <v>0</v>
      </c>
      <c r="KY32" s="460">
        <f t="shared" si="180"/>
        <v>0</v>
      </c>
      <c r="KZ32" s="460">
        <f t="shared" si="110"/>
        <v>0</v>
      </c>
      <c r="LA32" s="457">
        <f t="shared" si="110"/>
        <v>0</v>
      </c>
      <c r="LB32" s="461">
        <f t="shared" si="162"/>
        <v>0</v>
      </c>
      <c r="LC32" s="460">
        <f t="shared" si="111"/>
        <v>0</v>
      </c>
      <c r="LD32" s="462">
        <f>IF(I32=1,VLOOKUP(C32,'総括表 (A表)'!$E$12:$AP$542,37,FALSE),)</f>
        <v>0</v>
      </c>
      <c r="LE32" s="463">
        <f t="shared" si="163"/>
        <v>0</v>
      </c>
      <c r="LF32" s="460" t="str">
        <f t="shared" si="112"/>
        <v/>
      </c>
      <c r="LG32" s="460" t="str">
        <f t="shared" si="113"/>
        <v/>
      </c>
      <c r="LH32" s="460" t="str">
        <f t="shared" si="164"/>
        <v/>
      </c>
      <c r="LI32" s="460" t="str">
        <f t="shared" si="165"/>
        <v/>
      </c>
      <c r="LJ32" s="460" t="str">
        <f t="shared" si="166"/>
        <v/>
      </c>
      <c r="LK32" s="460" t="str">
        <f t="shared" si="167"/>
        <v/>
      </c>
      <c r="LL32" s="460" t="str">
        <f t="shared" si="168"/>
        <v/>
      </c>
      <c r="LM32" s="460" t="str">
        <f t="shared" si="169"/>
        <v/>
      </c>
      <c r="LN32" s="460" t="str">
        <f t="shared" si="170"/>
        <v/>
      </c>
      <c r="LO32" s="462" t="str">
        <f t="shared" si="114"/>
        <v/>
      </c>
      <c r="LP32" s="459">
        <f t="shared" si="171"/>
        <v>0</v>
      </c>
      <c r="LQ32" s="460" t="str">
        <f t="shared" si="115"/>
        <v/>
      </c>
      <c r="LR32" s="460" t="str">
        <f t="shared" si="116"/>
        <v/>
      </c>
      <c r="LS32" s="464" t="str">
        <f t="shared" si="117"/>
        <v/>
      </c>
      <c r="LT32" s="460" t="str">
        <f t="shared" si="118"/>
        <v/>
      </c>
      <c r="LU32" s="460" t="str">
        <f t="shared" si="119"/>
        <v/>
      </c>
      <c r="LV32" s="621" t="str">
        <f t="shared" si="179"/>
        <v>○</v>
      </c>
      <c r="LW32" s="459">
        <f t="shared" si="172"/>
        <v>0</v>
      </c>
      <c r="LX32" s="465">
        <f t="shared" si="120"/>
        <v>0</v>
      </c>
      <c r="LY32" s="465" t="str">
        <f t="shared" si="121"/>
        <v/>
      </c>
      <c r="LZ32" s="466" t="str">
        <f t="shared" si="173"/>
        <v/>
      </c>
      <c r="MA32" s="466">
        <f t="shared" si="122"/>
        <v>0</v>
      </c>
      <c r="MB32" s="466">
        <f t="shared" si="174"/>
        <v>0</v>
      </c>
      <c r="MC32" s="466">
        <f t="shared" si="123"/>
        <v>0</v>
      </c>
      <c r="MD32" s="467">
        <f t="shared" si="124"/>
        <v>0</v>
      </c>
      <c r="ME32" s="468" t="str">
        <f t="shared" si="125"/>
        <v>○</v>
      </c>
      <c r="MF32" s="469" t="str">
        <f t="shared" si="126"/>
        <v/>
      </c>
      <c r="MG32" s="466">
        <f t="shared" si="127"/>
        <v>0</v>
      </c>
      <c r="MH32" s="470">
        <f t="shared" si="128"/>
        <v>0</v>
      </c>
      <c r="MI32" s="471" t="str">
        <f t="shared" si="175"/>
        <v>○</v>
      </c>
      <c r="MJ32" s="556" t="str">
        <f t="shared" si="176"/>
        <v>○</v>
      </c>
      <c r="MK32" s="569" t="str">
        <f t="shared" si="129"/>
        <v/>
      </c>
      <c r="ML32" s="568" t="str">
        <f t="shared" si="130"/>
        <v/>
      </c>
      <c r="MM32" s="570" t="str">
        <f t="shared" si="131"/>
        <v/>
      </c>
      <c r="MN32" s="571">
        <f t="shared" si="132"/>
        <v>0</v>
      </c>
    </row>
    <row r="33" spans="1:352" ht="30" customHeight="1">
      <c r="A33" s="531">
        <f t="shared" si="8"/>
        <v>0</v>
      </c>
      <c r="B33" s="531">
        <f t="shared" si="133"/>
        <v>0</v>
      </c>
      <c r="C33" s="531">
        <f t="shared" si="181"/>
        <v>0</v>
      </c>
      <c r="D33" s="531">
        <f t="shared" si="135"/>
        <v>0</v>
      </c>
      <c r="E33" s="531">
        <f t="shared" si="9"/>
        <v>0</v>
      </c>
      <c r="F33" s="531">
        <f t="shared" si="10"/>
        <v>0</v>
      </c>
      <c r="G33" s="531">
        <f t="shared" si="136"/>
        <v>0</v>
      </c>
      <c r="H33" s="531">
        <f t="shared" si="137"/>
        <v>0</v>
      </c>
      <c r="I33" s="531">
        <f t="shared" si="11"/>
        <v>0</v>
      </c>
      <c r="J33" s="531">
        <f t="shared" si="138"/>
        <v>0</v>
      </c>
      <c r="K33" s="532">
        <f t="shared" si="12"/>
        <v>20</v>
      </c>
      <c r="L33" s="390"/>
      <c r="M33" s="391"/>
      <c r="N33" s="391"/>
      <c r="O33" s="102"/>
      <c r="P33" s="545" cm="1">
        <f t="array" ref="P33">IFERROR(_xlfn.IFS($O33=1,"都市農業地域",$O33=2,"平地農業地域",$O33=3,"中間農業地域",$O33=4,"山間農業地域"),0)</f>
        <v>0</v>
      </c>
      <c r="Q33" s="560"/>
      <c r="R33" s="357">
        <f t="shared" si="13"/>
        <v>0</v>
      </c>
      <c r="S33" s="637"/>
      <c r="T33" s="742"/>
      <c r="U33" s="743"/>
      <c r="V33" s="637"/>
      <c r="W33" s="455" t="str">
        <f t="shared" si="139"/>
        <v/>
      </c>
      <c r="X33" s="546" t="str">
        <f>IFERROR(IF($Y33=5,"100万円",VLOOKUP($W33,'整理番号表 （R7） '!$Y$33:$Z$34,2,"FALSE")),"")</f>
        <v/>
      </c>
      <c r="Y33" s="50"/>
      <c r="Z33" s="456" cm="1">
        <f t="array" ref="Z33">IFERROR(_xlfn.IFS($Y33=1,"認定農業者",$Y33=2,"認定就農者",$Y33=3,"集落営農組織(任意組織)",$Y33=4,"市町村基本構想に示す目標水準を達成している農業者",$Y33=5,"市町村が認める者"),0)</f>
        <v>0</v>
      </c>
      <c r="AA33" s="371"/>
      <c r="AB33" s="547" t="str">
        <f>'整理番号表 （R7） '!$AC33</f>
        <v/>
      </c>
      <c r="AC33" s="548" t="str">
        <f t="shared" si="186"/>
        <v/>
      </c>
      <c r="AD33" s="50"/>
      <c r="AE33" s="50"/>
      <c r="AF33" s="455">
        <f>IF(AE33&lt;&gt;0,VLOOKUP(AE33,'整理番号表 （R7） '!$B$20:$F$47,2,FALSE),)</f>
        <v>0</v>
      </c>
      <c r="AG33" s="104"/>
      <c r="AH33" s="549" t="str">
        <f>IFERROR(VLOOKUP(AG33,'整理番号表 （R7） '!$P$6:$Q$39,2,FALSE),"")</f>
        <v/>
      </c>
      <c r="AI33" s="106"/>
      <c r="AJ33" s="530">
        <f t="shared" si="15"/>
        <v>0</v>
      </c>
      <c r="AK33" s="89"/>
      <c r="AL33" s="632"/>
      <c r="AM33" s="439"/>
      <c r="AN33" s="440"/>
      <c r="AO33" s="440"/>
      <c r="AP33" s="104"/>
      <c r="AQ33" s="441">
        <f>IF(AP33&lt;&gt;0,VLOOKUP(AP33,'整理番号表 （R7） '!$P$43:$R$49,2,FALSE),)</f>
        <v>0</v>
      </c>
      <c r="AR33" s="442"/>
      <c r="AS33" s="440"/>
      <c r="AT33" s="105"/>
      <c r="AU33" s="767"/>
      <c r="AV33" s="767"/>
      <c r="AW33" s="418"/>
      <c r="AX33" s="550">
        <f t="shared" si="140"/>
        <v>0</v>
      </c>
      <c r="AY33" s="550">
        <f t="shared" si="16"/>
        <v>0</v>
      </c>
      <c r="AZ33" s="418"/>
      <c r="BA33" s="550">
        <f t="shared" si="177"/>
        <v>0</v>
      </c>
      <c r="BB33" s="444"/>
      <c r="BC33" s="444"/>
      <c r="BD33" s="444"/>
      <c r="BE33" s="620"/>
      <c r="BF33" s="553" t="str">
        <f t="shared" si="141"/>
        <v/>
      </c>
      <c r="BG33" s="562" t="str">
        <f t="shared" si="142"/>
        <v/>
      </c>
      <c r="BH33" s="551">
        <f t="shared" si="143"/>
        <v>0</v>
      </c>
      <c r="BI33" s="551">
        <f t="shared" si="178"/>
        <v>0</v>
      </c>
      <c r="BJ33" s="446"/>
      <c r="BK33" s="446"/>
      <c r="BL33" s="446"/>
      <c r="BM33" s="45"/>
      <c r="BN33" s="455">
        <f>IF(BM33&lt;&gt;0,VLOOKUP(BM33,'整理番号表 （R7） '!$T$6:$U$16,2,FALSE),)</f>
        <v>0</v>
      </c>
      <c r="BO33" s="45"/>
      <c r="BP33" s="455">
        <f>IF(BO33&lt;&gt;0,VLOOKUP(BO33,'整理番号表 （R7） '!$T$23:$U$30,2,FALSE),)</f>
        <v>0</v>
      </c>
      <c r="BQ33" s="45"/>
      <c r="BR33" s="552">
        <f t="shared" si="17"/>
        <v>0</v>
      </c>
      <c r="BS33" s="763" t="str">
        <f t="shared" si="18"/>
        <v/>
      </c>
      <c r="BT33" s="113"/>
      <c r="BU33" s="618"/>
      <c r="BV33" s="113"/>
      <c r="BW33" s="113"/>
      <c r="BX33" s="113"/>
      <c r="BY33" s="554">
        <f t="shared" si="144"/>
        <v>0</v>
      </c>
      <c r="BZ33" s="764">
        <f t="shared" si="19"/>
        <v>0</v>
      </c>
      <c r="CA33" s="357">
        <f t="shared" si="145"/>
        <v>0</v>
      </c>
      <c r="CB33" s="357" t="str">
        <f t="shared" si="182"/>
        <v/>
      </c>
      <c r="CC33" s="357">
        <f t="shared" si="21"/>
        <v>0</v>
      </c>
      <c r="CD33" s="357">
        <f t="shared" si="146"/>
        <v>0</v>
      </c>
      <c r="CE33" s="357">
        <f t="shared" si="147"/>
        <v>0</v>
      </c>
      <c r="CF33" s="357">
        <f t="shared" si="148"/>
        <v>0</v>
      </c>
      <c r="CG33" s="357">
        <f t="shared" si="149"/>
        <v>0</v>
      </c>
      <c r="CH33" s="357">
        <f t="shared" si="150"/>
        <v>0</v>
      </c>
      <c r="CI33" s="357" t="str">
        <f t="shared" si="151"/>
        <v/>
      </c>
      <c r="CJ33" s="572">
        <f t="shared" si="183"/>
        <v>0</v>
      </c>
      <c r="CK33" s="320">
        <f t="shared" si="183"/>
        <v>0</v>
      </c>
      <c r="CL33" s="320">
        <f t="shared" si="183"/>
        <v>0</v>
      </c>
      <c r="CM33" s="320">
        <f t="shared" si="183"/>
        <v>0</v>
      </c>
      <c r="CN33" s="320">
        <f t="shared" si="183"/>
        <v>0</v>
      </c>
      <c r="CO33" s="320">
        <f t="shared" si="183"/>
        <v>0</v>
      </c>
      <c r="CP33" s="320">
        <f t="shared" si="23"/>
        <v>0</v>
      </c>
      <c r="CQ33" s="320">
        <f t="shared" si="184"/>
        <v>0</v>
      </c>
      <c r="CR33" s="320">
        <f t="shared" si="184"/>
        <v>0</v>
      </c>
      <c r="CS33" s="320">
        <f t="shared" si="184"/>
        <v>0</v>
      </c>
      <c r="CT33" s="320">
        <f t="shared" si="184"/>
        <v>0</v>
      </c>
      <c r="CU33" s="320">
        <f t="shared" si="184"/>
        <v>0</v>
      </c>
      <c r="CV33" s="320">
        <f t="shared" si="184"/>
        <v>0</v>
      </c>
      <c r="CW33" s="320">
        <f t="shared" si="25"/>
        <v>0</v>
      </c>
      <c r="CX33" s="320">
        <f t="shared" si="185"/>
        <v>0</v>
      </c>
      <c r="CY33" s="320">
        <f t="shared" si="185"/>
        <v>0</v>
      </c>
      <c r="CZ33" s="320">
        <f t="shared" si="185"/>
        <v>0</v>
      </c>
      <c r="DA33" s="320">
        <f t="shared" si="185"/>
        <v>0</v>
      </c>
      <c r="DB33" s="320">
        <f t="shared" si="185"/>
        <v>0</v>
      </c>
      <c r="DC33" s="320">
        <f t="shared" si="185"/>
        <v>0</v>
      </c>
      <c r="DD33" s="320">
        <f t="shared" si="27"/>
        <v>0</v>
      </c>
      <c r="DE33" s="320">
        <f t="shared" si="28"/>
        <v>0</v>
      </c>
      <c r="DF33" s="320">
        <f t="shared" si="28"/>
        <v>0</v>
      </c>
      <c r="DG33" s="320">
        <f t="shared" si="28"/>
        <v>0</v>
      </c>
      <c r="DH33" s="320">
        <f t="shared" si="28"/>
        <v>0</v>
      </c>
      <c r="DI33" s="320">
        <f t="shared" si="29"/>
        <v>0</v>
      </c>
      <c r="DJ33" s="320">
        <f t="shared" si="29"/>
        <v>0</v>
      </c>
      <c r="DK33" s="320">
        <f t="shared" si="30"/>
        <v>0</v>
      </c>
      <c r="DL33" s="320">
        <f t="shared" si="31"/>
        <v>0</v>
      </c>
      <c r="DM33" s="320">
        <f t="shared" si="32"/>
        <v>0</v>
      </c>
      <c r="DN33" s="320">
        <f t="shared" si="33"/>
        <v>0</v>
      </c>
      <c r="DO33" s="320">
        <f t="shared" si="34"/>
        <v>0</v>
      </c>
      <c r="DP33" s="374">
        <f t="shared" si="35"/>
        <v>0</v>
      </c>
      <c r="DQ33" s="555">
        <f t="shared" si="36"/>
        <v>0</v>
      </c>
      <c r="DR33" s="555">
        <f>IF($W33=1,IF(SUM($DQ33:DQ33)&lt;&gt;1,IF(SUM(GL33,GW33,HF33)&gt;0,1,),),)</f>
        <v>0</v>
      </c>
      <c r="DS33" s="555">
        <f>IF($W33=1,IF(SUM($DQ33:DR33)&lt;&gt;1,IF(SUM(GM33,GX33,HG33)&gt;0,1,),),)</f>
        <v>0</v>
      </c>
      <c r="DT33" s="555">
        <f>IF($W33=1,IF(SUM($DQ33:DS33)&lt;&gt;1,IF(SUM(GN33,GY33,HH33)&gt;0,1,),),)</f>
        <v>0</v>
      </c>
      <c r="DU33" s="555">
        <f>IF($W33=1,IF(SUM($DQ33:DT33)&lt;&gt;1,IF(SUM(GO33,GT33,GZ33,HI33)&gt;0,1,),),)</f>
        <v>0</v>
      </c>
      <c r="DV33" s="555">
        <f>IF($W33=1,IF(SUM($DQ33:DT33)&lt;&gt;1,IF(SUM(GP33,HA33,HJ33)&gt;0,1,),),)</f>
        <v>0</v>
      </c>
      <c r="DW33" s="555">
        <f>IF($W33=1,IF(SUM($DQ33:DU33)&lt;&gt;1,IF(SUM(GQ33,HB33,HK33)&gt;0,1,),),)</f>
        <v>0</v>
      </c>
      <c r="DX33" s="555">
        <f>IF($W33=1,IF(SUM($DQ33:DV33)&lt;&gt;1,IF(SUM(GR33,HC33,HL33)&gt;0,1,),),)</f>
        <v>0</v>
      </c>
      <c r="DY33" s="555">
        <f>IF($W33=1,IF(SUM($DQ33:DX33)&lt;&gt;1,IF(SUM(GS33,HD33,HM33,GU33)&gt;0,1,),),)</f>
        <v>0</v>
      </c>
      <c r="DZ33" s="555">
        <f t="shared" si="37"/>
        <v>0</v>
      </c>
      <c r="EA33" s="643"/>
      <c r="EB33" s="643"/>
      <c r="EC33" s="643"/>
      <c r="ED33" s="643"/>
      <c r="EE33" s="643"/>
      <c r="EF33" s="643"/>
      <c r="EG33" s="643"/>
      <c r="EH33" s="643"/>
      <c r="EI33" s="643"/>
      <c r="EJ33" s="643"/>
      <c r="EK33" s="643"/>
      <c r="EL33" s="643"/>
      <c r="EM33" s="56"/>
      <c r="EN33" s="56"/>
      <c r="EO33" s="56"/>
      <c r="EP33" s="56"/>
      <c r="EQ33" s="56"/>
      <c r="ER33" s="555">
        <f t="shared" si="38"/>
        <v>0</v>
      </c>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448"/>
      <c r="FT33" s="56"/>
      <c r="FU33" s="449"/>
      <c r="FV33" s="458"/>
      <c r="FW33" s="573"/>
      <c r="FX33" s="530">
        <f t="shared" si="39"/>
        <v>0</v>
      </c>
      <c r="FY33" s="450"/>
      <c r="FZ33" s="451"/>
      <c r="GA33" s="452"/>
      <c r="GB33" s="452"/>
      <c r="GC33" s="453">
        <f t="shared" si="40"/>
        <v>0</v>
      </c>
      <c r="GD33" s="454">
        <f t="shared" si="41"/>
        <v>0</v>
      </c>
      <c r="GE33" s="455">
        <f t="shared" si="42"/>
        <v>0</v>
      </c>
      <c r="GF33" s="456">
        <f t="shared" si="43"/>
        <v>0</v>
      </c>
      <c r="GG33" s="456">
        <f t="shared" si="44"/>
        <v>0</v>
      </c>
      <c r="GH33" s="456">
        <f t="shared" si="45"/>
        <v>0</v>
      </c>
      <c r="GI33" s="456">
        <f t="shared" si="46"/>
        <v>0</v>
      </c>
      <c r="GJ33" s="455">
        <f t="shared" si="47"/>
        <v>0</v>
      </c>
      <c r="GK33" s="455">
        <f t="shared" si="152"/>
        <v>0</v>
      </c>
      <c r="GL33" s="455">
        <f>IF(AND($FX33&lt;&gt;1,$FZ33&lt;&gt;1),IF(AND(SUM($GK33:GK33)&lt;&gt;1),IF($GC33&gt;=10,1,),),0)</f>
        <v>0</v>
      </c>
      <c r="GM33" s="455">
        <f>IF(AND($FX33&lt;&gt;1,$FZ33&lt;&gt;1),IF(AND(SUM($GK33:GL33)&lt;&gt;1),IF(AND($FY33=1,$GC33&gt;=4),1,),),0)</f>
        <v>0</v>
      </c>
      <c r="GN33" s="455">
        <f>IF(AND($FX33&lt;&gt;1,$FZ33&lt;&gt;1),IF(AND(SUM($GK33:GM33)&lt;&gt;1),IF(AND($FY33=1,$GC33&gt;=2),1,),),0)</f>
        <v>0</v>
      </c>
      <c r="GO33" s="455">
        <f>IF(AND($FX33&lt;&gt;1,$FZ33&lt;&gt;1),IF(AND(SUM($GK33:GN33)&lt;&gt;1),IF(AND($FY33=1,$GC33&gt;0),1,),),0)</f>
        <v>0</v>
      </c>
      <c r="GP33" s="455">
        <f>IF(AND($FX33&lt;&gt;1,$FZ33&lt;&gt;1),IF(AND(SUM($GK33:GO33)&lt;&gt;1),IF($GC33&gt;=4,1,),),0)</f>
        <v>0</v>
      </c>
      <c r="GQ33" s="455">
        <f>IF(AND($FX33&lt;&gt;1,$FZ33&lt;&gt;1),IF(AND(SUM($GK33:GP33)&lt;&gt;1),IF($FY33=1,1,),),0)</f>
        <v>0</v>
      </c>
      <c r="GR33" s="455">
        <f>IF(AND($FX33&lt;&gt;1,$FZ33&lt;&gt;1),IF(AND(SUM($GK33:GQ33)&lt;&gt;1),IF($GC33&gt;=2,1,),),0)</f>
        <v>0</v>
      </c>
      <c r="GS33" s="455">
        <f>IF(AND($FX33&lt;&gt;1,$FZ33&lt;&gt;1),IF(AND(SUM($GK33:GR33)&lt;&gt;1),IF($GC33&gt;0,1,),),0)</f>
        <v>0</v>
      </c>
      <c r="GT33" s="455">
        <f t="shared" si="48"/>
        <v>0</v>
      </c>
      <c r="GU33" s="455">
        <f>IF($FX33&lt;&gt;1,IF(AND(SUM($GT33:GT33)&lt;&gt;1,$GJ33=4,$FZ33=1,$GC33&gt;0),1,),0)</f>
        <v>0</v>
      </c>
      <c r="GV33" s="455">
        <f t="shared" si="49"/>
        <v>0</v>
      </c>
      <c r="GW33" s="455">
        <f t="shared" si="50"/>
        <v>0</v>
      </c>
      <c r="GX33" s="455">
        <f>IF($FX33&lt;&gt;1,IF(AND($GJ33=2,SUM($GV33:GW33)&lt;&gt;1),IF(AND($FY33=1,$GD33&gt;=0.2),1,),),0)</f>
        <v>0</v>
      </c>
      <c r="GY33" s="455">
        <f>IF($FX33&lt;&gt;1,IF(AND($GJ33=2,SUM($GV33:GX33)&lt;&gt;1),IF(AND($FY33=1,$GD33&gt;=0.1),1,),),0)</f>
        <v>0</v>
      </c>
      <c r="GZ33" s="455">
        <f>IF($FX33&lt;&gt;1,IF(AND($GJ33=2,SUM($GV33:GY33)&lt;&gt;1),IF(AND($FY33=1,$GC33&gt;0),1,),),0)</f>
        <v>0</v>
      </c>
      <c r="HA33" s="455">
        <f>IF($FX33&lt;&gt;1,IF(AND($GJ33=2,SUM($GV33:GZ33)&lt;&gt;1),IF($GD33&gt;=0.2,1,),),0)</f>
        <v>0</v>
      </c>
      <c r="HB33" s="455">
        <f>IF($FX33&lt;&gt;1,IF(AND($GJ33=2,SUM($GV33:HA33)&lt;&gt;1),IF($FY33=1,1,),),0)</f>
        <v>0</v>
      </c>
      <c r="HC33" s="455">
        <f>IF($FX33&lt;&gt;1,IF(AND($GJ33=2,SUM($GV33:HB33)&lt;&gt;1),IF($GD33&gt;=0.1,1,),),0)</f>
        <v>0</v>
      </c>
      <c r="HD33" s="455">
        <f>IF($FX33&lt;&gt;1,IF(AND(SUM($GV33:HC33)&lt;&gt;1,$GJ33=2,$GC33&gt;0),1,),0)</f>
        <v>0</v>
      </c>
      <c r="HE33" s="455">
        <f t="shared" si="51"/>
        <v>0</v>
      </c>
      <c r="HF33" s="455">
        <f t="shared" si="52"/>
        <v>0</v>
      </c>
      <c r="HG33" s="455">
        <f>IF($FX33&lt;&gt;1,IF(AND($GJ33=3,SUM($HE33:HF33)&lt;&gt;1),IF(AND($FY33=1,$GD33&gt;=0.1),1,),),0)</f>
        <v>0</v>
      </c>
      <c r="HH33" s="455">
        <f>IF($FX33&lt;&gt;1,IF(AND($GJ33=3,SUM($HE33:HG33)&lt;&gt;1),IF(AND($FY33=1,$GD33&gt;=0.05),1,),),0)</f>
        <v>0</v>
      </c>
      <c r="HI33" s="455">
        <f>IF($FX33&lt;&gt;1,IF(AND($GJ33=3,SUM($HE33:HH33)&lt;&gt;1),IF(AND($FY33=1,$GC33&gt;0),1,),),0)</f>
        <v>0</v>
      </c>
      <c r="HJ33" s="455">
        <f>IF($FX33&lt;&gt;1,IF(AND($GJ33=3,SUM($HE33:HI33)&lt;&gt;1),IF($GD33&gt;=0.1,1,),),0)</f>
        <v>0</v>
      </c>
      <c r="HK33" s="455">
        <f>IF($FX33&lt;&gt;1,IF(AND($GJ33=3,SUM($HE33:HJ33)&lt;&gt;1),IF($FY33=1,1,),),0)</f>
        <v>0</v>
      </c>
      <c r="HL33" s="455">
        <f>IF($FX33&lt;&gt;1,IF(AND($GJ33=3,SUM($HE33:HK33)&lt;&gt;1),IF($GD33&gt;=0.05,1,),),0)</f>
        <v>0</v>
      </c>
      <c r="HM33" s="455">
        <f>IF($FX33&lt;&gt;1,IF(AND(SUM($HE33:HL33)&lt;&gt;1,$GJ33=3,$FZ33=1,$GC33&gt;0),1,),0)</f>
        <v>0</v>
      </c>
      <c r="HN33" s="457">
        <f t="shared" si="153"/>
        <v>0</v>
      </c>
      <c r="HO33" s="458"/>
      <c r="HP33" s="459">
        <f t="shared" si="53"/>
        <v>0</v>
      </c>
      <c r="HQ33" s="460">
        <f t="shared" si="54"/>
        <v>0</v>
      </c>
      <c r="HR33" s="460">
        <f t="shared" si="55"/>
        <v>0</v>
      </c>
      <c r="HS33" s="460">
        <f t="shared" si="56"/>
        <v>0</v>
      </c>
      <c r="HT33" s="460">
        <f t="shared" si="57"/>
        <v>0</v>
      </c>
      <c r="HU33" s="460">
        <f t="shared" si="58"/>
        <v>0</v>
      </c>
      <c r="HV33" s="460">
        <f t="shared" si="59"/>
        <v>0</v>
      </c>
      <c r="HW33" s="460">
        <f t="shared" si="60"/>
        <v>0</v>
      </c>
      <c r="HX33" s="460">
        <f t="shared" si="61"/>
        <v>0</v>
      </c>
      <c r="HY33" s="460">
        <f t="shared" si="62"/>
        <v>0</v>
      </c>
      <c r="HZ33" s="460">
        <f t="shared" si="63"/>
        <v>0</v>
      </c>
      <c r="IA33" s="460">
        <f t="shared" si="64"/>
        <v>0</v>
      </c>
      <c r="IB33" s="460">
        <f t="shared" si="65"/>
        <v>0</v>
      </c>
      <c r="IC33" s="460">
        <f t="shared" si="66"/>
        <v>0</v>
      </c>
      <c r="ID33" s="460">
        <f t="shared" si="67"/>
        <v>0</v>
      </c>
      <c r="IE33" s="460">
        <f t="shared" si="68"/>
        <v>0</v>
      </c>
      <c r="IF33" s="460">
        <f t="shared" si="69"/>
        <v>0</v>
      </c>
      <c r="IG33" s="460">
        <f t="shared" si="70"/>
        <v>0</v>
      </c>
      <c r="IH33" s="460">
        <f t="shared" si="71"/>
        <v>0</v>
      </c>
      <c r="II33" s="460">
        <f t="shared" si="72"/>
        <v>0</v>
      </c>
      <c r="IJ33" s="460">
        <f t="shared" si="73"/>
        <v>0</v>
      </c>
      <c r="IK33" s="460">
        <f t="shared" si="74"/>
        <v>0</v>
      </c>
      <c r="IL33" s="460">
        <f t="shared" si="75"/>
        <v>0</v>
      </c>
      <c r="IM33" s="460">
        <f t="shared" si="76"/>
        <v>0</v>
      </c>
      <c r="IN33" s="460">
        <f t="shared" si="77"/>
        <v>0</v>
      </c>
      <c r="IO33" s="460">
        <f t="shared" si="78"/>
        <v>0</v>
      </c>
      <c r="IP33" s="460">
        <f t="shared" si="79"/>
        <v>0</v>
      </c>
      <c r="IQ33" s="460">
        <f t="shared" si="80"/>
        <v>0</v>
      </c>
      <c r="IR33" s="460">
        <f t="shared" si="81"/>
        <v>0</v>
      </c>
      <c r="IS33" s="460">
        <f t="shared" si="82"/>
        <v>0</v>
      </c>
      <c r="IT33" s="460">
        <f t="shared" si="83"/>
        <v>0</v>
      </c>
      <c r="IU33" s="460">
        <f t="shared" si="84"/>
        <v>0</v>
      </c>
      <c r="IV33" s="460">
        <f t="shared" si="85"/>
        <v>0</v>
      </c>
      <c r="IW33" s="460">
        <f t="shared" si="86"/>
        <v>0</v>
      </c>
      <c r="IX33" s="460">
        <f t="shared" si="87"/>
        <v>0</v>
      </c>
      <c r="IY33" s="460">
        <f t="shared" si="88"/>
        <v>0</v>
      </c>
      <c r="IZ33" s="460">
        <f t="shared" si="89"/>
        <v>0</v>
      </c>
      <c r="JA33" s="460">
        <f t="shared" si="90"/>
        <v>0</v>
      </c>
      <c r="JB33" s="460">
        <f t="shared" si="91"/>
        <v>0</v>
      </c>
      <c r="JC33" s="460">
        <f t="shared" si="92"/>
        <v>0</v>
      </c>
      <c r="JD33" s="460">
        <f t="shared" si="93"/>
        <v>0</v>
      </c>
      <c r="JE33" s="460">
        <f t="shared" si="94"/>
        <v>0</v>
      </c>
      <c r="JF33" s="460">
        <f t="shared" si="95"/>
        <v>0</v>
      </c>
      <c r="JG33" s="460">
        <f t="shared" si="154"/>
        <v>0</v>
      </c>
      <c r="JH33" s="460">
        <f t="shared" si="155"/>
        <v>0</v>
      </c>
      <c r="JI33" s="460">
        <f t="shared" si="156"/>
        <v>0</v>
      </c>
      <c r="JJ33" s="460">
        <f t="shared" si="157"/>
        <v>0</v>
      </c>
      <c r="JK33" s="460">
        <f t="shared" si="158"/>
        <v>0</v>
      </c>
      <c r="JL33" s="460">
        <f t="shared" si="159"/>
        <v>0</v>
      </c>
      <c r="JM33" s="648">
        <f t="shared" si="97"/>
        <v>0</v>
      </c>
      <c r="JN33" s="460">
        <f t="shared" si="98"/>
        <v>0</v>
      </c>
      <c r="JO33" s="460">
        <f t="shared" si="99"/>
        <v>0</v>
      </c>
      <c r="JP33" s="648">
        <f t="shared" si="100"/>
        <v>0</v>
      </c>
      <c r="JQ33" s="460">
        <f t="shared" si="101"/>
        <v>0</v>
      </c>
      <c r="JR33" s="460">
        <f t="shared" si="102"/>
        <v>0</v>
      </c>
      <c r="JS33" s="460">
        <f t="shared" si="160"/>
        <v>0</v>
      </c>
      <c r="JT33" s="460">
        <f t="shared" si="103"/>
        <v>0</v>
      </c>
      <c r="JU33" s="460">
        <f t="shared" si="104"/>
        <v>0</v>
      </c>
      <c r="JV33" s="460">
        <f t="shared" si="105"/>
        <v>0</v>
      </c>
      <c r="JW33" s="460">
        <f t="shared" si="187"/>
        <v>0</v>
      </c>
      <c r="JX33" s="460">
        <f t="shared" si="187"/>
        <v>0</v>
      </c>
      <c r="JY33" s="460">
        <f t="shared" si="187"/>
        <v>0</v>
      </c>
      <c r="JZ33" s="460">
        <f t="shared" si="187"/>
        <v>0</v>
      </c>
      <c r="KA33" s="460">
        <f t="shared" si="187"/>
        <v>0</v>
      </c>
      <c r="KB33" s="460">
        <f t="shared" si="187"/>
        <v>0</v>
      </c>
      <c r="KC33" s="460">
        <f t="shared" si="187"/>
        <v>0</v>
      </c>
      <c r="KD33" s="460">
        <f t="shared" si="187"/>
        <v>0</v>
      </c>
      <c r="KE33" s="460">
        <f t="shared" si="187"/>
        <v>0</v>
      </c>
      <c r="KF33" s="460">
        <f t="shared" si="187"/>
        <v>0</v>
      </c>
      <c r="KG33" s="460">
        <f t="shared" si="187"/>
        <v>0</v>
      </c>
      <c r="KH33" s="460">
        <f t="shared" si="187"/>
        <v>0</v>
      </c>
      <c r="KI33" s="460">
        <f t="shared" si="107"/>
        <v>0</v>
      </c>
      <c r="KJ33" s="460">
        <f t="shared" ref="KJ33:KN60" si="189">IF($I33=1,FD33*KJ$5,0)</f>
        <v>0</v>
      </c>
      <c r="KK33" s="460">
        <f t="shared" si="189"/>
        <v>0</v>
      </c>
      <c r="KL33" s="460">
        <f t="shared" si="189"/>
        <v>0</v>
      </c>
      <c r="KM33" s="460">
        <f t="shared" si="188"/>
        <v>0</v>
      </c>
      <c r="KN33" s="460">
        <f t="shared" si="188"/>
        <v>0</v>
      </c>
      <c r="KO33" s="460">
        <f t="shared" si="188"/>
        <v>0</v>
      </c>
      <c r="KP33" s="460">
        <f t="shared" si="188"/>
        <v>0</v>
      </c>
      <c r="KQ33" s="460">
        <f t="shared" si="188"/>
        <v>0</v>
      </c>
      <c r="KR33" s="460">
        <f t="shared" si="188"/>
        <v>0</v>
      </c>
      <c r="KS33" s="460">
        <f t="shared" si="188"/>
        <v>0</v>
      </c>
      <c r="KT33" s="460">
        <f t="shared" si="188"/>
        <v>0</v>
      </c>
      <c r="KU33" s="460">
        <f t="shared" si="188"/>
        <v>0</v>
      </c>
      <c r="KV33" s="460">
        <f t="shared" si="188"/>
        <v>0</v>
      </c>
      <c r="KW33" s="460">
        <f t="shared" si="188"/>
        <v>0</v>
      </c>
      <c r="KX33" s="460">
        <f t="shared" si="109"/>
        <v>0</v>
      </c>
      <c r="KY33" s="460">
        <f t="shared" si="180"/>
        <v>0</v>
      </c>
      <c r="KZ33" s="460">
        <f t="shared" si="110"/>
        <v>0</v>
      </c>
      <c r="LA33" s="457">
        <f t="shared" si="110"/>
        <v>0</v>
      </c>
      <c r="LB33" s="461">
        <f t="shared" si="162"/>
        <v>0</v>
      </c>
      <c r="LC33" s="460">
        <f t="shared" si="111"/>
        <v>0</v>
      </c>
      <c r="LD33" s="462">
        <f>IF(I33=1,VLOOKUP(C33,'総括表 (A表)'!$E$12:$AP$542,37,FALSE),)</f>
        <v>0</v>
      </c>
      <c r="LE33" s="463">
        <f t="shared" si="163"/>
        <v>0</v>
      </c>
      <c r="LF33" s="460" t="str">
        <f t="shared" si="112"/>
        <v/>
      </c>
      <c r="LG33" s="460" t="str">
        <f t="shared" si="113"/>
        <v/>
      </c>
      <c r="LH33" s="460" t="str">
        <f t="shared" si="164"/>
        <v/>
      </c>
      <c r="LI33" s="460" t="str">
        <f t="shared" si="165"/>
        <v/>
      </c>
      <c r="LJ33" s="460" t="str">
        <f t="shared" si="166"/>
        <v/>
      </c>
      <c r="LK33" s="460" t="str">
        <f t="shared" si="167"/>
        <v/>
      </c>
      <c r="LL33" s="460" t="str">
        <f t="shared" si="168"/>
        <v/>
      </c>
      <c r="LM33" s="460" t="str">
        <f t="shared" si="169"/>
        <v/>
      </c>
      <c r="LN33" s="460" t="str">
        <f t="shared" si="170"/>
        <v/>
      </c>
      <c r="LO33" s="462" t="str">
        <f t="shared" si="114"/>
        <v/>
      </c>
      <c r="LP33" s="459">
        <f t="shared" si="171"/>
        <v>0</v>
      </c>
      <c r="LQ33" s="460" t="str">
        <f t="shared" si="115"/>
        <v/>
      </c>
      <c r="LR33" s="460" t="str">
        <f t="shared" si="116"/>
        <v/>
      </c>
      <c r="LS33" s="464" t="str">
        <f t="shared" si="117"/>
        <v/>
      </c>
      <c r="LT33" s="460" t="str">
        <f t="shared" si="118"/>
        <v/>
      </c>
      <c r="LU33" s="460" t="str">
        <f t="shared" si="119"/>
        <v/>
      </c>
      <c r="LV33" s="621" t="str">
        <f t="shared" si="179"/>
        <v>○</v>
      </c>
      <c r="LW33" s="459">
        <f t="shared" si="172"/>
        <v>0</v>
      </c>
      <c r="LX33" s="465">
        <f t="shared" si="120"/>
        <v>0</v>
      </c>
      <c r="LY33" s="465" t="str">
        <f t="shared" si="121"/>
        <v/>
      </c>
      <c r="LZ33" s="466" t="str">
        <f t="shared" si="173"/>
        <v/>
      </c>
      <c r="MA33" s="466">
        <f t="shared" si="122"/>
        <v>0</v>
      </c>
      <c r="MB33" s="466">
        <f t="shared" si="174"/>
        <v>0</v>
      </c>
      <c r="MC33" s="466">
        <f t="shared" si="123"/>
        <v>0</v>
      </c>
      <c r="MD33" s="467">
        <f t="shared" si="124"/>
        <v>0</v>
      </c>
      <c r="ME33" s="468" t="str">
        <f t="shared" si="125"/>
        <v>○</v>
      </c>
      <c r="MF33" s="469" t="str">
        <f t="shared" si="126"/>
        <v/>
      </c>
      <c r="MG33" s="466">
        <f t="shared" si="127"/>
        <v>0</v>
      </c>
      <c r="MH33" s="470">
        <f t="shared" si="128"/>
        <v>0</v>
      </c>
      <c r="MI33" s="471" t="str">
        <f t="shared" si="175"/>
        <v>○</v>
      </c>
      <c r="MJ33" s="556" t="str">
        <f t="shared" si="176"/>
        <v>○</v>
      </c>
      <c r="MK33" s="569" t="str">
        <f t="shared" si="129"/>
        <v/>
      </c>
      <c r="ML33" s="568" t="str">
        <f t="shared" si="130"/>
        <v/>
      </c>
      <c r="MM33" s="570" t="str">
        <f t="shared" si="131"/>
        <v/>
      </c>
      <c r="MN33" s="571">
        <f t="shared" si="132"/>
        <v>0</v>
      </c>
    </row>
    <row r="34" spans="1:352" ht="30" customHeight="1">
      <c r="A34" s="531">
        <f t="shared" si="8"/>
        <v>0</v>
      </c>
      <c r="B34" s="531">
        <f t="shared" si="133"/>
        <v>0</v>
      </c>
      <c r="C34" s="531">
        <f t="shared" si="181"/>
        <v>0</v>
      </c>
      <c r="D34" s="531">
        <f t="shared" si="135"/>
        <v>0</v>
      </c>
      <c r="E34" s="531">
        <f t="shared" si="9"/>
        <v>0</v>
      </c>
      <c r="F34" s="531">
        <f t="shared" si="10"/>
        <v>0</v>
      </c>
      <c r="G34" s="531">
        <f t="shared" si="136"/>
        <v>0</v>
      </c>
      <c r="H34" s="531">
        <f t="shared" si="137"/>
        <v>0</v>
      </c>
      <c r="I34" s="531">
        <f t="shared" si="11"/>
        <v>0</v>
      </c>
      <c r="J34" s="531">
        <f t="shared" si="138"/>
        <v>0</v>
      </c>
      <c r="K34" s="532">
        <f t="shared" si="12"/>
        <v>21</v>
      </c>
      <c r="L34" s="390"/>
      <c r="M34" s="391"/>
      <c r="N34" s="391"/>
      <c r="O34" s="102"/>
      <c r="P34" s="545" cm="1">
        <f t="array" ref="P34">IFERROR(_xlfn.IFS($O34=1,"都市農業地域",$O34=2,"平地農業地域",$O34=3,"中間農業地域",$O34=4,"山間農業地域"),0)</f>
        <v>0</v>
      </c>
      <c r="Q34" s="560"/>
      <c r="R34" s="357">
        <f t="shared" si="13"/>
        <v>0</v>
      </c>
      <c r="S34" s="637"/>
      <c r="T34" s="742"/>
      <c r="U34" s="743"/>
      <c r="V34" s="637"/>
      <c r="W34" s="455" t="str">
        <f t="shared" si="139"/>
        <v/>
      </c>
      <c r="X34" s="546" t="str">
        <f>IFERROR(IF($Y34=5,"100万円",VLOOKUP($W34,'整理番号表 （R7） '!$Y$33:$Z$34,2,"FALSE")),"")</f>
        <v/>
      </c>
      <c r="Y34" s="50"/>
      <c r="Z34" s="456" cm="1">
        <f t="array" ref="Z34">IFERROR(_xlfn.IFS($Y34=1,"認定農業者",$Y34=2,"認定就農者",$Y34=3,"集落営農組織(任意組織)",$Y34=4,"市町村基本構想に示す目標水準を達成している農業者",$Y34=5,"市町村が認める者"),0)</f>
        <v>0</v>
      </c>
      <c r="AA34" s="371"/>
      <c r="AB34" s="547" t="str">
        <f>'整理番号表 （R7） '!$AC34</f>
        <v/>
      </c>
      <c r="AC34" s="548" t="str">
        <f t="shared" si="186"/>
        <v/>
      </c>
      <c r="AD34" s="50"/>
      <c r="AE34" s="50"/>
      <c r="AF34" s="455">
        <f>IF(AE34&lt;&gt;0,VLOOKUP(AE34,'整理番号表 （R7） '!$B$20:$F$47,2,FALSE),)</f>
        <v>0</v>
      </c>
      <c r="AG34" s="104"/>
      <c r="AH34" s="549" t="str">
        <f>IFERROR(VLOOKUP(AG34,'整理番号表 （R7） '!$P$6:$Q$39,2,FALSE),"")</f>
        <v/>
      </c>
      <c r="AI34" s="106"/>
      <c r="AJ34" s="530">
        <f t="shared" si="15"/>
        <v>0</v>
      </c>
      <c r="AK34" s="89"/>
      <c r="AL34" s="632"/>
      <c r="AM34" s="439"/>
      <c r="AN34" s="440"/>
      <c r="AO34" s="440"/>
      <c r="AP34" s="104"/>
      <c r="AQ34" s="441">
        <f>IF(AP34&lt;&gt;0,VLOOKUP(AP34,'整理番号表 （R7） '!$P$43:$R$49,2,FALSE),)</f>
        <v>0</v>
      </c>
      <c r="AR34" s="442"/>
      <c r="AS34" s="440"/>
      <c r="AT34" s="105"/>
      <c r="AU34" s="767"/>
      <c r="AV34" s="767"/>
      <c r="AW34" s="418"/>
      <c r="AX34" s="550">
        <f t="shared" si="140"/>
        <v>0</v>
      </c>
      <c r="AY34" s="550">
        <f t="shared" si="16"/>
        <v>0</v>
      </c>
      <c r="AZ34" s="418"/>
      <c r="BA34" s="550">
        <f t="shared" si="177"/>
        <v>0</v>
      </c>
      <c r="BB34" s="444"/>
      <c r="BC34" s="444"/>
      <c r="BD34" s="444"/>
      <c r="BE34" s="620"/>
      <c r="BF34" s="553" t="str">
        <f t="shared" si="141"/>
        <v/>
      </c>
      <c r="BG34" s="562" t="str">
        <f t="shared" si="142"/>
        <v/>
      </c>
      <c r="BH34" s="551">
        <f t="shared" si="143"/>
        <v>0</v>
      </c>
      <c r="BI34" s="551">
        <f t="shared" si="178"/>
        <v>0</v>
      </c>
      <c r="BJ34" s="446"/>
      <c r="BK34" s="446"/>
      <c r="BL34" s="446"/>
      <c r="BM34" s="45"/>
      <c r="BN34" s="455">
        <f>IF(BM34&lt;&gt;0,VLOOKUP(BM34,'整理番号表 （R7） '!$T$6:$U$16,2,FALSE),)</f>
        <v>0</v>
      </c>
      <c r="BO34" s="45"/>
      <c r="BP34" s="455">
        <f>IF(BO34&lt;&gt;0,VLOOKUP(BO34,'整理番号表 （R7） '!$T$23:$U$30,2,FALSE),)</f>
        <v>0</v>
      </c>
      <c r="BQ34" s="45"/>
      <c r="BR34" s="552">
        <f t="shared" si="17"/>
        <v>0</v>
      </c>
      <c r="BS34" s="763" t="str">
        <f t="shared" si="18"/>
        <v/>
      </c>
      <c r="BT34" s="113"/>
      <c r="BU34" s="618"/>
      <c r="BV34" s="113"/>
      <c r="BW34" s="113"/>
      <c r="BX34" s="113"/>
      <c r="BY34" s="554">
        <f t="shared" si="144"/>
        <v>0</v>
      </c>
      <c r="BZ34" s="764">
        <f t="shared" si="19"/>
        <v>0</v>
      </c>
      <c r="CA34" s="357">
        <f t="shared" si="145"/>
        <v>0</v>
      </c>
      <c r="CB34" s="357" t="str">
        <f t="shared" si="182"/>
        <v/>
      </c>
      <c r="CC34" s="357">
        <f t="shared" si="21"/>
        <v>0</v>
      </c>
      <c r="CD34" s="357">
        <f t="shared" si="146"/>
        <v>0</v>
      </c>
      <c r="CE34" s="357">
        <f t="shared" si="147"/>
        <v>0</v>
      </c>
      <c r="CF34" s="357">
        <f t="shared" si="148"/>
        <v>0</v>
      </c>
      <c r="CG34" s="357">
        <f t="shared" si="149"/>
        <v>0</v>
      </c>
      <c r="CH34" s="357">
        <f t="shared" si="150"/>
        <v>0</v>
      </c>
      <c r="CI34" s="357" t="str">
        <f t="shared" si="151"/>
        <v/>
      </c>
      <c r="CJ34" s="572">
        <f t="shared" ref="CJ34:CO43" si="190">IF(OR($BT34&lt;=0,$BX34&lt;=0),0,IF(AND($W34=1,$I34=1,$FM34&lt;&gt;1,CJ$2&lt;=$BY34,$BY34&lt;CK$2),1,))</f>
        <v>0</v>
      </c>
      <c r="CK34" s="320">
        <f t="shared" si="190"/>
        <v>0</v>
      </c>
      <c r="CL34" s="320">
        <f t="shared" si="190"/>
        <v>0</v>
      </c>
      <c r="CM34" s="320">
        <f t="shared" si="190"/>
        <v>0</v>
      </c>
      <c r="CN34" s="320">
        <f t="shared" si="190"/>
        <v>0</v>
      </c>
      <c r="CO34" s="320">
        <f t="shared" si="190"/>
        <v>0</v>
      </c>
      <c r="CP34" s="320">
        <f t="shared" si="23"/>
        <v>0</v>
      </c>
      <c r="CQ34" s="320">
        <f t="shared" ref="CQ34:CV43" si="191">IF(OR($BT34&lt;=0,$BX34&lt;=0),0,IF(AND($W34=2,$I34=1,$FM34&lt;&gt;1,CQ$2&lt;=$BY34,$BY34&lt;CR$2),1,))</f>
        <v>0</v>
      </c>
      <c r="CR34" s="320">
        <f t="shared" si="191"/>
        <v>0</v>
      </c>
      <c r="CS34" s="320">
        <f t="shared" si="191"/>
        <v>0</v>
      </c>
      <c r="CT34" s="320">
        <f t="shared" si="191"/>
        <v>0</v>
      </c>
      <c r="CU34" s="320">
        <f t="shared" si="191"/>
        <v>0</v>
      </c>
      <c r="CV34" s="320">
        <f t="shared" si="191"/>
        <v>0</v>
      </c>
      <c r="CW34" s="320">
        <f t="shared" si="25"/>
        <v>0</v>
      </c>
      <c r="CX34" s="320">
        <f t="shared" ref="CX34:DC43" si="192">IF($BX34&lt;0,0,IF(AND($W34=1,$I34=1,$FM34&lt;&gt;1,CX$2&lt;=$BZ34,$BZ34&lt;CY$2),1,))</f>
        <v>0</v>
      </c>
      <c r="CY34" s="320">
        <f t="shared" si="192"/>
        <v>0</v>
      </c>
      <c r="CZ34" s="320">
        <f t="shared" si="192"/>
        <v>0</v>
      </c>
      <c r="DA34" s="320">
        <f t="shared" si="192"/>
        <v>0</v>
      </c>
      <c r="DB34" s="320">
        <f t="shared" si="192"/>
        <v>0</v>
      </c>
      <c r="DC34" s="320">
        <f t="shared" si="192"/>
        <v>0</v>
      </c>
      <c r="DD34" s="320">
        <f t="shared" si="27"/>
        <v>0</v>
      </c>
      <c r="DE34" s="320">
        <f t="shared" ref="DE34:DH53" si="193">IF($BX34&lt;0,0,IF(AND($W34=2,$I34=1,$FM34&lt;&gt;1,DE$2&lt;=$BZ34,$BZ34&lt;DF$2),1,))</f>
        <v>0</v>
      </c>
      <c r="DF34" s="320">
        <f t="shared" si="193"/>
        <v>0</v>
      </c>
      <c r="DG34" s="320">
        <f t="shared" si="193"/>
        <v>0</v>
      </c>
      <c r="DH34" s="320">
        <f t="shared" si="193"/>
        <v>0</v>
      </c>
      <c r="DI34" s="320">
        <f t="shared" ref="DI34:DJ53" si="194">IF($BX34&lt;0,0,IF(AND(,$W34=2,$I34=1,$FM34&lt;&gt;1,DI$2&lt;=$BZ34,$BZ34&lt;DJ$2),1,))</f>
        <v>0</v>
      </c>
      <c r="DJ34" s="320">
        <f t="shared" si="194"/>
        <v>0</v>
      </c>
      <c r="DK34" s="320">
        <f t="shared" si="30"/>
        <v>0</v>
      </c>
      <c r="DL34" s="320">
        <f t="shared" si="31"/>
        <v>0</v>
      </c>
      <c r="DM34" s="320">
        <f t="shared" si="32"/>
        <v>0</v>
      </c>
      <c r="DN34" s="320">
        <f t="shared" si="33"/>
        <v>0</v>
      </c>
      <c r="DO34" s="320">
        <f t="shared" si="34"/>
        <v>0</v>
      </c>
      <c r="DP34" s="374">
        <f t="shared" si="35"/>
        <v>0</v>
      </c>
      <c r="DQ34" s="555">
        <f t="shared" si="36"/>
        <v>0</v>
      </c>
      <c r="DR34" s="555">
        <f>IF($W34=1,IF(SUM($DQ34:DQ34)&lt;&gt;1,IF(SUM(GL34,GW34,HF34)&gt;0,1,),),)</f>
        <v>0</v>
      </c>
      <c r="DS34" s="555">
        <f>IF($W34=1,IF(SUM($DQ34:DR34)&lt;&gt;1,IF(SUM(GM34,GX34,HG34)&gt;0,1,),),)</f>
        <v>0</v>
      </c>
      <c r="DT34" s="555">
        <f>IF($W34=1,IF(SUM($DQ34:DS34)&lt;&gt;1,IF(SUM(GN34,GY34,HH34)&gt;0,1,),),)</f>
        <v>0</v>
      </c>
      <c r="DU34" s="555">
        <f>IF($W34=1,IF(SUM($DQ34:DT34)&lt;&gt;1,IF(SUM(GO34,GT34,GZ34,HI34)&gt;0,1,),),)</f>
        <v>0</v>
      </c>
      <c r="DV34" s="555">
        <f>IF($W34=1,IF(SUM($DQ34:DT34)&lt;&gt;1,IF(SUM(GP34,HA34,HJ34)&gt;0,1,),),)</f>
        <v>0</v>
      </c>
      <c r="DW34" s="555">
        <f>IF($W34=1,IF(SUM($DQ34:DU34)&lt;&gt;1,IF(SUM(GQ34,HB34,HK34)&gt;0,1,),),)</f>
        <v>0</v>
      </c>
      <c r="DX34" s="555">
        <f>IF($W34=1,IF(SUM($DQ34:DV34)&lt;&gt;1,IF(SUM(GR34,HC34,HL34)&gt;0,1,),),)</f>
        <v>0</v>
      </c>
      <c r="DY34" s="555">
        <f>IF($W34=1,IF(SUM($DQ34:DX34)&lt;&gt;1,IF(SUM(GS34,HD34,HM34,GU34)&gt;0,1,),),)</f>
        <v>0</v>
      </c>
      <c r="DZ34" s="555">
        <f t="shared" si="37"/>
        <v>0</v>
      </c>
      <c r="EA34" s="643"/>
      <c r="EB34" s="643"/>
      <c r="EC34" s="643"/>
      <c r="ED34" s="643"/>
      <c r="EE34" s="643"/>
      <c r="EF34" s="643"/>
      <c r="EG34" s="643"/>
      <c r="EH34" s="643"/>
      <c r="EI34" s="643"/>
      <c r="EJ34" s="643"/>
      <c r="EK34" s="643"/>
      <c r="EL34" s="643"/>
      <c r="EM34" s="56"/>
      <c r="EN34" s="56"/>
      <c r="EO34" s="56"/>
      <c r="EP34" s="56"/>
      <c r="EQ34" s="56"/>
      <c r="ER34" s="555">
        <f t="shared" si="38"/>
        <v>0</v>
      </c>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448"/>
      <c r="FT34" s="56"/>
      <c r="FU34" s="449"/>
      <c r="FV34" s="458"/>
      <c r="FW34" s="573"/>
      <c r="FX34" s="530">
        <f t="shared" si="39"/>
        <v>0</v>
      </c>
      <c r="FY34" s="450"/>
      <c r="FZ34" s="451"/>
      <c r="GA34" s="452"/>
      <c r="GB34" s="452"/>
      <c r="GC34" s="453">
        <f t="shared" si="40"/>
        <v>0</v>
      </c>
      <c r="GD34" s="454">
        <f t="shared" si="41"/>
        <v>0</v>
      </c>
      <c r="GE34" s="455">
        <f t="shared" si="42"/>
        <v>0</v>
      </c>
      <c r="GF34" s="456">
        <f t="shared" si="43"/>
        <v>0</v>
      </c>
      <c r="GG34" s="456">
        <f t="shared" si="44"/>
        <v>0</v>
      </c>
      <c r="GH34" s="456">
        <f t="shared" si="45"/>
        <v>0</v>
      </c>
      <c r="GI34" s="456">
        <f t="shared" si="46"/>
        <v>0</v>
      </c>
      <c r="GJ34" s="455">
        <f t="shared" si="47"/>
        <v>0</v>
      </c>
      <c r="GK34" s="455">
        <f t="shared" si="152"/>
        <v>0</v>
      </c>
      <c r="GL34" s="455">
        <f>IF(AND($FX34&lt;&gt;1,$FZ34&lt;&gt;1),IF(AND(SUM($GK34:GK34)&lt;&gt;1),IF($GC34&gt;=10,1,),),0)</f>
        <v>0</v>
      </c>
      <c r="GM34" s="455">
        <f>IF(AND($FX34&lt;&gt;1,$FZ34&lt;&gt;1),IF(AND(SUM($GK34:GL34)&lt;&gt;1),IF(AND($FY34=1,$GC34&gt;=4),1,),),0)</f>
        <v>0</v>
      </c>
      <c r="GN34" s="455">
        <f>IF(AND($FX34&lt;&gt;1,$FZ34&lt;&gt;1),IF(AND(SUM($GK34:GM34)&lt;&gt;1),IF(AND($FY34=1,$GC34&gt;=2),1,),),0)</f>
        <v>0</v>
      </c>
      <c r="GO34" s="455">
        <f>IF(AND($FX34&lt;&gt;1,$FZ34&lt;&gt;1),IF(AND(SUM($GK34:GN34)&lt;&gt;1),IF(AND($FY34=1,$GC34&gt;0),1,),),0)</f>
        <v>0</v>
      </c>
      <c r="GP34" s="455">
        <f>IF(AND($FX34&lt;&gt;1,$FZ34&lt;&gt;1),IF(AND(SUM($GK34:GO34)&lt;&gt;1),IF($GC34&gt;=4,1,),),0)</f>
        <v>0</v>
      </c>
      <c r="GQ34" s="455">
        <f>IF(AND($FX34&lt;&gt;1,$FZ34&lt;&gt;1),IF(AND(SUM($GK34:GP34)&lt;&gt;1),IF($FY34=1,1,),),0)</f>
        <v>0</v>
      </c>
      <c r="GR34" s="455">
        <f>IF(AND($FX34&lt;&gt;1,$FZ34&lt;&gt;1),IF(AND(SUM($GK34:GQ34)&lt;&gt;1),IF($GC34&gt;=2,1,),),0)</f>
        <v>0</v>
      </c>
      <c r="GS34" s="455">
        <f>IF(AND($FX34&lt;&gt;1,$FZ34&lt;&gt;1),IF(AND(SUM($GK34:GR34)&lt;&gt;1),IF($GC34&gt;0,1,),),0)</f>
        <v>0</v>
      </c>
      <c r="GT34" s="455">
        <f t="shared" si="48"/>
        <v>0</v>
      </c>
      <c r="GU34" s="455">
        <f>IF($FX34&lt;&gt;1,IF(AND(SUM($GT34:GT34)&lt;&gt;1,$GJ34=4,$FZ34=1,$GC34&gt;0),1,),0)</f>
        <v>0</v>
      </c>
      <c r="GV34" s="455">
        <f t="shared" si="49"/>
        <v>0</v>
      </c>
      <c r="GW34" s="455">
        <f t="shared" si="50"/>
        <v>0</v>
      </c>
      <c r="GX34" s="455">
        <f>IF($FX34&lt;&gt;1,IF(AND($GJ34=2,SUM($GV34:GW34)&lt;&gt;1),IF(AND($FY34=1,$GD34&gt;=0.2),1,),),0)</f>
        <v>0</v>
      </c>
      <c r="GY34" s="455">
        <f>IF($FX34&lt;&gt;1,IF(AND($GJ34=2,SUM($GV34:GX34)&lt;&gt;1),IF(AND($FY34=1,$GD34&gt;=0.1),1,),),0)</f>
        <v>0</v>
      </c>
      <c r="GZ34" s="455">
        <f>IF($FX34&lt;&gt;1,IF(AND($GJ34=2,SUM($GV34:GY34)&lt;&gt;1),IF(AND($FY34=1,$GC34&gt;0),1,),),0)</f>
        <v>0</v>
      </c>
      <c r="HA34" s="455">
        <f>IF($FX34&lt;&gt;1,IF(AND($GJ34=2,SUM($GV34:GZ34)&lt;&gt;1),IF($GD34&gt;=0.2,1,),),0)</f>
        <v>0</v>
      </c>
      <c r="HB34" s="455">
        <f>IF($FX34&lt;&gt;1,IF(AND($GJ34=2,SUM($GV34:HA34)&lt;&gt;1),IF($FY34=1,1,),),0)</f>
        <v>0</v>
      </c>
      <c r="HC34" s="455">
        <f>IF($FX34&lt;&gt;1,IF(AND($GJ34=2,SUM($GV34:HB34)&lt;&gt;1),IF($GD34&gt;=0.1,1,),),0)</f>
        <v>0</v>
      </c>
      <c r="HD34" s="455">
        <f>IF($FX34&lt;&gt;1,IF(AND(SUM($GV34:HC34)&lt;&gt;1,$GJ34=2,$GC34&gt;0),1,),0)</f>
        <v>0</v>
      </c>
      <c r="HE34" s="455">
        <f t="shared" si="51"/>
        <v>0</v>
      </c>
      <c r="HF34" s="455">
        <f t="shared" si="52"/>
        <v>0</v>
      </c>
      <c r="HG34" s="455">
        <f>IF($FX34&lt;&gt;1,IF(AND($GJ34=3,SUM($HE34:HF34)&lt;&gt;1),IF(AND($FY34=1,$GD34&gt;=0.1),1,),),0)</f>
        <v>0</v>
      </c>
      <c r="HH34" s="455">
        <f>IF($FX34&lt;&gt;1,IF(AND($GJ34=3,SUM($HE34:HG34)&lt;&gt;1),IF(AND($FY34=1,$GD34&gt;=0.05),1,),),0)</f>
        <v>0</v>
      </c>
      <c r="HI34" s="455">
        <f>IF($FX34&lt;&gt;1,IF(AND($GJ34=3,SUM($HE34:HH34)&lt;&gt;1),IF(AND($FY34=1,$GC34&gt;0),1,),),0)</f>
        <v>0</v>
      </c>
      <c r="HJ34" s="455">
        <f>IF($FX34&lt;&gt;1,IF(AND($GJ34=3,SUM($HE34:HI34)&lt;&gt;1),IF($GD34&gt;=0.1,1,),),0)</f>
        <v>0</v>
      </c>
      <c r="HK34" s="455">
        <f>IF($FX34&lt;&gt;1,IF(AND($GJ34=3,SUM($HE34:HJ34)&lt;&gt;1),IF($FY34=1,1,),),0)</f>
        <v>0</v>
      </c>
      <c r="HL34" s="455">
        <f>IF($FX34&lt;&gt;1,IF(AND($GJ34=3,SUM($HE34:HK34)&lt;&gt;1),IF($GD34&gt;=0.05,1,),),0)</f>
        <v>0</v>
      </c>
      <c r="HM34" s="455">
        <f>IF($FX34&lt;&gt;1,IF(AND(SUM($HE34:HL34)&lt;&gt;1,$GJ34=3,$FZ34=1,$GC34&gt;0),1,),0)</f>
        <v>0</v>
      </c>
      <c r="HN34" s="457">
        <f t="shared" si="153"/>
        <v>0</v>
      </c>
      <c r="HO34" s="458"/>
      <c r="HP34" s="459">
        <f t="shared" si="53"/>
        <v>0</v>
      </c>
      <c r="HQ34" s="460">
        <f t="shared" si="54"/>
        <v>0</v>
      </c>
      <c r="HR34" s="460">
        <f t="shared" si="55"/>
        <v>0</v>
      </c>
      <c r="HS34" s="460">
        <f t="shared" si="56"/>
        <v>0</v>
      </c>
      <c r="HT34" s="460">
        <f t="shared" si="57"/>
        <v>0</v>
      </c>
      <c r="HU34" s="460">
        <f t="shared" si="58"/>
        <v>0</v>
      </c>
      <c r="HV34" s="460">
        <f t="shared" si="59"/>
        <v>0</v>
      </c>
      <c r="HW34" s="460">
        <f t="shared" si="60"/>
        <v>0</v>
      </c>
      <c r="HX34" s="460">
        <f t="shared" si="61"/>
        <v>0</v>
      </c>
      <c r="HY34" s="460">
        <f t="shared" si="62"/>
        <v>0</v>
      </c>
      <c r="HZ34" s="460">
        <f t="shared" si="63"/>
        <v>0</v>
      </c>
      <c r="IA34" s="460">
        <f t="shared" si="64"/>
        <v>0</v>
      </c>
      <c r="IB34" s="460">
        <f t="shared" si="65"/>
        <v>0</v>
      </c>
      <c r="IC34" s="460">
        <f t="shared" si="66"/>
        <v>0</v>
      </c>
      <c r="ID34" s="460">
        <f t="shared" si="67"/>
        <v>0</v>
      </c>
      <c r="IE34" s="460">
        <f t="shared" si="68"/>
        <v>0</v>
      </c>
      <c r="IF34" s="460">
        <f t="shared" si="69"/>
        <v>0</v>
      </c>
      <c r="IG34" s="460">
        <f t="shared" si="70"/>
        <v>0</v>
      </c>
      <c r="IH34" s="460">
        <f t="shared" si="71"/>
        <v>0</v>
      </c>
      <c r="II34" s="460">
        <f t="shared" si="72"/>
        <v>0</v>
      </c>
      <c r="IJ34" s="460">
        <f t="shared" si="73"/>
        <v>0</v>
      </c>
      <c r="IK34" s="460">
        <f t="shared" si="74"/>
        <v>0</v>
      </c>
      <c r="IL34" s="460">
        <f t="shared" si="75"/>
        <v>0</v>
      </c>
      <c r="IM34" s="460">
        <f t="shared" si="76"/>
        <v>0</v>
      </c>
      <c r="IN34" s="460">
        <f t="shared" si="77"/>
        <v>0</v>
      </c>
      <c r="IO34" s="460">
        <f t="shared" si="78"/>
        <v>0</v>
      </c>
      <c r="IP34" s="460">
        <f t="shared" si="79"/>
        <v>0</v>
      </c>
      <c r="IQ34" s="460">
        <f t="shared" si="80"/>
        <v>0</v>
      </c>
      <c r="IR34" s="460">
        <f t="shared" si="81"/>
        <v>0</v>
      </c>
      <c r="IS34" s="460">
        <f t="shared" si="82"/>
        <v>0</v>
      </c>
      <c r="IT34" s="460">
        <f t="shared" si="83"/>
        <v>0</v>
      </c>
      <c r="IU34" s="460">
        <f t="shared" si="84"/>
        <v>0</v>
      </c>
      <c r="IV34" s="460">
        <f t="shared" si="85"/>
        <v>0</v>
      </c>
      <c r="IW34" s="460">
        <f t="shared" si="86"/>
        <v>0</v>
      </c>
      <c r="IX34" s="460">
        <f t="shared" si="87"/>
        <v>0</v>
      </c>
      <c r="IY34" s="460">
        <f t="shared" si="88"/>
        <v>0</v>
      </c>
      <c r="IZ34" s="460">
        <f t="shared" si="89"/>
        <v>0</v>
      </c>
      <c r="JA34" s="460">
        <f t="shared" si="90"/>
        <v>0</v>
      </c>
      <c r="JB34" s="460">
        <f t="shared" si="91"/>
        <v>0</v>
      </c>
      <c r="JC34" s="460">
        <f t="shared" si="92"/>
        <v>0</v>
      </c>
      <c r="JD34" s="460">
        <f t="shared" si="93"/>
        <v>0</v>
      </c>
      <c r="JE34" s="460">
        <f t="shared" si="94"/>
        <v>0</v>
      </c>
      <c r="JF34" s="460">
        <f t="shared" si="95"/>
        <v>0</v>
      </c>
      <c r="JG34" s="460">
        <f t="shared" si="154"/>
        <v>0</v>
      </c>
      <c r="JH34" s="460">
        <f t="shared" si="155"/>
        <v>0</v>
      </c>
      <c r="JI34" s="460">
        <f t="shared" si="156"/>
        <v>0</v>
      </c>
      <c r="JJ34" s="460">
        <f t="shared" si="157"/>
        <v>0</v>
      </c>
      <c r="JK34" s="460">
        <f t="shared" si="158"/>
        <v>0</v>
      </c>
      <c r="JL34" s="460">
        <f t="shared" si="159"/>
        <v>0</v>
      </c>
      <c r="JM34" s="648">
        <f t="shared" si="97"/>
        <v>0</v>
      </c>
      <c r="JN34" s="460">
        <f t="shared" si="98"/>
        <v>0</v>
      </c>
      <c r="JO34" s="460">
        <f t="shared" si="99"/>
        <v>0</v>
      </c>
      <c r="JP34" s="648">
        <f t="shared" si="100"/>
        <v>0</v>
      </c>
      <c r="JQ34" s="460">
        <f t="shared" si="101"/>
        <v>0</v>
      </c>
      <c r="JR34" s="460">
        <f t="shared" si="102"/>
        <v>0</v>
      </c>
      <c r="JS34" s="460">
        <f t="shared" si="160"/>
        <v>0</v>
      </c>
      <c r="JT34" s="460">
        <f t="shared" si="103"/>
        <v>0</v>
      </c>
      <c r="JU34" s="460">
        <f t="shared" si="104"/>
        <v>0</v>
      </c>
      <c r="JV34" s="460">
        <f t="shared" si="105"/>
        <v>0</v>
      </c>
      <c r="JW34" s="460">
        <f t="shared" si="187"/>
        <v>0</v>
      </c>
      <c r="JX34" s="460">
        <f t="shared" si="187"/>
        <v>0</v>
      </c>
      <c r="JY34" s="460">
        <f t="shared" si="187"/>
        <v>0</v>
      </c>
      <c r="JZ34" s="460">
        <f t="shared" si="187"/>
        <v>0</v>
      </c>
      <c r="KA34" s="460">
        <f t="shared" si="187"/>
        <v>0</v>
      </c>
      <c r="KB34" s="460">
        <f t="shared" si="187"/>
        <v>0</v>
      </c>
      <c r="KC34" s="460">
        <f t="shared" si="187"/>
        <v>0</v>
      </c>
      <c r="KD34" s="460">
        <f t="shared" si="187"/>
        <v>0</v>
      </c>
      <c r="KE34" s="460">
        <f t="shared" si="187"/>
        <v>0</v>
      </c>
      <c r="KF34" s="460">
        <f t="shared" si="187"/>
        <v>0</v>
      </c>
      <c r="KG34" s="460">
        <f t="shared" si="187"/>
        <v>0</v>
      </c>
      <c r="KH34" s="460">
        <f t="shared" si="187"/>
        <v>0</v>
      </c>
      <c r="KI34" s="460">
        <f t="shared" si="107"/>
        <v>0</v>
      </c>
      <c r="KJ34" s="460">
        <f t="shared" si="189"/>
        <v>0</v>
      </c>
      <c r="KK34" s="460">
        <f t="shared" si="189"/>
        <v>0</v>
      </c>
      <c r="KL34" s="460">
        <f t="shared" si="189"/>
        <v>0</v>
      </c>
      <c r="KM34" s="460">
        <f t="shared" si="188"/>
        <v>0</v>
      </c>
      <c r="KN34" s="460">
        <f t="shared" si="188"/>
        <v>0</v>
      </c>
      <c r="KO34" s="460">
        <f t="shared" si="188"/>
        <v>0</v>
      </c>
      <c r="KP34" s="460">
        <f t="shared" si="188"/>
        <v>0</v>
      </c>
      <c r="KQ34" s="460">
        <f t="shared" si="188"/>
        <v>0</v>
      </c>
      <c r="KR34" s="460">
        <f t="shared" si="188"/>
        <v>0</v>
      </c>
      <c r="KS34" s="460">
        <f t="shared" si="188"/>
        <v>0</v>
      </c>
      <c r="KT34" s="460">
        <f t="shared" si="188"/>
        <v>0</v>
      </c>
      <c r="KU34" s="460">
        <f t="shared" si="188"/>
        <v>0</v>
      </c>
      <c r="KV34" s="460">
        <f t="shared" si="188"/>
        <v>0</v>
      </c>
      <c r="KW34" s="460">
        <f t="shared" si="188"/>
        <v>0</v>
      </c>
      <c r="KX34" s="460">
        <f t="shared" si="109"/>
        <v>0</v>
      </c>
      <c r="KY34" s="460">
        <f t="shared" si="180"/>
        <v>0</v>
      </c>
      <c r="KZ34" s="460">
        <f t="shared" si="110"/>
        <v>0</v>
      </c>
      <c r="LA34" s="457">
        <f t="shared" si="110"/>
        <v>0</v>
      </c>
      <c r="LB34" s="461">
        <f t="shared" si="162"/>
        <v>0</v>
      </c>
      <c r="LC34" s="460">
        <f t="shared" si="111"/>
        <v>0</v>
      </c>
      <c r="LD34" s="462">
        <f>IF(I34=1,VLOOKUP(C34,'総括表 (A表)'!$E$12:$AP$542,37,FALSE),)</f>
        <v>0</v>
      </c>
      <c r="LE34" s="463">
        <f t="shared" si="163"/>
        <v>0</v>
      </c>
      <c r="LF34" s="460" t="str">
        <f t="shared" si="112"/>
        <v/>
      </c>
      <c r="LG34" s="460" t="str">
        <f t="shared" si="113"/>
        <v/>
      </c>
      <c r="LH34" s="460" t="str">
        <f t="shared" si="164"/>
        <v/>
      </c>
      <c r="LI34" s="460" t="str">
        <f t="shared" si="165"/>
        <v/>
      </c>
      <c r="LJ34" s="460" t="str">
        <f t="shared" si="166"/>
        <v/>
      </c>
      <c r="LK34" s="460" t="str">
        <f t="shared" si="167"/>
        <v/>
      </c>
      <c r="LL34" s="460" t="str">
        <f t="shared" si="168"/>
        <v/>
      </c>
      <c r="LM34" s="460" t="str">
        <f t="shared" si="169"/>
        <v/>
      </c>
      <c r="LN34" s="460" t="str">
        <f t="shared" si="170"/>
        <v/>
      </c>
      <c r="LO34" s="462" t="str">
        <f t="shared" si="114"/>
        <v/>
      </c>
      <c r="LP34" s="459">
        <f t="shared" si="171"/>
        <v>0</v>
      </c>
      <c r="LQ34" s="460" t="str">
        <f t="shared" si="115"/>
        <v/>
      </c>
      <c r="LR34" s="460" t="str">
        <f t="shared" si="116"/>
        <v/>
      </c>
      <c r="LS34" s="464" t="str">
        <f t="shared" si="117"/>
        <v/>
      </c>
      <c r="LT34" s="460" t="str">
        <f t="shared" si="118"/>
        <v/>
      </c>
      <c r="LU34" s="460" t="str">
        <f t="shared" si="119"/>
        <v/>
      </c>
      <c r="LV34" s="621" t="str">
        <f t="shared" si="179"/>
        <v>○</v>
      </c>
      <c r="LW34" s="459">
        <f t="shared" si="172"/>
        <v>0</v>
      </c>
      <c r="LX34" s="465">
        <f t="shared" si="120"/>
        <v>0</v>
      </c>
      <c r="LY34" s="465" t="str">
        <f t="shared" si="121"/>
        <v/>
      </c>
      <c r="LZ34" s="466" t="str">
        <f t="shared" si="173"/>
        <v/>
      </c>
      <c r="MA34" s="466">
        <f t="shared" si="122"/>
        <v>0</v>
      </c>
      <c r="MB34" s="466">
        <f t="shared" si="174"/>
        <v>0</v>
      </c>
      <c r="MC34" s="466">
        <f t="shared" si="123"/>
        <v>0</v>
      </c>
      <c r="MD34" s="467">
        <f t="shared" si="124"/>
        <v>0</v>
      </c>
      <c r="ME34" s="468" t="str">
        <f t="shared" si="125"/>
        <v>○</v>
      </c>
      <c r="MF34" s="469" t="str">
        <f t="shared" si="126"/>
        <v/>
      </c>
      <c r="MG34" s="466">
        <f t="shared" si="127"/>
        <v>0</v>
      </c>
      <c r="MH34" s="470">
        <f t="shared" si="128"/>
        <v>0</v>
      </c>
      <c r="MI34" s="471" t="str">
        <f t="shared" si="175"/>
        <v>○</v>
      </c>
      <c r="MJ34" s="556" t="str">
        <f t="shared" si="176"/>
        <v>○</v>
      </c>
      <c r="MK34" s="569" t="str">
        <f t="shared" si="129"/>
        <v/>
      </c>
      <c r="ML34" s="568" t="str">
        <f t="shared" si="130"/>
        <v/>
      </c>
      <c r="MM34" s="570" t="str">
        <f t="shared" si="131"/>
        <v/>
      </c>
      <c r="MN34" s="571">
        <f t="shared" si="132"/>
        <v>0</v>
      </c>
    </row>
    <row r="35" spans="1:352" ht="30" customHeight="1">
      <c r="A35" s="531">
        <f t="shared" si="8"/>
        <v>0</v>
      </c>
      <c r="B35" s="531">
        <f t="shared" si="133"/>
        <v>0</v>
      </c>
      <c r="C35" s="531">
        <f t="shared" si="181"/>
        <v>0</v>
      </c>
      <c r="D35" s="531">
        <f t="shared" si="135"/>
        <v>0</v>
      </c>
      <c r="E35" s="531">
        <f t="shared" si="9"/>
        <v>0</v>
      </c>
      <c r="F35" s="531">
        <f t="shared" si="10"/>
        <v>0</v>
      </c>
      <c r="G35" s="531">
        <f t="shared" si="136"/>
        <v>0</v>
      </c>
      <c r="H35" s="531">
        <f t="shared" si="137"/>
        <v>0</v>
      </c>
      <c r="I35" s="531">
        <f t="shared" si="11"/>
        <v>0</v>
      </c>
      <c r="J35" s="531">
        <f t="shared" si="138"/>
        <v>0</v>
      </c>
      <c r="K35" s="532">
        <f t="shared" si="12"/>
        <v>22</v>
      </c>
      <c r="L35" s="390"/>
      <c r="M35" s="391"/>
      <c r="N35" s="391"/>
      <c r="O35" s="102"/>
      <c r="P35" s="545" cm="1">
        <f t="array" ref="P35">IFERROR(_xlfn.IFS($O35=1,"都市農業地域",$O35=2,"平地農業地域",$O35=3,"中間農業地域",$O35=4,"山間農業地域"),0)</f>
        <v>0</v>
      </c>
      <c r="Q35" s="560"/>
      <c r="R35" s="357">
        <f t="shared" si="13"/>
        <v>0</v>
      </c>
      <c r="S35" s="637"/>
      <c r="T35" s="742"/>
      <c r="U35" s="743"/>
      <c r="V35" s="637"/>
      <c r="W35" s="455" t="str">
        <f t="shared" si="139"/>
        <v/>
      </c>
      <c r="X35" s="546" t="str">
        <f>IFERROR(IF($Y35=5,"100万円",VLOOKUP($W35,'整理番号表 （R7） '!$Y$33:$Z$34,2,"FALSE")),"")</f>
        <v/>
      </c>
      <c r="Y35" s="50"/>
      <c r="Z35" s="456" cm="1">
        <f t="array" ref="Z35">IFERROR(_xlfn.IFS($Y35=1,"認定農業者",$Y35=2,"認定就農者",$Y35=3,"集落営農組織(任意組織)",$Y35=4,"市町村基本構想に示す目標水準を達成している農業者",$Y35=5,"市町村が認める者"),0)</f>
        <v>0</v>
      </c>
      <c r="AA35" s="371"/>
      <c r="AB35" s="547" t="str">
        <f>'整理番号表 （R7） '!$AC35</f>
        <v/>
      </c>
      <c r="AC35" s="548" t="str">
        <f t="shared" si="186"/>
        <v/>
      </c>
      <c r="AD35" s="50"/>
      <c r="AE35" s="50"/>
      <c r="AF35" s="455">
        <f>IF(AE35&lt;&gt;0,VLOOKUP(AE35,'整理番号表 （R7） '!$B$20:$F$47,2,FALSE),)</f>
        <v>0</v>
      </c>
      <c r="AG35" s="104"/>
      <c r="AH35" s="549" t="str">
        <f>IFERROR(VLOOKUP(AG35,'整理番号表 （R7） '!$P$6:$Q$39,2,FALSE),"")</f>
        <v/>
      </c>
      <c r="AI35" s="106"/>
      <c r="AJ35" s="530">
        <f t="shared" si="15"/>
        <v>0</v>
      </c>
      <c r="AK35" s="340"/>
      <c r="AL35" s="632"/>
      <c r="AM35" s="439"/>
      <c r="AN35" s="440"/>
      <c r="AO35" s="440"/>
      <c r="AP35" s="104"/>
      <c r="AQ35" s="441">
        <f>IF(AP35&lt;&gt;0,VLOOKUP(AP35,'整理番号表 （R7） '!$P$43:$R$49,2,FALSE),)</f>
        <v>0</v>
      </c>
      <c r="AR35" s="442"/>
      <c r="AS35" s="440"/>
      <c r="AT35" s="105"/>
      <c r="AU35" s="767"/>
      <c r="AV35" s="767"/>
      <c r="AW35" s="418"/>
      <c r="AX35" s="550">
        <f t="shared" si="140"/>
        <v>0</v>
      </c>
      <c r="AY35" s="550">
        <f t="shared" si="16"/>
        <v>0</v>
      </c>
      <c r="AZ35" s="418"/>
      <c r="BA35" s="550">
        <f t="shared" si="177"/>
        <v>0</v>
      </c>
      <c r="BB35" s="444"/>
      <c r="BC35" s="444"/>
      <c r="BD35" s="444"/>
      <c r="BE35" s="620"/>
      <c r="BF35" s="553" t="str">
        <f t="shared" si="141"/>
        <v/>
      </c>
      <c r="BG35" s="562" t="str">
        <f t="shared" si="142"/>
        <v/>
      </c>
      <c r="BH35" s="551">
        <f t="shared" si="143"/>
        <v>0</v>
      </c>
      <c r="BI35" s="551">
        <f t="shared" si="178"/>
        <v>0</v>
      </c>
      <c r="BJ35" s="446"/>
      <c r="BK35" s="446"/>
      <c r="BL35" s="446"/>
      <c r="BM35" s="45"/>
      <c r="BN35" s="455">
        <f>IF(BM35&lt;&gt;0,VLOOKUP(BM35,'整理番号表 （R7） '!$T$6:$U$16,2,FALSE),)</f>
        <v>0</v>
      </c>
      <c r="BO35" s="45"/>
      <c r="BP35" s="455">
        <f>IF(BO35&lt;&gt;0,VLOOKUP(BO35,'整理番号表 （R7） '!$T$23:$U$30,2,FALSE),)</f>
        <v>0</v>
      </c>
      <c r="BQ35" s="45"/>
      <c r="BR35" s="552">
        <f t="shared" si="17"/>
        <v>0</v>
      </c>
      <c r="BS35" s="763" t="str">
        <f t="shared" si="18"/>
        <v/>
      </c>
      <c r="BT35" s="113"/>
      <c r="BU35" s="618"/>
      <c r="BV35" s="113"/>
      <c r="BW35" s="113"/>
      <c r="BX35" s="113"/>
      <c r="BY35" s="554">
        <f t="shared" si="144"/>
        <v>0</v>
      </c>
      <c r="BZ35" s="764">
        <f t="shared" si="19"/>
        <v>0</v>
      </c>
      <c r="CA35" s="357">
        <f t="shared" si="145"/>
        <v>0</v>
      </c>
      <c r="CB35" s="357" t="str">
        <f t="shared" si="182"/>
        <v/>
      </c>
      <c r="CC35" s="357">
        <f t="shared" si="21"/>
        <v>0</v>
      </c>
      <c r="CD35" s="357">
        <f t="shared" si="146"/>
        <v>0</v>
      </c>
      <c r="CE35" s="357">
        <f t="shared" si="147"/>
        <v>0</v>
      </c>
      <c r="CF35" s="357">
        <f t="shared" si="148"/>
        <v>0</v>
      </c>
      <c r="CG35" s="357">
        <f t="shared" si="149"/>
        <v>0</v>
      </c>
      <c r="CH35" s="357">
        <f t="shared" si="150"/>
        <v>0</v>
      </c>
      <c r="CI35" s="357" t="str">
        <f t="shared" si="151"/>
        <v/>
      </c>
      <c r="CJ35" s="572">
        <f t="shared" si="190"/>
        <v>0</v>
      </c>
      <c r="CK35" s="320">
        <f t="shared" si="190"/>
        <v>0</v>
      </c>
      <c r="CL35" s="320">
        <f t="shared" si="190"/>
        <v>0</v>
      </c>
      <c r="CM35" s="320">
        <f t="shared" si="190"/>
        <v>0</v>
      </c>
      <c r="CN35" s="320">
        <f t="shared" si="190"/>
        <v>0</v>
      </c>
      <c r="CO35" s="320">
        <f t="shared" si="190"/>
        <v>0</v>
      </c>
      <c r="CP35" s="320">
        <f t="shared" si="23"/>
        <v>0</v>
      </c>
      <c r="CQ35" s="320">
        <f t="shared" si="191"/>
        <v>0</v>
      </c>
      <c r="CR35" s="320">
        <f t="shared" si="191"/>
        <v>0</v>
      </c>
      <c r="CS35" s="320">
        <f t="shared" si="191"/>
        <v>0</v>
      </c>
      <c r="CT35" s="320">
        <f t="shared" si="191"/>
        <v>0</v>
      </c>
      <c r="CU35" s="320">
        <f t="shared" si="191"/>
        <v>0</v>
      </c>
      <c r="CV35" s="320">
        <f t="shared" si="191"/>
        <v>0</v>
      </c>
      <c r="CW35" s="320">
        <f t="shared" si="25"/>
        <v>0</v>
      </c>
      <c r="CX35" s="320">
        <f t="shared" si="192"/>
        <v>0</v>
      </c>
      <c r="CY35" s="320">
        <f t="shared" si="192"/>
        <v>0</v>
      </c>
      <c r="CZ35" s="320">
        <f t="shared" si="192"/>
        <v>0</v>
      </c>
      <c r="DA35" s="320">
        <f t="shared" si="192"/>
        <v>0</v>
      </c>
      <c r="DB35" s="320">
        <f t="shared" si="192"/>
        <v>0</v>
      </c>
      <c r="DC35" s="320">
        <f t="shared" si="192"/>
        <v>0</v>
      </c>
      <c r="DD35" s="320">
        <f t="shared" si="27"/>
        <v>0</v>
      </c>
      <c r="DE35" s="320">
        <f t="shared" si="193"/>
        <v>0</v>
      </c>
      <c r="DF35" s="320">
        <f t="shared" si="193"/>
        <v>0</v>
      </c>
      <c r="DG35" s="320">
        <f t="shared" si="193"/>
        <v>0</v>
      </c>
      <c r="DH35" s="320">
        <f t="shared" si="193"/>
        <v>0</v>
      </c>
      <c r="DI35" s="320">
        <f t="shared" si="194"/>
        <v>0</v>
      </c>
      <c r="DJ35" s="320">
        <f t="shared" si="194"/>
        <v>0</v>
      </c>
      <c r="DK35" s="320">
        <f t="shared" si="30"/>
        <v>0</v>
      </c>
      <c r="DL35" s="320">
        <f t="shared" si="31"/>
        <v>0</v>
      </c>
      <c r="DM35" s="320">
        <f t="shared" si="32"/>
        <v>0</v>
      </c>
      <c r="DN35" s="320">
        <f t="shared" si="33"/>
        <v>0</v>
      </c>
      <c r="DO35" s="320">
        <f t="shared" si="34"/>
        <v>0</v>
      </c>
      <c r="DP35" s="374">
        <f t="shared" si="35"/>
        <v>0</v>
      </c>
      <c r="DQ35" s="555">
        <f t="shared" si="36"/>
        <v>0</v>
      </c>
      <c r="DR35" s="555">
        <f>IF($W35=1,IF(SUM($DQ35:DQ35)&lt;&gt;1,IF(SUM(GL35,GW35,HF35)&gt;0,1,),),)</f>
        <v>0</v>
      </c>
      <c r="DS35" s="555">
        <f>IF($W35=1,IF(SUM($DQ35:DR35)&lt;&gt;1,IF(SUM(GM35,GX35,HG35)&gt;0,1,),),)</f>
        <v>0</v>
      </c>
      <c r="DT35" s="555">
        <f>IF($W35=1,IF(SUM($DQ35:DS35)&lt;&gt;1,IF(SUM(GN35,GY35,HH35)&gt;0,1,),),)</f>
        <v>0</v>
      </c>
      <c r="DU35" s="555">
        <f>IF($W35=1,IF(SUM($DQ35:DT35)&lt;&gt;1,IF(SUM(GO35,GT35,GZ35,HI35)&gt;0,1,),),)</f>
        <v>0</v>
      </c>
      <c r="DV35" s="555">
        <f>IF($W35=1,IF(SUM($DQ35:DT35)&lt;&gt;1,IF(SUM(GP35,HA35,HJ35)&gt;0,1,),),)</f>
        <v>0</v>
      </c>
      <c r="DW35" s="555">
        <f>IF($W35=1,IF(SUM($DQ35:DU35)&lt;&gt;1,IF(SUM(GQ35,HB35,HK35)&gt;0,1,),),)</f>
        <v>0</v>
      </c>
      <c r="DX35" s="555">
        <f>IF($W35=1,IF(SUM($DQ35:DV35)&lt;&gt;1,IF(SUM(GR35,HC35,HL35)&gt;0,1,),),)</f>
        <v>0</v>
      </c>
      <c r="DY35" s="555">
        <f>IF($W35=1,IF(SUM($DQ35:DX35)&lt;&gt;1,IF(SUM(GS35,HD35,HM35,GU35)&gt;0,1,),),)</f>
        <v>0</v>
      </c>
      <c r="DZ35" s="555">
        <f t="shared" si="37"/>
        <v>0</v>
      </c>
      <c r="EA35" s="643"/>
      <c r="EB35" s="643"/>
      <c r="EC35" s="643"/>
      <c r="ED35" s="643"/>
      <c r="EE35" s="643"/>
      <c r="EF35" s="643"/>
      <c r="EG35" s="643"/>
      <c r="EH35" s="643"/>
      <c r="EI35" s="643"/>
      <c r="EJ35" s="643"/>
      <c r="EK35" s="643"/>
      <c r="EL35" s="643"/>
      <c r="EM35" s="56"/>
      <c r="EN35" s="56"/>
      <c r="EO35" s="56"/>
      <c r="EP35" s="56"/>
      <c r="EQ35" s="56"/>
      <c r="ER35" s="555">
        <f t="shared" si="38"/>
        <v>0</v>
      </c>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448"/>
      <c r="FT35" s="56"/>
      <c r="FU35" s="449"/>
      <c r="FV35" s="458"/>
      <c r="FW35" s="573"/>
      <c r="FX35" s="530">
        <f t="shared" si="39"/>
        <v>0</v>
      </c>
      <c r="FY35" s="450"/>
      <c r="FZ35" s="451"/>
      <c r="GA35" s="452"/>
      <c r="GB35" s="452"/>
      <c r="GC35" s="453">
        <f t="shared" si="40"/>
        <v>0</v>
      </c>
      <c r="GD35" s="454">
        <f t="shared" si="41"/>
        <v>0</v>
      </c>
      <c r="GE35" s="455">
        <f t="shared" si="42"/>
        <v>0</v>
      </c>
      <c r="GF35" s="456">
        <f t="shared" si="43"/>
        <v>0</v>
      </c>
      <c r="GG35" s="456">
        <f t="shared" si="44"/>
        <v>0</v>
      </c>
      <c r="GH35" s="456">
        <f t="shared" si="45"/>
        <v>0</v>
      </c>
      <c r="GI35" s="456">
        <f t="shared" si="46"/>
        <v>0</v>
      </c>
      <c r="GJ35" s="455">
        <f t="shared" si="47"/>
        <v>0</v>
      </c>
      <c r="GK35" s="455">
        <f t="shared" si="152"/>
        <v>0</v>
      </c>
      <c r="GL35" s="455">
        <f>IF(AND($FX35&lt;&gt;1,$FZ35&lt;&gt;1),IF(AND(SUM($GK35:GK35)&lt;&gt;1),IF($GC35&gt;=10,1,),),0)</f>
        <v>0</v>
      </c>
      <c r="GM35" s="455">
        <f>IF(AND($FX35&lt;&gt;1,$FZ35&lt;&gt;1),IF(AND(SUM($GK35:GL35)&lt;&gt;1),IF(AND($FY35=1,$GC35&gt;=4),1,),),0)</f>
        <v>0</v>
      </c>
      <c r="GN35" s="455">
        <f>IF(AND($FX35&lt;&gt;1,$FZ35&lt;&gt;1),IF(AND(SUM($GK35:GM35)&lt;&gt;1),IF(AND($FY35=1,$GC35&gt;=2),1,),),0)</f>
        <v>0</v>
      </c>
      <c r="GO35" s="455">
        <f>IF(AND($FX35&lt;&gt;1,$FZ35&lt;&gt;1),IF(AND(SUM($GK35:GN35)&lt;&gt;1),IF(AND($FY35=1,$GC35&gt;0),1,),),0)</f>
        <v>0</v>
      </c>
      <c r="GP35" s="455">
        <f>IF(AND($FX35&lt;&gt;1,$FZ35&lt;&gt;1),IF(AND(SUM($GK35:GO35)&lt;&gt;1),IF($GC35&gt;=4,1,),),0)</f>
        <v>0</v>
      </c>
      <c r="GQ35" s="455">
        <f>IF(AND($FX35&lt;&gt;1,$FZ35&lt;&gt;1),IF(AND(SUM($GK35:GP35)&lt;&gt;1),IF($FY35=1,1,),),0)</f>
        <v>0</v>
      </c>
      <c r="GR35" s="455">
        <f>IF(AND($FX35&lt;&gt;1,$FZ35&lt;&gt;1),IF(AND(SUM($GK35:GQ35)&lt;&gt;1),IF($GC35&gt;=2,1,),),0)</f>
        <v>0</v>
      </c>
      <c r="GS35" s="455">
        <f>IF(AND($FX35&lt;&gt;1,$FZ35&lt;&gt;1),IF(AND(SUM($GK35:GR35)&lt;&gt;1),IF($GC35&gt;0,1,),),0)</f>
        <v>0</v>
      </c>
      <c r="GT35" s="455">
        <f t="shared" si="48"/>
        <v>0</v>
      </c>
      <c r="GU35" s="455">
        <f>IF($FX35&lt;&gt;1,IF(AND(SUM($GT35:GT35)&lt;&gt;1,$GJ35=4,$FZ35=1,$GC35&gt;0),1,),0)</f>
        <v>0</v>
      </c>
      <c r="GV35" s="455">
        <f t="shared" si="49"/>
        <v>0</v>
      </c>
      <c r="GW35" s="455">
        <f t="shared" si="50"/>
        <v>0</v>
      </c>
      <c r="GX35" s="455">
        <f>IF($FX35&lt;&gt;1,IF(AND($GJ35=2,SUM($GV35:GW35)&lt;&gt;1),IF(AND($FY35=1,$GD35&gt;=0.2),1,),),0)</f>
        <v>0</v>
      </c>
      <c r="GY35" s="455">
        <f>IF($FX35&lt;&gt;1,IF(AND($GJ35=2,SUM($GV35:GX35)&lt;&gt;1),IF(AND($FY35=1,$GD35&gt;=0.1),1,),),0)</f>
        <v>0</v>
      </c>
      <c r="GZ35" s="455">
        <f>IF($FX35&lt;&gt;1,IF(AND($GJ35=2,SUM($GV35:GY35)&lt;&gt;1),IF(AND($FY35=1,$GC35&gt;0),1,),),0)</f>
        <v>0</v>
      </c>
      <c r="HA35" s="455">
        <f>IF($FX35&lt;&gt;1,IF(AND($GJ35=2,SUM($GV35:GZ35)&lt;&gt;1),IF($GD35&gt;=0.2,1,),),0)</f>
        <v>0</v>
      </c>
      <c r="HB35" s="455">
        <f>IF($FX35&lt;&gt;1,IF(AND($GJ35=2,SUM($GV35:HA35)&lt;&gt;1),IF($FY35=1,1,),),0)</f>
        <v>0</v>
      </c>
      <c r="HC35" s="455">
        <f>IF($FX35&lt;&gt;1,IF(AND($GJ35=2,SUM($GV35:HB35)&lt;&gt;1),IF($GD35&gt;=0.1,1,),),0)</f>
        <v>0</v>
      </c>
      <c r="HD35" s="455">
        <f>IF($FX35&lt;&gt;1,IF(AND(SUM($GV35:HC35)&lt;&gt;1,$GJ35=2,$GC35&gt;0),1,),0)</f>
        <v>0</v>
      </c>
      <c r="HE35" s="455">
        <f t="shared" si="51"/>
        <v>0</v>
      </c>
      <c r="HF35" s="455">
        <f t="shared" si="52"/>
        <v>0</v>
      </c>
      <c r="HG35" s="455">
        <f>IF($FX35&lt;&gt;1,IF(AND($GJ35=3,SUM($HE35:HF35)&lt;&gt;1),IF(AND($FY35=1,$GD35&gt;=0.1),1,),),0)</f>
        <v>0</v>
      </c>
      <c r="HH35" s="455">
        <f>IF($FX35&lt;&gt;1,IF(AND($GJ35=3,SUM($HE35:HG35)&lt;&gt;1),IF(AND($FY35=1,$GD35&gt;=0.05),1,),),0)</f>
        <v>0</v>
      </c>
      <c r="HI35" s="455">
        <f>IF($FX35&lt;&gt;1,IF(AND($GJ35=3,SUM($HE35:HH35)&lt;&gt;1),IF(AND($FY35=1,$GC35&gt;0),1,),),0)</f>
        <v>0</v>
      </c>
      <c r="HJ35" s="455">
        <f>IF($FX35&lt;&gt;1,IF(AND($GJ35=3,SUM($HE35:HI35)&lt;&gt;1),IF($GD35&gt;=0.1,1,),),0)</f>
        <v>0</v>
      </c>
      <c r="HK35" s="455">
        <f>IF($FX35&lt;&gt;1,IF(AND($GJ35=3,SUM($HE35:HJ35)&lt;&gt;1),IF($FY35=1,1,),),0)</f>
        <v>0</v>
      </c>
      <c r="HL35" s="455">
        <f>IF($FX35&lt;&gt;1,IF(AND($GJ35=3,SUM($HE35:HK35)&lt;&gt;1),IF($GD35&gt;=0.05,1,),),0)</f>
        <v>0</v>
      </c>
      <c r="HM35" s="455">
        <f>IF($FX35&lt;&gt;1,IF(AND(SUM($HE35:HL35)&lt;&gt;1,$GJ35=3,$FZ35=1,$GC35&gt;0),1,),0)</f>
        <v>0</v>
      </c>
      <c r="HN35" s="457">
        <f t="shared" si="153"/>
        <v>0</v>
      </c>
      <c r="HO35" s="458"/>
      <c r="HP35" s="459">
        <f t="shared" si="53"/>
        <v>0</v>
      </c>
      <c r="HQ35" s="460">
        <f t="shared" si="54"/>
        <v>0</v>
      </c>
      <c r="HR35" s="460">
        <f t="shared" si="55"/>
        <v>0</v>
      </c>
      <c r="HS35" s="460">
        <f t="shared" si="56"/>
        <v>0</v>
      </c>
      <c r="HT35" s="460">
        <f t="shared" si="57"/>
        <v>0</v>
      </c>
      <c r="HU35" s="460">
        <f t="shared" si="58"/>
        <v>0</v>
      </c>
      <c r="HV35" s="460">
        <f t="shared" si="59"/>
        <v>0</v>
      </c>
      <c r="HW35" s="460">
        <f t="shared" si="60"/>
        <v>0</v>
      </c>
      <c r="HX35" s="460">
        <f t="shared" si="61"/>
        <v>0</v>
      </c>
      <c r="HY35" s="460">
        <f t="shared" si="62"/>
        <v>0</v>
      </c>
      <c r="HZ35" s="460">
        <f t="shared" si="63"/>
        <v>0</v>
      </c>
      <c r="IA35" s="460">
        <f t="shared" si="64"/>
        <v>0</v>
      </c>
      <c r="IB35" s="460">
        <f t="shared" si="65"/>
        <v>0</v>
      </c>
      <c r="IC35" s="460">
        <f t="shared" si="66"/>
        <v>0</v>
      </c>
      <c r="ID35" s="460">
        <f t="shared" si="67"/>
        <v>0</v>
      </c>
      <c r="IE35" s="460">
        <f t="shared" si="68"/>
        <v>0</v>
      </c>
      <c r="IF35" s="460">
        <f t="shared" si="69"/>
        <v>0</v>
      </c>
      <c r="IG35" s="460">
        <f t="shared" si="70"/>
        <v>0</v>
      </c>
      <c r="IH35" s="460">
        <f t="shared" si="71"/>
        <v>0</v>
      </c>
      <c r="II35" s="460">
        <f t="shared" si="72"/>
        <v>0</v>
      </c>
      <c r="IJ35" s="460">
        <f t="shared" si="73"/>
        <v>0</v>
      </c>
      <c r="IK35" s="460">
        <f t="shared" si="74"/>
        <v>0</v>
      </c>
      <c r="IL35" s="460">
        <f t="shared" si="75"/>
        <v>0</v>
      </c>
      <c r="IM35" s="460">
        <f t="shared" si="76"/>
        <v>0</v>
      </c>
      <c r="IN35" s="460">
        <f t="shared" si="77"/>
        <v>0</v>
      </c>
      <c r="IO35" s="460">
        <f t="shared" si="78"/>
        <v>0</v>
      </c>
      <c r="IP35" s="460">
        <f t="shared" si="79"/>
        <v>0</v>
      </c>
      <c r="IQ35" s="460">
        <f t="shared" si="80"/>
        <v>0</v>
      </c>
      <c r="IR35" s="460">
        <f t="shared" si="81"/>
        <v>0</v>
      </c>
      <c r="IS35" s="460">
        <f t="shared" si="82"/>
        <v>0</v>
      </c>
      <c r="IT35" s="460">
        <f t="shared" si="83"/>
        <v>0</v>
      </c>
      <c r="IU35" s="460">
        <f t="shared" si="84"/>
        <v>0</v>
      </c>
      <c r="IV35" s="460">
        <f t="shared" si="85"/>
        <v>0</v>
      </c>
      <c r="IW35" s="460">
        <f t="shared" si="86"/>
        <v>0</v>
      </c>
      <c r="IX35" s="460">
        <f t="shared" si="87"/>
        <v>0</v>
      </c>
      <c r="IY35" s="460">
        <f t="shared" si="88"/>
        <v>0</v>
      </c>
      <c r="IZ35" s="460">
        <f t="shared" si="89"/>
        <v>0</v>
      </c>
      <c r="JA35" s="460">
        <f t="shared" si="90"/>
        <v>0</v>
      </c>
      <c r="JB35" s="460">
        <f t="shared" si="91"/>
        <v>0</v>
      </c>
      <c r="JC35" s="460">
        <f t="shared" si="92"/>
        <v>0</v>
      </c>
      <c r="JD35" s="460">
        <f t="shared" si="93"/>
        <v>0</v>
      </c>
      <c r="JE35" s="460">
        <f t="shared" si="94"/>
        <v>0</v>
      </c>
      <c r="JF35" s="460">
        <f t="shared" si="95"/>
        <v>0</v>
      </c>
      <c r="JG35" s="460">
        <f t="shared" si="154"/>
        <v>0</v>
      </c>
      <c r="JH35" s="460">
        <f t="shared" si="155"/>
        <v>0</v>
      </c>
      <c r="JI35" s="460">
        <f t="shared" si="156"/>
        <v>0</v>
      </c>
      <c r="JJ35" s="460">
        <f t="shared" si="157"/>
        <v>0</v>
      </c>
      <c r="JK35" s="460">
        <f t="shared" si="158"/>
        <v>0</v>
      </c>
      <c r="JL35" s="460">
        <f t="shared" si="159"/>
        <v>0</v>
      </c>
      <c r="JM35" s="648">
        <f t="shared" si="97"/>
        <v>0</v>
      </c>
      <c r="JN35" s="460">
        <f t="shared" si="98"/>
        <v>0</v>
      </c>
      <c r="JO35" s="460">
        <f t="shared" si="99"/>
        <v>0</v>
      </c>
      <c r="JP35" s="648">
        <f t="shared" si="100"/>
        <v>0</v>
      </c>
      <c r="JQ35" s="460">
        <f t="shared" si="101"/>
        <v>0</v>
      </c>
      <c r="JR35" s="460">
        <f t="shared" si="102"/>
        <v>0</v>
      </c>
      <c r="JS35" s="460">
        <f t="shared" si="160"/>
        <v>0</v>
      </c>
      <c r="JT35" s="460">
        <f t="shared" si="103"/>
        <v>0</v>
      </c>
      <c r="JU35" s="460">
        <f t="shared" si="104"/>
        <v>0</v>
      </c>
      <c r="JV35" s="460">
        <f t="shared" si="105"/>
        <v>0</v>
      </c>
      <c r="JW35" s="460">
        <f t="shared" si="187"/>
        <v>0</v>
      </c>
      <c r="JX35" s="460">
        <f t="shared" si="187"/>
        <v>0</v>
      </c>
      <c r="JY35" s="460">
        <f t="shared" si="187"/>
        <v>0</v>
      </c>
      <c r="JZ35" s="460">
        <f t="shared" si="187"/>
        <v>0</v>
      </c>
      <c r="KA35" s="460">
        <f t="shared" si="187"/>
        <v>0</v>
      </c>
      <c r="KB35" s="460">
        <f t="shared" si="187"/>
        <v>0</v>
      </c>
      <c r="KC35" s="460">
        <f t="shared" si="187"/>
        <v>0</v>
      </c>
      <c r="KD35" s="460">
        <f t="shared" si="187"/>
        <v>0</v>
      </c>
      <c r="KE35" s="460">
        <f t="shared" si="187"/>
        <v>0</v>
      </c>
      <c r="KF35" s="460">
        <f t="shared" si="187"/>
        <v>0</v>
      </c>
      <c r="KG35" s="460">
        <f t="shared" si="187"/>
        <v>0</v>
      </c>
      <c r="KH35" s="460">
        <f t="shared" si="187"/>
        <v>0</v>
      </c>
      <c r="KI35" s="460">
        <f t="shared" si="107"/>
        <v>0</v>
      </c>
      <c r="KJ35" s="460">
        <f t="shared" si="189"/>
        <v>0</v>
      </c>
      <c r="KK35" s="460">
        <f t="shared" si="189"/>
        <v>0</v>
      </c>
      <c r="KL35" s="460">
        <f t="shared" si="189"/>
        <v>0</v>
      </c>
      <c r="KM35" s="460">
        <f t="shared" si="188"/>
        <v>0</v>
      </c>
      <c r="KN35" s="460">
        <f t="shared" si="188"/>
        <v>0</v>
      </c>
      <c r="KO35" s="460">
        <f t="shared" si="188"/>
        <v>0</v>
      </c>
      <c r="KP35" s="460">
        <f t="shared" si="188"/>
        <v>0</v>
      </c>
      <c r="KQ35" s="460">
        <f t="shared" si="188"/>
        <v>0</v>
      </c>
      <c r="KR35" s="460">
        <f t="shared" si="188"/>
        <v>0</v>
      </c>
      <c r="KS35" s="460">
        <f t="shared" si="188"/>
        <v>0</v>
      </c>
      <c r="KT35" s="460">
        <f t="shared" si="188"/>
        <v>0</v>
      </c>
      <c r="KU35" s="460">
        <f t="shared" si="188"/>
        <v>0</v>
      </c>
      <c r="KV35" s="460">
        <f t="shared" si="188"/>
        <v>0</v>
      </c>
      <c r="KW35" s="460">
        <f t="shared" si="188"/>
        <v>0</v>
      </c>
      <c r="KX35" s="460">
        <f t="shared" si="109"/>
        <v>0</v>
      </c>
      <c r="KY35" s="460">
        <f t="shared" si="180"/>
        <v>0</v>
      </c>
      <c r="KZ35" s="460">
        <f t="shared" si="110"/>
        <v>0</v>
      </c>
      <c r="LA35" s="457">
        <f t="shared" si="110"/>
        <v>0</v>
      </c>
      <c r="LB35" s="461">
        <f t="shared" si="162"/>
        <v>0</v>
      </c>
      <c r="LC35" s="460">
        <f t="shared" si="111"/>
        <v>0</v>
      </c>
      <c r="LD35" s="462">
        <f>IF(I35=1,VLOOKUP(C35,'総括表 (A表)'!$E$12:$AP$542,37,FALSE),)</f>
        <v>0</v>
      </c>
      <c r="LE35" s="463">
        <f t="shared" si="163"/>
        <v>0</v>
      </c>
      <c r="LF35" s="460" t="str">
        <f t="shared" si="112"/>
        <v/>
      </c>
      <c r="LG35" s="460" t="str">
        <f t="shared" si="113"/>
        <v/>
      </c>
      <c r="LH35" s="460" t="str">
        <f t="shared" si="164"/>
        <v/>
      </c>
      <c r="LI35" s="460" t="str">
        <f t="shared" si="165"/>
        <v/>
      </c>
      <c r="LJ35" s="460" t="str">
        <f t="shared" si="166"/>
        <v/>
      </c>
      <c r="LK35" s="460" t="str">
        <f t="shared" si="167"/>
        <v/>
      </c>
      <c r="LL35" s="460" t="str">
        <f t="shared" si="168"/>
        <v/>
      </c>
      <c r="LM35" s="460" t="str">
        <f t="shared" si="169"/>
        <v/>
      </c>
      <c r="LN35" s="460" t="str">
        <f t="shared" si="170"/>
        <v/>
      </c>
      <c r="LO35" s="462" t="str">
        <f t="shared" si="114"/>
        <v/>
      </c>
      <c r="LP35" s="459">
        <f t="shared" si="171"/>
        <v>0</v>
      </c>
      <c r="LQ35" s="460" t="str">
        <f t="shared" si="115"/>
        <v/>
      </c>
      <c r="LR35" s="460" t="str">
        <f t="shared" si="116"/>
        <v/>
      </c>
      <c r="LS35" s="464" t="str">
        <f t="shared" si="117"/>
        <v/>
      </c>
      <c r="LT35" s="460" t="str">
        <f t="shared" si="118"/>
        <v/>
      </c>
      <c r="LU35" s="460" t="str">
        <f t="shared" si="119"/>
        <v/>
      </c>
      <c r="LV35" s="621" t="str">
        <f t="shared" si="179"/>
        <v>○</v>
      </c>
      <c r="LW35" s="459">
        <f t="shared" si="172"/>
        <v>0</v>
      </c>
      <c r="LX35" s="465">
        <f t="shared" si="120"/>
        <v>0</v>
      </c>
      <c r="LY35" s="465" t="str">
        <f t="shared" si="121"/>
        <v/>
      </c>
      <c r="LZ35" s="466" t="str">
        <f t="shared" si="173"/>
        <v/>
      </c>
      <c r="MA35" s="466">
        <f t="shared" si="122"/>
        <v>0</v>
      </c>
      <c r="MB35" s="466">
        <f t="shared" si="174"/>
        <v>0</v>
      </c>
      <c r="MC35" s="466">
        <f t="shared" si="123"/>
        <v>0</v>
      </c>
      <c r="MD35" s="467">
        <f t="shared" si="124"/>
        <v>0</v>
      </c>
      <c r="ME35" s="468" t="str">
        <f t="shared" si="125"/>
        <v>○</v>
      </c>
      <c r="MF35" s="469" t="str">
        <f t="shared" si="126"/>
        <v/>
      </c>
      <c r="MG35" s="466">
        <f t="shared" si="127"/>
        <v>0</v>
      </c>
      <c r="MH35" s="470">
        <f t="shared" si="128"/>
        <v>0</v>
      </c>
      <c r="MI35" s="471" t="str">
        <f t="shared" si="175"/>
        <v>○</v>
      </c>
      <c r="MJ35" s="556" t="str">
        <f t="shared" si="176"/>
        <v>○</v>
      </c>
      <c r="MK35" s="569" t="str">
        <f t="shared" si="129"/>
        <v/>
      </c>
      <c r="ML35" s="568" t="str">
        <f t="shared" si="130"/>
        <v/>
      </c>
      <c r="MM35" s="570" t="str">
        <f t="shared" si="131"/>
        <v/>
      </c>
      <c r="MN35" s="571">
        <f t="shared" si="132"/>
        <v>0</v>
      </c>
    </row>
    <row r="36" spans="1:352" ht="30" customHeight="1">
      <c r="A36" s="531">
        <f t="shared" si="8"/>
        <v>0</v>
      </c>
      <c r="B36" s="531">
        <f t="shared" si="133"/>
        <v>0</v>
      </c>
      <c r="C36" s="531">
        <f t="shared" si="181"/>
        <v>0</v>
      </c>
      <c r="D36" s="531">
        <f t="shared" si="135"/>
        <v>0</v>
      </c>
      <c r="E36" s="531">
        <f t="shared" si="9"/>
        <v>0</v>
      </c>
      <c r="F36" s="531">
        <f t="shared" si="10"/>
        <v>0</v>
      </c>
      <c r="G36" s="531">
        <f t="shared" si="136"/>
        <v>0</v>
      </c>
      <c r="H36" s="531">
        <f t="shared" si="137"/>
        <v>0</v>
      </c>
      <c r="I36" s="531">
        <f t="shared" si="11"/>
        <v>0</v>
      </c>
      <c r="J36" s="531">
        <f t="shared" si="138"/>
        <v>0</v>
      </c>
      <c r="K36" s="532">
        <f t="shared" si="12"/>
        <v>23</v>
      </c>
      <c r="L36" s="390"/>
      <c r="M36" s="391"/>
      <c r="N36" s="391"/>
      <c r="O36" s="102"/>
      <c r="P36" s="545" cm="1">
        <f t="array" ref="P36">IFERROR(_xlfn.IFS($O36=1,"都市農業地域",$O36=2,"平地農業地域",$O36=3,"中間農業地域",$O36=4,"山間農業地域"),0)</f>
        <v>0</v>
      </c>
      <c r="Q36" s="560"/>
      <c r="R36" s="357">
        <f t="shared" si="13"/>
        <v>0</v>
      </c>
      <c r="S36" s="637"/>
      <c r="T36" s="742"/>
      <c r="U36" s="743"/>
      <c r="V36" s="637"/>
      <c r="W36" s="455" t="str">
        <f t="shared" si="139"/>
        <v/>
      </c>
      <c r="X36" s="546" t="str">
        <f>IFERROR(IF($Y36=5,"100万円",VLOOKUP($W36,'整理番号表 （R7） '!$Y$33:$Z$34,2,"FALSE")),"")</f>
        <v/>
      </c>
      <c r="Y36" s="50"/>
      <c r="Z36" s="456" cm="1">
        <f t="array" ref="Z36">IFERROR(_xlfn.IFS($Y36=1,"認定農業者",$Y36=2,"認定就農者",$Y36=3,"集落営農組織(任意組織)",$Y36=4,"市町村基本構想に示す目標水準を達成している農業者",$Y36=5,"市町村が認める者"),0)</f>
        <v>0</v>
      </c>
      <c r="AA36" s="371"/>
      <c r="AB36" s="547" t="str">
        <f>'整理番号表 （R7） '!$AC36</f>
        <v/>
      </c>
      <c r="AC36" s="548" t="str">
        <f t="shared" si="186"/>
        <v/>
      </c>
      <c r="AD36" s="50"/>
      <c r="AE36" s="50"/>
      <c r="AF36" s="455">
        <f>IF(AE36&lt;&gt;0,VLOOKUP(AE36,'整理番号表 （R7） '!$B$20:$F$47,2,FALSE),)</f>
        <v>0</v>
      </c>
      <c r="AG36" s="104"/>
      <c r="AH36" s="549" t="str">
        <f>IFERROR(VLOOKUP(AG36,'整理番号表 （R7） '!$P$6:$Q$39,2,FALSE),"")</f>
        <v/>
      </c>
      <c r="AI36" s="106"/>
      <c r="AJ36" s="530">
        <f t="shared" si="15"/>
        <v>0</v>
      </c>
      <c r="AK36" s="633"/>
      <c r="AL36" s="632"/>
      <c r="AM36" s="439"/>
      <c r="AN36" s="440"/>
      <c r="AO36" s="440"/>
      <c r="AP36" s="104"/>
      <c r="AQ36" s="441">
        <f>IF(AP36&lt;&gt;0,VLOOKUP(AP36,'整理番号表 （R7） '!$P$43:$R$49,2,FALSE),)</f>
        <v>0</v>
      </c>
      <c r="AR36" s="442"/>
      <c r="AS36" s="440"/>
      <c r="AT36" s="105"/>
      <c r="AU36" s="767"/>
      <c r="AV36" s="767"/>
      <c r="AW36" s="418"/>
      <c r="AX36" s="550">
        <f t="shared" si="140"/>
        <v>0</v>
      </c>
      <c r="AY36" s="550">
        <f t="shared" si="16"/>
        <v>0</v>
      </c>
      <c r="AZ36" s="418"/>
      <c r="BA36" s="550">
        <f t="shared" si="177"/>
        <v>0</v>
      </c>
      <c r="BB36" s="444"/>
      <c r="BC36" s="444"/>
      <c r="BD36" s="444"/>
      <c r="BE36" s="620"/>
      <c r="BF36" s="553" t="str">
        <f t="shared" si="141"/>
        <v/>
      </c>
      <c r="BG36" s="562" t="str">
        <f t="shared" si="142"/>
        <v/>
      </c>
      <c r="BH36" s="551">
        <f t="shared" si="143"/>
        <v>0</v>
      </c>
      <c r="BI36" s="551">
        <f t="shared" si="178"/>
        <v>0</v>
      </c>
      <c r="BJ36" s="446"/>
      <c r="BK36" s="446"/>
      <c r="BL36" s="446"/>
      <c r="BM36" s="45"/>
      <c r="BN36" s="455">
        <f>IF(BM36&lt;&gt;0,VLOOKUP(BM36,'整理番号表 （R7） '!$T$6:$U$16,2,FALSE),)</f>
        <v>0</v>
      </c>
      <c r="BO36" s="45"/>
      <c r="BP36" s="455">
        <f>IF(BO36&lt;&gt;0,VLOOKUP(BO36,'整理番号表 （R7） '!$T$23:$U$30,2,FALSE),)</f>
        <v>0</v>
      </c>
      <c r="BQ36" s="45"/>
      <c r="BR36" s="552">
        <f t="shared" si="17"/>
        <v>0</v>
      </c>
      <c r="BS36" s="763" t="str">
        <f t="shared" si="18"/>
        <v/>
      </c>
      <c r="BT36" s="113"/>
      <c r="BU36" s="618"/>
      <c r="BV36" s="113"/>
      <c r="BW36" s="113"/>
      <c r="BX36" s="113"/>
      <c r="BY36" s="554">
        <f t="shared" si="144"/>
        <v>0</v>
      </c>
      <c r="BZ36" s="764">
        <f t="shared" si="19"/>
        <v>0</v>
      </c>
      <c r="CA36" s="357">
        <f t="shared" si="145"/>
        <v>0</v>
      </c>
      <c r="CB36" s="357" t="str">
        <f t="shared" si="182"/>
        <v/>
      </c>
      <c r="CC36" s="357">
        <f t="shared" si="21"/>
        <v>0</v>
      </c>
      <c r="CD36" s="357">
        <f t="shared" si="146"/>
        <v>0</v>
      </c>
      <c r="CE36" s="357">
        <f t="shared" si="147"/>
        <v>0</v>
      </c>
      <c r="CF36" s="357">
        <f t="shared" si="148"/>
        <v>0</v>
      </c>
      <c r="CG36" s="357">
        <f t="shared" si="149"/>
        <v>0</v>
      </c>
      <c r="CH36" s="357">
        <f t="shared" si="150"/>
        <v>0</v>
      </c>
      <c r="CI36" s="357" t="str">
        <f t="shared" si="151"/>
        <v/>
      </c>
      <c r="CJ36" s="572">
        <f t="shared" si="190"/>
        <v>0</v>
      </c>
      <c r="CK36" s="320">
        <f t="shared" si="190"/>
        <v>0</v>
      </c>
      <c r="CL36" s="320">
        <f t="shared" si="190"/>
        <v>0</v>
      </c>
      <c r="CM36" s="320">
        <f t="shared" si="190"/>
        <v>0</v>
      </c>
      <c r="CN36" s="320">
        <f t="shared" si="190"/>
        <v>0</v>
      </c>
      <c r="CO36" s="320">
        <f t="shared" si="190"/>
        <v>0</v>
      </c>
      <c r="CP36" s="320">
        <f t="shared" si="23"/>
        <v>0</v>
      </c>
      <c r="CQ36" s="320">
        <f t="shared" si="191"/>
        <v>0</v>
      </c>
      <c r="CR36" s="320">
        <f t="shared" si="191"/>
        <v>0</v>
      </c>
      <c r="CS36" s="320">
        <f t="shared" si="191"/>
        <v>0</v>
      </c>
      <c r="CT36" s="320">
        <f t="shared" si="191"/>
        <v>0</v>
      </c>
      <c r="CU36" s="320">
        <f t="shared" si="191"/>
        <v>0</v>
      </c>
      <c r="CV36" s="320">
        <f t="shared" si="191"/>
        <v>0</v>
      </c>
      <c r="CW36" s="320">
        <f t="shared" si="25"/>
        <v>0</v>
      </c>
      <c r="CX36" s="320">
        <f t="shared" si="192"/>
        <v>0</v>
      </c>
      <c r="CY36" s="320">
        <f t="shared" si="192"/>
        <v>0</v>
      </c>
      <c r="CZ36" s="320">
        <f t="shared" si="192"/>
        <v>0</v>
      </c>
      <c r="DA36" s="320">
        <f t="shared" si="192"/>
        <v>0</v>
      </c>
      <c r="DB36" s="320">
        <f t="shared" si="192"/>
        <v>0</v>
      </c>
      <c r="DC36" s="320">
        <f t="shared" si="192"/>
        <v>0</v>
      </c>
      <c r="DD36" s="320">
        <f t="shared" si="27"/>
        <v>0</v>
      </c>
      <c r="DE36" s="320">
        <f t="shared" si="193"/>
        <v>0</v>
      </c>
      <c r="DF36" s="320">
        <f t="shared" si="193"/>
        <v>0</v>
      </c>
      <c r="DG36" s="320">
        <f t="shared" si="193"/>
        <v>0</v>
      </c>
      <c r="DH36" s="320">
        <f t="shared" si="193"/>
        <v>0</v>
      </c>
      <c r="DI36" s="320">
        <f t="shared" si="194"/>
        <v>0</v>
      </c>
      <c r="DJ36" s="320">
        <f t="shared" si="194"/>
        <v>0</v>
      </c>
      <c r="DK36" s="320">
        <f t="shared" si="30"/>
        <v>0</v>
      </c>
      <c r="DL36" s="320">
        <f t="shared" si="31"/>
        <v>0</v>
      </c>
      <c r="DM36" s="320">
        <f t="shared" si="32"/>
        <v>0</v>
      </c>
      <c r="DN36" s="320">
        <f t="shared" si="33"/>
        <v>0</v>
      </c>
      <c r="DO36" s="320">
        <f t="shared" si="34"/>
        <v>0</v>
      </c>
      <c r="DP36" s="374">
        <f t="shared" si="35"/>
        <v>0</v>
      </c>
      <c r="DQ36" s="555">
        <f t="shared" si="36"/>
        <v>0</v>
      </c>
      <c r="DR36" s="555">
        <f>IF($W36=1,IF(SUM($DQ36:DQ36)&lt;&gt;1,IF(SUM(GL36,GW36,HF36)&gt;0,1,),),)</f>
        <v>0</v>
      </c>
      <c r="DS36" s="555">
        <f>IF($W36=1,IF(SUM($DQ36:DR36)&lt;&gt;1,IF(SUM(GM36,GX36,HG36)&gt;0,1,),),)</f>
        <v>0</v>
      </c>
      <c r="DT36" s="555">
        <f>IF($W36=1,IF(SUM($DQ36:DS36)&lt;&gt;1,IF(SUM(GN36,GY36,HH36)&gt;0,1,),),)</f>
        <v>0</v>
      </c>
      <c r="DU36" s="555">
        <f>IF($W36=1,IF(SUM($DQ36:DT36)&lt;&gt;1,IF(SUM(GO36,GT36,GZ36,HI36)&gt;0,1,),),)</f>
        <v>0</v>
      </c>
      <c r="DV36" s="555">
        <f>IF($W36=1,IF(SUM($DQ36:DT36)&lt;&gt;1,IF(SUM(GP36,HA36,HJ36)&gt;0,1,),),)</f>
        <v>0</v>
      </c>
      <c r="DW36" s="555">
        <f>IF($W36=1,IF(SUM($DQ36:DU36)&lt;&gt;1,IF(SUM(GQ36,HB36,HK36)&gt;0,1,),),)</f>
        <v>0</v>
      </c>
      <c r="DX36" s="555">
        <f>IF($W36=1,IF(SUM($DQ36:DV36)&lt;&gt;1,IF(SUM(GR36,HC36,HL36)&gt;0,1,),),)</f>
        <v>0</v>
      </c>
      <c r="DY36" s="555">
        <f>IF($W36=1,IF(SUM($DQ36:DX36)&lt;&gt;1,IF(SUM(GS36,HD36,HM36,GU36)&gt;0,1,),),)</f>
        <v>0</v>
      </c>
      <c r="DZ36" s="555">
        <f t="shared" si="37"/>
        <v>0</v>
      </c>
      <c r="EA36" s="643"/>
      <c r="EB36" s="643"/>
      <c r="EC36" s="643"/>
      <c r="ED36" s="643"/>
      <c r="EE36" s="643"/>
      <c r="EF36" s="643"/>
      <c r="EG36" s="643"/>
      <c r="EH36" s="643"/>
      <c r="EI36" s="643"/>
      <c r="EJ36" s="643"/>
      <c r="EK36" s="643"/>
      <c r="EL36" s="643"/>
      <c r="EM36" s="56"/>
      <c r="EN36" s="56"/>
      <c r="EO36" s="56"/>
      <c r="EP36" s="56"/>
      <c r="EQ36" s="56"/>
      <c r="ER36" s="555">
        <f t="shared" si="38"/>
        <v>0</v>
      </c>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448"/>
      <c r="FT36" s="56"/>
      <c r="FU36" s="449"/>
      <c r="FV36" s="458"/>
      <c r="FW36" s="573"/>
      <c r="FX36" s="530">
        <f t="shared" si="39"/>
        <v>0</v>
      </c>
      <c r="FY36" s="450"/>
      <c r="FZ36" s="451"/>
      <c r="GA36" s="452"/>
      <c r="GB36" s="452"/>
      <c r="GC36" s="453">
        <f t="shared" si="40"/>
        <v>0</v>
      </c>
      <c r="GD36" s="454">
        <f t="shared" si="41"/>
        <v>0</v>
      </c>
      <c r="GE36" s="455">
        <f t="shared" si="42"/>
        <v>0</v>
      </c>
      <c r="GF36" s="456">
        <f t="shared" si="43"/>
        <v>0</v>
      </c>
      <c r="GG36" s="456">
        <f t="shared" si="44"/>
        <v>0</v>
      </c>
      <c r="GH36" s="456">
        <f t="shared" si="45"/>
        <v>0</v>
      </c>
      <c r="GI36" s="456">
        <f t="shared" si="46"/>
        <v>0</v>
      </c>
      <c r="GJ36" s="455">
        <f t="shared" si="47"/>
        <v>0</v>
      </c>
      <c r="GK36" s="455">
        <f t="shared" si="152"/>
        <v>0</v>
      </c>
      <c r="GL36" s="455">
        <f>IF(AND($FX36&lt;&gt;1,$FZ36&lt;&gt;1),IF(AND(SUM($GK36:GK36)&lt;&gt;1),IF($GC36&gt;=10,1,),),0)</f>
        <v>0</v>
      </c>
      <c r="GM36" s="455">
        <f>IF(AND($FX36&lt;&gt;1,$FZ36&lt;&gt;1),IF(AND(SUM($GK36:GL36)&lt;&gt;1),IF(AND($FY36=1,$GC36&gt;=4),1,),),0)</f>
        <v>0</v>
      </c>
      <c r="GN36" s="455">
        <f>IF(AND($FX36&lt;&gt;1,$FZ36&lt;&gt;1),IF(AND(SUM($GK36:GM36)&lt;&gt;1),IF(AND($FY36=1,$GC36&gt;=2),1,),),0)</f>
        <v>0</v>
      </c>
      <c r="GO36" s="455">
        <f>IF(AND($FX36&lt;&gt;1,$FZ36&lt;&gt;1),IF(AND(SUM($GK36:GN36)&lt;&gt;1),IF(AND($FY36=1,$GC36&gt;0),1,),),0)</f>
        <v>0</v>
      </c>
      <c r="GP36" s="455">
        <f>IF(AND($FX36&lt;&gt;1,$FZ36&lt;&gt;1),IF(AND(SUM($GK36:GO36)&lt;&gt;1),IF($GC36&gt;=4,1,),),0)</f>
        <v>0</v>
      </c>
      <c r="GQ36" s="455">
        <f>IF(AND($FX36&lt;&gt;1,$FZ36&lt;&gt;1),IF(AND(SUM($GK36:GP36)&lt;&gt;1),IF($FY36=1,1,),),0)</f>
        <v>0</v>
      </c>
      <c r="GR36" s="455">
        <f>IF(AND($FX36&lt;&gt;1,$FZ36&lt;&gt;1),IF(AND(SUM($GK36:GQ36)&lt;&gt;1),IF($GC36&gt;=2,1,),),0)</f>
        <v>0</v>
      </c>
      <c r="GS36" s="455">
        <f>IF(AND($FX36&lt;&gt;1,$FZ36&lt;&gt;1),IF(AND(SUM($GK36:GR36)&lt;&gt;1),IF($GC36&gt;0,1,),),0)</f>
        <v>0</v>
      </c>
      <c r="GT36" s="455">
        <f t="shared" si="48"/>
        <v>0</v>
      </c>
      <c r="GU36" s="455">
        <f>IF($FX36&lt;&gt;1,IF(AND(SUM($GT36:GT36)&lt;&gt;1,$GJ36=4,$FZ36=1,$GC36&gt;0),1,),0)</f>
        <v>0</v>
      </c>
      <c r="GV36" s="455">
        <f t="shared" si="49"/>
        <v>0</v>
      </c>
      <c r="GW36" s="455">
        <f t="shared" si="50"/>
        <v>0</v>
      </c>
      <c r="GX36" s="455">
        <f>IF($FX36&lt;&gt;1,IF(AND($GJ36=2,SUM($GV36:GW36)&lt;&gt;1),IF(AND($FY36=1,$GD36&gt;=0.2),1,),),0)</f>
        <v>0</v>
      </c>
      <c r="GY36" s="455">
        <f>IF($FX36&lt;&gt;1,IF(AND($GJ36=2,SUM($GV36:GX36)&lt;&gt;1),IF(AND($FY36=1,$GD36&gt;=0.1),1,),),0)</f>
        <v>0</v>
      </c>
      <c r="GZ36" s="455">
        <f>IF($FX36&lt;&gt;1,IF(AND($GJ36=2,SUM($GV36:GY36)&lt;&gt;1),IF(AND($FY36=1,$GC36&gt;0),1,),),0)</f>
        <v>0</v>
      </c>
      <c r="HA36" s="455">
        <f>IF($FX36&lt;&gt;1,IF(AND($GJ36=2,SUM($GV36:GZ36)&lt;&gt;1),IF($GD36&gt;=0.2,1,),),0)</f>
        <v>0</v>
      </c>
      <c r="HB36" s="455">
        <f>IF($FX36&lt;&gt;1,IF(AND($GJ36=2,SUM($GV36:HA36)&lt;&gt;1),IF($FY36=1,1,),),0)</f>
        <v>0</v>
      </c>
      <c r="HC36" s="455">
        <f>IF($FX36&lt;&gt;1,IF(AND($GJ36=2,SUM($GV36:HB36)&lt;&gt;1),IF($GD36&gt;=0.1,1,),),0)</f>
        <v>0</v>
      </c>
      <c r="HD36" s="455">
        <f>IF($FX36&lt;&gt;1,IF(AND(SUM($GV36:HC36)&lt;&gt;1,$GJ36=2,$GC36&gt;0),1,),0)</f>
        <v>0</v>
      </c>
      <c r="HE36" s="455">
        <f t="shared" si="51"/>
        <v>0</v>
      </c>
      <c r="HF36" s="455">
        <f t="shared" si="52"/>
        <v>0</v>
      </c>
      <c r="HG36" s="455">
        <f>IF($FX36&lt;&gt;1,IF(AND($GJ36=3,SUM($HE36:HF36)&lt;&gt;1),IF(AND($FY36=1,$GD36&gt;=0.1),1,),),0)</f>
        <v>0</v>
      </c>
      <c r="HH36" s="455">
        <f>IF($FX36&lt;&gt;1,IF(AND($GJ36=3,SUM($HE36:HG36)&lt;&gt;1),IF(AND($FY36=1,$GD36&gt;=0.05),1,),),0)</f>
        <v>0</v>
      </c>
      <c r="HI36" s="455">
        <f>IF($FX36&lt;&gt;1,IF(AND($GJ36=3,SUM($HE36:HH36)&lt;&gt;1),IF(AND($FY36=1,$GC36&gt;0),1,),),0)</f>
        <v>0</v>
      </c>
      <c r="HJ36" s="455">
        <f>IF($FX36&lt;&gt;1,IF(AND($GJ36=3,SUM($HE36:HI36)&lt;&gt;1),IF($GD36&gt;=0.1,1,),),0)</f>
        <v>0</v>
      </c>
      <c r="HK36" s="455">
        <f>IF($FX36&lt;&gt;1,IF(AND($GJ36=3,SUM($HE36:HJ36)&lt;&gt;1),IF($FY36=1,1,),),0)</f>
        <v>0</v>
      </c>
      <c r="HL36" s="455">
        <f>IF($FX36&lt;&gt;1,IF(AND($GJ36=3,SUM($HE36:HK36)&lt;&gt;1),IF($GD36&gt;=0.05,1,),),0)</f>
        <v>0</v>
      </c>
      <c r="HM36" s="455">
        <f>IF($FX36&lt;&gt;1,IF(AND(SUM($HE36:HL36)&lt;&gt;1,$GJ36=3,$FZ36=1,$GC36&gt;0),1,),0)</f>
        <v>0</v>
      </c>
      <c r="HN36" s="457">
        <f t="shared" si="153"/>
        <v>0</v>
      </c>
      <c r="HO36" s="458"/>
      <c r="HP36" s="459">
        <f t="shared" si="53"/>
        <v>0</v>
      </c>
      <c r="HQ36" s="460">
        <f t="shared" si="54"/>
        <v>0</v>
      </c>
      <c r="HR36" s="460">
        <f t="shared" si="55"/>
        <v>0</v>
      </c>
      <c r="HS36" s="460">
        <f t="shared" si="56"/>
        <v>0</v>
      </c>
      <c r="HT36" s="460">
        <f t="shared" si="57"/>
        <v>0</v>
      </c>
      <c r="HU36" s="460">
        <f t="shared" si="58"/>
        <v>0</v>
      </c>
      <c r="HV36" s="460">
        <f t="shared" si="59"/>
        <v>0</v>
      </c>
      <c r="HW36" s="460">
        <f t="shared" si="60"/>
        <v>0</v>
      </c>
      <c r="HX36" s="460">
        <f t="shared" si="61"/>
        <v>0</v>
      </c>
      <c r="HY36" s="460">
        <f t="shared" si="62"/>
        <v>0</v>
      </c>
      <c r="HZ36" s="460">
        <f t="shared" si="63"/>
        <v>0</v>
      </c>
      <c r="IA36" s="460">
        <f t="shared" si="64"/>
        <v>0</v>
      </c>
      <c r="IB36" s="460">
        <f t="shared" si="65"/>
        <v>0</v>
      </c>
      <c r="IC36" s="460">
        <f t="shared" si="66"/>
        <v>0</v>
      </c>
      <c r="ID36" s="460">
        <f t="shared" si="67"/>
        <v>0</v>
      </c>
      <c r="IE36" s="460">
        <f t="shared" si="68"/>
        <v>0</v>
      </c>
      <c r="IF36" s="460">
        <f t="shared" si="69"/>
        <v>0</v>
      </c>
      <c r="IG36" s="460">
        <f t="shared" si="70"/>
        <v>0</v>
      </c>
      <c r="IH36" s="460">
        <f t="shared" si="71"/>
        <v>0</v>
      </c>
      <c r="II36" s="460">
        <f t="shared" si="72"/>
        <v>0</v>
      </c>
      <c r="IJ36" s="460">
        <f t="shared" si="73"/>
        <v>0</v>
      </c>
      <c r="IK36" s="460">
        <f t="shared" si="74"/>
        <v>0</v>
      </c>
      <c r="IL36" s="460">
        <f t="shared" si="75"/>
        <v>0</v>
      </c>
      <c r="IM36" s="460">
        <f t="shared" si="76"/>
        <v>0</v>
      </c>
      <c r="IN36" s="460">
        <f t="shared" si="77"/>
        <v>0</v>
      </c>
      <c r="IO36" s="460">
        <f t="shared" si="78"/>
        <v>0</v>
      </c>
      <c r="IP36" s="460">
        <f t="shared" si="79"/>
        <v>0</v>
      </c>
      <c r="IQ36" s="460">
        <f t="shared" si="80"/>
        <v>0</v>
      </c>
      <c r="IR36" s="460">
        <f t="shared" si="81"/>
        <v>0</v>
      </c>
      <c r="IS36" s="460">
        <f t="shared" si="82"/>
        <v>0</v>
      </c>
      <c r="IT36" s="460">
        <f t="shared" si="83"/>
        <v>0</v>
      </c>
      <c r="IU36" s="460">
        <f t="shared" si="84"/>
        <v>0</v>
      </c>
      <c r="IV36" s="460">
        <f t="shared" si="85"/>
        <v>0</v>
      </c>
      <c r="IW36" s="460">
        <f t="shared" si="86"/>
        <v>0</v>
      </c>
      <c r="IX36" s="460">
        <f t="shared" si="87"/>
        <v>0</v>
      </c>
      <c r="IY36" s="460">
        <f t="shared" si="88"/>
        <v>0</v>
      </c>
      <c r="IZ36" s="460">
        <f t="shared" si="89"/>
        <v>0</v>
      </c>
      <c r="JA36" s="460">
        <f t="shared" si="90"/>
        <v>0</v>
      </c>
      <c r="JB36" s="460">
        <f t="shared" si="91"/>
        <v>0</v>
      </c>
      <c r="JC36" s="460">
        <f t="shared" si="92"/>
        <v>0</v>
      </c>
      <c r="JD36" s="460">
        <f t="shared" si="93"/>
        <v>0</v>
      </c>
      <c r="JE36" s="460">
        <f t="shared" si="94"/>
        <v>0</v>
      </c>
      <c r="JF36" s="460">
        <f t="shared" si="95"/>
        <v>0</v>
      </c>
      <c r="JG36" s="460">
        <f t="shared" si="154"/>
        <v>0</v>
      </c>
      <c r="JH36" s="460">
        <f t="shared" si="155"/>
        <v>0</v>
      </c>
      <c r="JI36" s="460">
        <f t="shared" si="156"/>
        <v>0</v>
      </c>
      <c r="JJ36" s="460">
        <f t="shared" si="157"/>
        <v>0</v>
      </c>
      <c r="JK36" s="460">
        <f t="shared" si="158"/>
        <v>0</v>
      </c>
      <c r="JL36" s="460">
        <f t="shared" si="159"/>
        <v>0</v>
      </c>
      <c r="JM36" s="648">
        <f t="shared" si="97"/>
        <v>0</v>
      </c>
      <c r="JN36" s="460">
        <f t="shared" si="98"/>
        <v>0</v>
      </c>
      <c r="JO36" s="460">
        <f t="shared" si="99"/>
        <v>0</v>
      </c>
      <c r="JP36" s="648">
        <f t="shared" si="100"/>
        <v>0</v>
      </c>
      <c r="JQ36" s="460">
        <f t="shared" si="101"/>
        <v>0</v>
      </c>
      <c r="JR36" s="460">
        <f t="shared" si="102"/>
        <v>0</v>
      </c>
      <c r="JS36" s="460">
        <f t="shared" si="160"/>
        <v>0</v>
      </c>
      <c r="JT36" s="460">
        <f t="shared" si="103"/>
        <v>0</v>
      </c>
      <c r="JU36" s="460">
        <f t="shared" si="104"/>
        <v>0</v>
      </c>
      <c r="JV36" s="460">
        <f t="shared" si="105"/>
        <v>0</v>
      </c>
      <c r="JW36" s="460">
        <f t="shared" si="187"/>
        <v>0</v>
      </c>
      <c r="JX36" s="460">
        <f t="shared" si="187"/>
        <v>0</v>
      </c>
      <c r="JY36" s="460">
        <f t="shared" si="187"/>
        <v>0</v>
      </c>
      <c r="JZ36" s="460">
        <f t="shared" si="187"/>
        <v>0</v>
      </c>
      <c r="KA36" s="460">
        <f t="shared" si="187"/>
        <v>0</v>
      </c>
      <c r="KB36" s="460">
        <f t="shared" si="187"/>
        <v>0</v>
      </c>
      <c r="KC36" s="460">
        <f t="shared" si="187"/>
        <v>0</v>
      </c>
      <c r="KD36" s="460">
        <f t="shared" si="187"/>
        <v>0</v>
      </c>
      <c r="KE36" s="460">
        <f t="shared" si="187"/>
        <v>0</v>
      </c>
      <c r="KF36" s="460">
        <f t="shared" si="187"/>
        <v>0</v>
      </c>
      <c r="KG36" s="460">
        <f t="shared" si="187"/>
        <v>0</v>
      </c>
      <c r="KH36" s="460">
        <f t="shared" si="187"/>
        <v>0</v>
      </c>
      <c r="KI36" s="460">
        <f t="shared" si="107"/>
        <v>0</v>
      </c>
      <c r="KJ36" s="460">
        <f t="shared" si="189"/>
        <v>0</v>
      </c>
      <c r="KK36" s="460">
        <f t="shared" si="189"/>
        <v>0</v>
      </c>
      <c r="KL36" s="460">
        <f t="shared" si="189"/>
        <v>0</v>
      </c>
      <c r="KM36" s="460">
        <f t="shared" si="188"/>
        <v>0</v>
      </c>
      <c r="KN36" s="460">
        <f t="shared" si="188"/>
        <v>0</v>
      </c>
      <c r="KO36" s="460">
        <f t="shared" si="188"/>
        <v>0</v>
      </c>
      <c r="KP36" s="460">
        <f t="shared" si="188"/>
        <v>0</v>
      </c>
      <c r="KQ36" s="460">
        <f t="shared" si="188"/>
        <v>0</v>
      </c>
      <c r="KR36" s="460">
        <f t="shared" si="188"/>
        <v>0</v>
      </c>
      <c r="KS36" s="460">
        <f t="shared" si="188"/>
        <v>0</v>
      </c>
      <c r="KT36" s="460">
        <f t="shared" si="188"/>
        <v>0</v>
      </c>
      <c r="KU36" s="460">
        <f t="shared" si="188"/>
        <v>0</v>
      </c>
      <c r="KV36" s="460">
        <f t="shared" si="188"/>
        <v>0</v>
      </c>
      <c r="KW36" s="460">
        <f t="shared" si="188"/>
        <v>0</v>
      </c>
      <c r="KX36" s="460">
        <f t="shared" si="109"/>
        <v>0</v>
      </c>
      <c r="KY36" s="460">
        <f t="shared" si="180"/>
        <v>0</v>
      </c>
      <c r="KZ36" s="460">
        <f t="shared" si="110"/>
        <v>0</v>
      </c>
      <c r="LA36" s="457">
        <f t="shared" si="110"/>
        <v>0</v>
      </c>
      <c r="LB36" s="461">
        <f t="shared" si="162"/>
        <v>0</v>
      </c>
      <c r="LC36" s="460">
        <f t="shared" si="111"/>
        <v>0</v>
      </c>
      <c r="LD36" s="462">
        <f>IF(I36=1,VLOOKUP(C36,'総括表 (A表)'!$E$12:$AP$542,37,FALSE),)</f>
        <v>0</v>
      </c>
      <c r="LE36" s="463">
        <f t="shared" si="163"/>
        <v>0</v>
      </c>
      <c r="LF36" s="460" t="str">
        <f t="shared" si="112"/>
        <v/>
      </c>
      <c r="LG36" s="460" t="str">
        <f t="shared" si="113"/>
        <v/>
      </c>
      <c r="LH36" s="460" t="str">
        <f t="shared" si="164"/>
        <v/>
      </c>
      <c r="LI36" s="460" t="str">
        <f t="shared" si="165"/>
        <v/>
      </c>
      <c r="LJ36" s="460" t="str">
        <f t="shared" si="166"/>
        <v/>
      </c>
      <c r="LK36" s="460" t="str">
        <f t="shared" si="167"/>
        <v/>
      </c>
      <c r="LL36" s="460" t="str">
        <f t="shared" si="168"/>
        <v/>
      </c>
      <c r="LM36" s="460" t="str">
        <f t="shared" si="169"/>
        <v/>
      </c>
      <c r="LN36" s="460" t="str">
        <f t="shared" si="170"/>
        <v/>
      </c>
      <c r="LO36" s="462" t="str">
        <f t="shared" si="114"/>
        <v/>
      </c>
      <c r="LP36" s="459">
        <f t="shared" si="171"/>
        <v>0</v>
      </c>
      <c r="LQ36" s="460" t="str">
        <f t="shared" si="115"/>
        <v/>
      </c>
      <c r="LR36" s="460" t="str">
        <f t="shared" si="116"/>
        <v/>
      </c>
      <c r="LS36" s="464" t="str">
        <f t="shared" si="117"/>
        <v/>
      </c>
      <c r="LT36" s="460" t="str">
        <f t="shared" si="118"/>
        <v/>
      </c>
      <c r="LU36" s="460" t="str">
        <f t="shared" si="119"/>
        <v/>
      </c>
      <c r="LV36" s="621" t="str">
        <f t="shared" si="179"/>
        <v>○</v>
      </c>
      <c r="LW36" s="459">
        <f t="shared" si="172"/>
        <v>0</v>
      </c>
      <c r="LX36" s="465">
        <f t="shared" si="120"/>
        <v>0</v>
      </c>
      <c r="LY36" s="465" t="str">
        <f t="shared" si="121"/>
        <v/>
      </c>
      <c r="LZ36" s="466" t="str">
        <f t="shared" si="173"/>
        <v/>
      </c>
      <c r="MA36" s="466">
        <f t="shared" si="122"/>
        <v>0</v>
      </c>
      <c r="MB36" s="466">
        <f t="shared" si="174"/>
        <v>0</v>
      </c>
      <c r="MC36" s="466">
        <f t="shared" si="123"/>
        <v>0</v>
      </c>
      <c r="MD36" s="467">
        <f t="shared" si="124"/>
        <v>0</v>
      </c>
      <c r="ME36" s="468" t="str">
        <f t="shared" si="125"/>
        <v>○</v>
      </c>
      <c r="MF36" s="469" t="str">
        <f t="shared" si="126"/>
        <v/>
      </c>
      <c r="MG36" s="466">
        <f t="shared" si="127"/>
        <v>0</v>
      </c>
      <c r="MH36" s="470">
        <f t="shared" si="128"/>
        <v>0</v>
      </c>
      <c r="MI36" s="471" t="str">
        <f t="shared" si="175"/>
        <v>○</v>
      </c>
      <c r="MJ36" s="556" t="str">
        <f t="shared" si="176"/>
        <v>○</v>
      </c>
      <c r="MK36" s="569" t="str">
        <f t="shared" si="129"/>
        <v/>
      </c>
      <c r="ML36" s="568" t="str">
        <f t="shared" si="130"/>
        <v/>
      </c>
      <c r="MM36" s="570" t="str">
        <f t="shared" si="131"/>
        <v/>
      </c>
      <c r="MN36" s="571">
        <f t="shared" si="132"/>
        <v>0</v>
      </c>
    </row>
    <row r="37" spans="1:352" ht="30" customHeight="1">
      <c r="A37" s="531">
        <f t="shared" si="8"/>
        <v>0</v>
      </c>
      <c r="B37" s="531">
        <f t="shared" si="133"/>
        <v>0</v>
      </c>
      <c r="C37" s="531">
        <f t="shared" si="181"/>
        <v>0</v>
      </c>
      <c r="D37" s="531">
        <f t="shared" si="135"/>
        <v>0</v>
      </c>
      <c r="E37" s="531">
        <f t="shared" si="9"/>
        <v>0</v>
      </c>
      <c r="F37" s="531">
        <f t="shared" si="10"/>
        <v>0</v>
      </c>
      <c r="G37" s="531">
        <f t="shared" si="136"/>
        <v>0</v>
      </c>
      <c r="H37" s="531">
        <f t="shared" si="137"/>
        <v>0</v>
      </c>
      <c r="I37" s="531">
        <f t="shared" si="11"/>
        <v>0</v>
      </c>
      <c r="J37" s="531">
        <f t="shared" si="138"/>
        <v>0</v>
      </c>
      <c r="K37" s="532">
        <f t="shared" si="12"/>
        <v>24</v>
      </c>
      <c r="L37" s="390"/>
      <c r="M37" s="391"/>
      <c r="N37" s="391"/>
      <c r="O37" s="102"/>
      <c r="P37" s="545" cm="1">
        <f t="array" ref="P37">IFERROR(_xlfn.IFS($O37=1,"都市農業地域",$O37=2,"平地農業地域",$O37=3,"中間農業地域",$O37=4,"山間農業地域"),0)</f>
        <v>0</v>
      </c>
      <c r="Q37" s="560"/>
      <c r="R37" s="317">
        <f t="shared" si="13"/>
        <v>0</v>
      </c>
      <c r="S37" s="637"/>
      <c r="T37" s="742"/>
      <c r="U37" s="743"/>
      <c r="V37" s="637"/>
      <c r="W37" s="455" t="str">
        <f t="shared" si="139"/>
        <v/>
      </c>
      <c r="X37" s="546" t="str">
        <f>IFERROR(IF($Y37=5,"100万円",VLOOKUP($W37,'整理番号表 （R7） '!$Y$33:$Z$34,2,"FALSE")),"")</f>
        <v/>
      </c>
      <c r="Y37" s="50"/>
      <c r="Z37" s="456" cm="1">
        <f t="array" ref="Z37">IFERROR(_xlfn.IFS($Y37=1,"認定農業者",$Y37=2,"認定就農者",$Y37=3,"集落営農組織(任意組織)",$Y37=4,"市町村基本構想に示す目標水準を達成している農業者",$Y37=5,"市町村が認める者"),0)</f>
        <v>0</v>
      </c>
      <c r="AA37" s="371"/>
      <c r="AB37" s="547" t="str">
        <f>'整理番号表 （R7） '!$AC37</f>
        <v/>
      </c>
      <c r="AC37" s="548" t="str">
        <f t="shared" si="186"/>
        <v/>
      </c>
      <c r="AD37" s="50"/>
      <c r="AE37" s="50"/>
      <c r="AF37" s="318">
        <f>IF(AE37&lt;&gt;0,VLOOKUP(AE37,'整理番号表 （R7） '!$B$20:$F$47,2,FALSE),)</f>
        <v>0</v>
      </c>
      <c r="AG37" s="104"/>
      <c r="AH37" s="549" t="str">
        <f>IFERROR(VLOOKUP(AG37,'整理番号表 （R7） '!$P$6:$Q$39,2,FALSE),"")</f>
        <v/>
      </c>
      <c r="AI37" s="106"/>
      <c r="AJ37" s="530">
        <f t="shared" si="15"/>
        <v>0</v>
      </c>
      <c r="AK37" s="634"/>
      <c r="AL37" s="632"/>
      <c r="AM37" s="439"/>
      <c r="AN37" s="440"/>
      <c r="AO37" s="440"/>
      <c r="AP37" s="104"/>
      <c r="AQ37" s="441">
        <f>IF(AP37&lt;&gt;0,VLOOKUP(AP37,'整理番号表 （R7） '!$P$43:$R$49,2,FALSE),)</f>
        <v>0</v>
      </c>
      <c r="AR37" s="442"/>
      <c r="AS37" s="440"/>
      <c r="AT37" s="105"/>
      <c r="AU37" s="767"/>
      <c r="AV37" s="767"/>
      <c r="AW37" s="418"/>
      <c r="AX37" s="443">
        <f t="shared" si="140"/>
        <v>0</v>
      </c>
      <c r="AY37" s="443">
        <f t="shared" si="16"/>
        <v>0</v>
      </c>
      <c r="AZ37" s="418"/>
      <c r="BA37" s="443">
        <f t="shared" si="177"/>
        <v>0</v>
      </c>
      <c r="BB37" s="444"/>
      <c r="BC37" s="444"/>
      <c r="BD37" s="444"/>
      <c r="BE37" s="620"/>
      <c r="BF37" s="553" t="str">
        <f t="shared" si="141"/>
        <v/>
      </c>
      <c r="BG37" s="562" t="str">
        <f t="shared" si="142"/>
        <v/>
      </c>
      <c r="BH37" s="445">
        <f t="shared" si="143"/>
        <v>0</v>
      </c>
      <c r="BI37" s="445">
        <f t="shared" si="178"/>
        <v>0</v>
      </c>
      <c r="BJ37" s="446"/>
      <c r="BK37" s="446"/>
      <c r="BL37" s="446"/>
      <c r="BM37" s="45"/>
      <c r="BN37" s="318">
        <f>IF(BM37&lt;&gt;0,VLOOKUP(BM37,'整理番号表 （R7） '!$T$6:$U$16,2,FALSE),)</f>
        <v>0</v>
      </c>
      <c r="BO37" s="45"/>
      <c r="BP37" s="318">
        <f>IF(BO37&lt;&gt;0,VLOOKUP(BO37,'整理番号表 （R7） '!$T$23:$U$30,2,FALSE),)</f>
        <v>0</v>
      </c>
      <c r="BQ37" s="45"/>
      <c r="BR37" s="319">
        <f t="shared" si="17"/>
        <v>0</v>
      </c>
      <c r="BS37" s="763" t="str">
        <f t="shared" si="18"/>
        <v/>
      </c>
      <c r="BT37" s="113"/>
      <c r="BU37" s="618"/>
      <c r="BV37" s="113"/>
      <c r="BW37" s="113"/>
      <c r="BX37" s="113"/>
      <c r="BY37" s="554">
        <f t="shared" si="144"/>
        <v>0</v>
      </c>
      <c r="BZ37" s="764">
        <f t="shared" si="19"/>
        <v>0</v>
      </c>
      <c r="CA37" s="317">
        <f t="shared" si="145"/>
        <v>0</v>
      </c>
      <c r="CB37" s="357" t="str">
        <f t="shared" si="182"/>
        <v/>
      </c>
      <c r="CC37" s="317">
        <f t="shared" si="21"/>
        <v>0</v>
      </c>
      <c r="CD37" s="317">
        <f t="shared" si="146"/>
        <v>0</v>
      </c>
      <c r="CE37" s="317">
        <f t="shared" si="147"/>
        <v>0</v>
      </c>
      <c r="CF37" s="317">
        <f t="shared" si="148"/>
        <v>0</v>
      </c>
      <c r="CG37" s="317">
        <f t="shared" si="149"/>
        <v>0</v>
      </c>
      <c r="CH37" s="317">
        <f t="shared" si="150"/>
        <v>0</v>
      </c>
      <c r="CI37" s="357" t="str">
        <f t="shared" si="151"/>
        <v/>
      </c>
      <c r="CJ37" s="572">
        <f t="shared" si="190"/>
        <v>0</v>
      </c>
      <c r="CK37" s="320">
        <f t="shared" si="190"/>
        <v>0</v>
      </c>
      <c r="CL37" s="320">
        <f t="shared" si="190"/>
        <v>0</v>
      </c>
      <c r="CM37" s="320">
        <f t="shared" si="190"/>
        <v>0</v>
      </c>
      <c r="CN37" s="320">
        <f t="shared" si="190"/>
        <v>0</v>
      </c>
      <c r="CO37" s="320">
        <f t="shared" si="190"/>
        <v>0</v>
      </c>
      <c r="CP37" s="320">
        <f t="shared" si="23"/>
        <v>0</v>
      </c>
      <c r="CQ37" s="320">
        <f t="shared" si="191"/>
        <v>0</v>
      </c>
      <c r="CR37" s="320">
        <f t="shared" si="191"/>
        <v>0</v>
      </c>
      <c r="CS37" s="320">
        <f t="shared" si="191"/>
        <v>0</v>
      </c>
      <c r="CT37" s="320">
        <f t="shared" si="191"/>
        <v>0</v>
      </c>
      <c r="CU37" s="320">
        <f t="shared" si="191"/>
        <v>0</v>
      </c>
      <c r="CV37" s="320">
        <f t="shared" si="191"/>
        <v>0</v>
      </c>
      <c r="CW37" s="320">
        <f t="shared" si="25"/>
        <v>0</v>
      </c>
      <c r="CX37" s="320">
        <f t="shared" si="192"/>
        <v>0</v>
      </c>
      <c r="CY37" s="320">
        <f t="shared" si="192"/>
        <v>0</v>
      </c>
      <c r="CZ37" s="320">
        <f t="shared" si="192"/>
        <v>0</v>
      </c>
      <c r="DA37" s="320">
        <f t="shared" si="192"/>
        <v>0</v>
      </c>
      <c r="DB37" s="320">
        <f t="shared" si="192"/>
        <v>0</v>
      </c>
      <c r="DC37" s="320">
        <f t="shared" si="192"/>
        <v>0</v>
      </c>
      <c r="DD37" s="320">
        <f t="shared" si="27"/>
        <v>0</v>
      </c>
      <c r="DE37" s="320">
        <f t="shared" si="193"/>
        <v>0</v>
      </c>
      <c r="DF37" s="320">
        <f t="shared" si="193"/>
        <v>0</v>
      </c>
      <c r="DG37" s="320">
        <f t="shared" si="193"/>
        <v>0</v>
      </c>
      <c r="DH37" s="320">
        <f t="shared" si="193"/>
        <v>0</v>
      </c>
      <c r="DI37" s="320">
        <f t="shared" si="194"/>
        <v>0</v>
      </c>
      <c r="DJ37" s="320">
        <f t="shared" si="194"/>
        <v>0</v>
      </c>
      <c r="DK37" s="320">
        <f t="shared" si="30"/>
        <v>0</v>
      </c>
      <c r="DL37" s="320">
        <f t="shared" si="31"/>
        <v>0</v>
      </c>
      <c r="DM37" s="320">
        <f t="shared" si="32"/>
        <v>0</v>
      </c>
      <c r="DN37" s="320">
        <f t="shared" si="33"/>
        <v>0</v>
      </c>
      <c r="DO37" s="320">
        <f t="shared" si="34"/>
        <v>0</v>
      </c>
      <c r="DP37" s="374">
        <f t="shared" si="35"/>
        <v>0</v>
      </c>
      <c r="DQ37" s="447">
        <f t="shared" si="36"/>
        <v>0</v>
      </c>
      <c r="DR37" s="447">
        <f>IF($W37=1,IF(SUM($DQ37:DQ37)&lt;&gt;1,IF(SUM(GL37,GW37,HF37)&gt;0,1,),),)</f>
        <v>0</v>
      </c>
      <c r="DS37" s="447">
        <f>IF($W37=1,IF(SUM($DQ37:DR37)&lt;&gt;1,IF(SUM(GM37,GX37,HG37)&gt;0,1,),),)</f>
        <v>0</v>
      </c>
      <c r="DT37" s="447">
        <f>IF($W37=1,IF(SUM($DQ37:DS37)&lt;&gt;1,IF(SUM(GN37,GY37,HH37)&gt;0,1,),),)</f>
        <v>0</v>
      </c>
      <c r="DU37" s="447">
        <f>IF($W37=1,IF(SUM($DQ37:DT37)&lt;&gt;1,IF(SUM(GO37,GT37,GZ37,HI37)&gt;0,1,),),)</f>
        <v>0</v>
      </c>
      <c r="DV37" s="447">
        <f>IF($W37=1,IF(SUM($DQ37:DT37)&lt;&gt;1,IF(SUM(GP37,HA37,HJ37)&gt;0,1,),),)</f>
        <v>0</v>
      </c>
      <c r="DW37" s="447">
        <f>IF($W37=1,IF(SUM($DQ37:DV37)&lt;&gt;1,IF(SUM(GQ37,HB37,HK37)&gt;0,1,),),)</f>
        <v>0</v>
      </c>
      <c r="DX37" s="447">
        <f>IF($W37=1,IF(SUM($DQ37:DV37)&lt;&gt;1,IF(SUM(GR37,HC37,HL37)&gt;0,1,),),)</f>
        <v>0</v>
      </c>
      <c r="DY37" s="447">
        <f>IF($W37=1,IF(SUM($DQ37:DX37)&lt;&gt;1,IF(SUM(GS37,HD37,HM37,GU37)&gt;0,1,),),)</f>
        <v>0</v>
      </c>
      <c r="DZ37" s="447">
        <f t="shared" si="37"/>
        <v>0</v>
      </c>
      <c r="EA37" s="643"/>
      <c r="EB37" s="643"/>
      <c r="EC37" s="643"/>
      <c r="ED37" s="643"/>
      <c r="EE37" s="643"/>
      <c r="EF37" s="643"/>
      <c r="EG37" s="643"/>
      <c r="EH37" s="643"/>
      <c r="EI37" s="643"/>
      <c r="EJ37" s="643"/>
      <c r="EK37" s="643"/>
      <c r="EL37" s="643"/>
      <c r="EM37" s="56"/>
      <c r="EN37" s="56"/>
      <c r="EO37" s="56"/>
      <c r="EP37" s="56"/>
      <c r="EQ37" s="56"/>
      <c r="ER37" s="555">
        <f t="shared" si="38"/>
        <v>0</v>
      </c>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448"/>
      <c r="FT37" s="56"/>
      <c r="FU37" s="449"/>
      <c r="FV37" s="458"/>
      <c r="FW37" s="573"/>
      <c r="FX37" s="530">
        <f t="shared" si="39"/>
        <v>0</v>
      </c>
      <c r="FY37" s="450"/>
      <c r="FZ37" s="451"/>
      <c r="GA37" s="452"/>
      <c r="GB37" s="452"/>
      <c r="GC37" s="453">
        <f t="shared" si="40"/>
        <v>0</v>
      </c>
      <c r="GD37" s="454">
        <f t="shared" si="41"/>
        <v>0</v>
      </c>
      <c r="GE37" s="455">
        <f t="shared" si="42"/>
        <v>0</v>
      </c>
      <c r="GF37" s="456">
        <f t="shared" si="43"/>
        <v>0</v>
      </c>
      <c r="GG37" s="456">
        <f t="shared" si="44"/>
        <v>0</v>
      </c>
      <c r="GH37" s="456">
        <f t="shared" si="45"/>
        <v>0</v>
      </c>
      <c r="GI37" s="456">
        <f t="shared" si="46"/>
        <v>0</v>
      </c>
      <c r="GJ37" s="455">
        <f t="shared" si="47"/>
        <v>0</v>
      </c>
      <c r="GK37" s="455">
        <f t="shared" si="152"/>
        <v>0</v>
      </c>
      <c r="GL37" s="455">
        <f>IF(AND($FX37&lt;&gt;1,$FZ37&lt;&gt;1),IF(AND(SUM($GK37:GK37)&lt;&gt;1),IF($GC37&gt;=10,1,),),0)</f>
        <v>0</v>
      </c>
      <c r="GM37" s="455">
        <f>IF(AND($FX37&lt;&gt;1,$FZ37&lt;&gt;1),IF(AND(SUM($GK37:GL37)&lt;&gt;1),IF(AND($FY37=1,$GC37&gt;=4),1,),),0)</f>
        <v>0</v>
      </c>
      <c r="GN37" s="455">
        <f>IF(AND($FX37&lt;&gt;1,$FZ37&lt;&gt;1),IF(AND(SUM($GK37:GM37)&lt;&gt;1),IF(AND($FY37=1,$GC37&gt;=2),1,),),0)</f>
        <v>0</v>
      </c>
      <c r="GO37" s="455">
        <f>IF(AND($FX37&lt;&gt;1,$FZ37&lt;&gt;1),IF(AND(SUM($GK37:GN37)&lt;&gt;1),IF(AND($FY37=1,$GC37&gt;0),1,),),0)</f>
        <v>0</v>
      </c>
      <c r="GP37" s="455">
        <f>IF(AND($FX37&lt;&gt;1,$FZ37&lt;&gt;1),IF(AND(SUM($GK37:GO37)&lt;&gt;1),IF($GC37&gt;=4,1,),),0)</f>
        <v>0</v>
      </c>
      <c r="GQ37" s="455">
        <f>IF(AND($FX37&lt;&gt;1,$FZ37&lt;&gt;1),IF(AND(SUM($GK37:GP37)&lt;&gt;1),IF($FY37=1,1,),),0)</f>
        <v>0</v>
      </c>
      <c r="GR37" s="455">
        <f>IF(AND($FX37&lt;&gt;1,$FZ37&lt;&gt;1),IF(AND(SUM($GK37:GQ37)&lt;&gt;1),IF($GC37&gt;=2,1,),),0)</f>
        <v>0</v>
      </c>
      <c r="GS37" s="455">
        <f>IF(AND($FX37&lt;&gt;1,$FZ37&lt;&gt;1),IF(AND(SUM($GK37:GR37)&lt;&gt;1),IF($GC37&gt;0,1,),),0)</f>
        <v>0</v>
      </c>
      <c r="GT37" s="455">
        <f t="shared" si="48"/>
        <v>0</v>
      </c>
      <c r="GU37" s="455">
        <f>IF($FX37&lt;&gt;1,IF(AND(SUM($GT37:GT37)&lt;&gt;1,$GJ37=4,$FZ37=1,$GC37&gt;0),1,),0)</f>
        <v>0</v>
      </c>
      <c r="GV37" s="455">
        <f t="shared" si="49"/>
        <v>0</v>
      </c>
      <c r="GW37" s="455">
        <f t="shared" si="50"/>
        <v>0</v>
      </c>
      <c r="GX37" s="455">
        <f>IF($FX37&lt;&gt;1,IF(AND($GJ37=2,SUM($GV37:GW37)&lt;&gt;1),IF(AND($FY37=1,$GD37&gt;=0.2),1,),),0)</f>
        <v>0</v>
      </c>
      <c r="GY37" s="455">
        <f>IF($FX37&lt;&gt;1,IF(AND($GJ37=2,SUM($GV37:GX37)&lt;&gt;1),IF(AND($FY37=1,$GD37&gt;=0.1),1,),),0)</f>
        <v>0</v>
      </c>
      <c r="GZ37" s="455">
        <f>IF($FX37&lt;&gt;1,IF(AND($GJ37=2,SUM($GV37:GY37)&lt;&gt;1),IF(AND($FY37=1,$GC37&gt;0),1,),),0)</f>
        <v>0</v>
      </c>
      <c r="HA37" s="455">
        <f>IF($FX37&lt;&gt;1,IF(AND($GJ37=2,SUM($GV37:GZ37)&lt;&gt;1),IF($GD37&gt;=0.2,1,),),0)</f>
        <v>0</v>
      </c>
      <c r="HB37" s="455">
        <f>IF($FX37&lt;&gt;1,IF(AND($GJ37=2,SUM($GV37:HA37)&lt;&gt;1),IF($FY37=1,1,),),0)</f>
        <v>0</v>
      </c>
      <c r="HC37" s="455">
        <f>IF($FX37&lt;&gt;1,IF(AND($GJ37=2,SUM($GV37:HB37)&lt;&gt;1),IF($GD37&gt;=0.1,1,),),0)</f>
        <v>0</v>
      </c>
      <c r="HD37" s="455">
        <f>IF($FX37&lt;&gt;1,IF(AND(SUM($GV37:HC37)&lt;&gt;1,$GJ37=2,$GC37&gt;0),1,),0)</f>
        <v>0</v>
      </c>
      <c r="HE37" s="455">
        <f t="shared" si="51"/>
        <v>0</v>
      </c>
      <c r="HF37" s="455">
        <f t="shared" si="52"/>
        <v>0</v>
      </c>
      <c r="HG37" s="455">
        <f>IF($FX37&lt;&gt;1,IF(AND($GJ37=3,SUM($HE37:HF37)&lt;&gt;1),IF(AND($FY37=1,$GD37&gt;=0.1),1,),),0)</f>
        <v>0</v>
      </c>
      <c r="HH37" s="455">
        <f>IF($FX37&lt;&gt;1,IF(AND($GJ37=3,SUM($HE37:HG37)&lt;&gt;1),IF(AND($FY37=1,$GD37&gt;=0.05),1,),),0)</f>
        <v>0</v>
      </c>
      <c r="HI37" s="455">
        <f>IF($FX37&lt;&gt;1,IF(AND($GJ37=3,SUM($HE37:HH37)&lt;&gt;1),IF(AND($FY37=1,$GC37&gt;0),1,),),0)</f>
        <v>0</v>
      </c>
      <c r="HJ37" s="455">
        <f>IF($FX37&lt;&gt;1,IF(AND($GJ37=3,SUM($HE37:HI37)&lt;&gt;1),IF($GD37&gt;=0.1,1,),),0)</f>
        <v>0</v>
      </c>
      <c r="HK37" s="455">
        <f>IF($FX37&lt;&gt;1,IF(AND($GJ37=3,SUM($HE37:HJ37)&lt;&gt;1),IF($FY37=1,1,),),0)</f>
        <v>0</v>
      </c>
      <c r="HL37" s="455">
        <f>IF($FX37&lt;&gt;1,IF(AND($GJ37=3,SUM($HE37:HK37)&lt;&gt;1),IF($GD37&gt;=0.05,1,),),0)</f>
        <v>0</v>
      </c>
      <c r="HM37" s="455">
        <f>IF($FX37&lt;&gt;1,IF(AND(SUM($HE37:HL37)&lt;&gt;1,$GJ37=3,$FZ37=1,$GC37&gt;0),1,),0)</f>
        <v>0</v>
      </c>
      <c r="HN37" s="457">
        <f t="shared" si="153"/>
        <v>0</v>
      </c>
      <c r="HO37" s="458"/>
      <c r="HP37" s="459">
        <f t="shared" si="53"/>
        <v>0</v>
      </c>
      <c r="HQ37" s="460">
        <f t="shared" si="54"/>
        <v>0</v>
      </c>
      <c r="HR37" s="460">
        <f t="shared" si="55"/>
        <v>0</v>
      </c>
      <c r="HS37" s="460">
        <f t="shared" si="56"/>
        <v>0</v>
      </c>
      <c r="HT37" s="460">
        <f t="shared" si="57"/>
        <v>0</v>
      </c>
      <c r="HU37" s="460">
        <f t="shared" si="58"/>
        <v>0</v>
      </c>
      <c r="HV37" s="460">
        <f t="shared" si="59"/>
        <v>0</v>
      </c>
      <c r="HW37" s="460">
        <f t="shared" si="60"/>
        <v>0</v>
      </c>
      <c r="HX37" s="460">
        <f t="shared" si="61"/>
        <v>0</v>
      </c>
      <c r="HY37" s="460">
        <f t="shared" si="62"/>
        <v>0</v>
      </c>
      <c r="HZ37" s="460">
        <f t="shared" si="63"/>
        <v>0</v>
      </c>
      <c r="IA37" s="460">
        <f t="shared" si="64"/>
        <v>0</v>
      </c>
      <c r="IB37" s="460">
        <f t="shared" si="65"/>
        <v>0</v>
      </c>
      <c r="IC37" s="460">
        <f t="shared" si="66"/>
        <v>0</v>
      </c>
      <c r="ID37" s="460">
        <f t="shared" si="67"/>
        <v>0</v>
      </c>
      <c r="IE37" s="460">
        <f t="shared" si="68"/>
        <v>0</v>
      </c>
      <c r="IF37" s="460">
        <f t="shared" si="69"/>
        <v>0</v>
      </c>
      <c r="IG37" s="460">
        <f t="shared" si="70"/>
        <v>0</v>
      </c>
      <c r="IH37" s="460">
        <f t="shared" si="71"/>
        <v>0</v>
      </c>
      <c r="II37" s="460">
        <f t="shared" si="72"/>
        <v>0</v>
      </c>
      <c r="IJ37" s="460">
        <f t="shared" si="73"/>
        <v>0</v>
      </c>
      <c r="IK37" s="460">
        <f t="shared" si="74"/>
        <v>0</v>
      </c>
      <c r="IL37" s="460">
        <f t="shared" si="75"/>
        <v>0</v>
      </c>
      <c r="IM37" s="460">
        <f t="shared" si="76"/>
        <v>0</v>
      </c>
      <c r="IN37" s="460">
        <f t="shared" si="77"/>
        <v>0</v>
      </c>
      <c r="IO37" s="460">
        <f t="shared" si="78"/>
        <v>0</v>
      </c>
      <c r="IP37" s="460">
        <f t="shared" si="79"/>
        <v>0</v>
      </c>
      <c r="IQ37" s="460">
        <f t="shared" si="80"/>
        <v>0</v>
      </c>
      <c r="IR37" s="460">
        <f t="shared" si="81"/>
        <v>0</v>
      </c>
      <c r="IS37" s="460">
        <f t="shared" si="82"/>
        <v>0</v>
      </c>
      <c r="IT37" s="460">
        <f t="shared" si="83"/>
        <v>0</v>
      </c>
      <c r="IU37" s="460">
        <f t="shared" si="84"/>
        <v>0</v>
      </c>
      <c r="IV37" s="460">
        <f t="shared" si="85"/>
        <v>0</v>
      </c>
      <c r="IW37" s="460">
        <f t="shared" si="86"/>
        <v>0</v>
      </c>
      <c r="IX37" s="460">
        <f t="shared" si="87"/>
        <v>0</v>
      </c>
      <c r="IY37" s="460">
        <f t="shared" si="88"/>
        <v>0</v>
      </c>
      <c r="IZ37" s="460">
        <f t="shared" si="89"/>
        <v>0</v>
      </c>
      <c r="JA37" s="460">
        <f t="shared" si="90"/>
        <v>0</v>
      </c>
      <c r="JB37" s="460">
        <f t="shared" si="91"/>
        <v>0</v>
      </c>
      <c r="JC37" s="460">
        <f t="shared" si="92"/>
        <v>0</v>
      </c>
      <c r="JD37" s="460">
        <f t="shared" si="93"/>
        <v>0</v>
      </c>
      <c r="JE37" s="460">
        <f t="shared" si="94"/>
        <v>0</v>
      </c>
      <c r="JF37" s="460">
        <f t="shared" si="95"/>
        <v>0</v>
      </c>
      <c r="JG37" s="460">
        <f t="shared" si="154"/>
        <v>0</v>
      </c>
      <c r="JH37" s="460">
        <f t="shared" si="155"/>
        <v>0</v>
      </c>
      <c r="JI37" s="460">
        <f t="shared" si="156"/>
        <v>0</v>
      </c>
      <c r="JJ37" s="460">
        <f t="shared" si="157"/>
        <v>0</v>
      </c>
      <c r="JK37" s="460">
        <f t="shared" si="158"/>
        <v>0</v>
      </c>
      <c r="JL37" s="460">
        <f t="shared" si="159"/>
        <v>0</v>
      </c>
      <c r="JM37" s="648">
        <f t="shared" si="97"/>
        <v>0</v>
      </c>
      <c r="JN37" s="460">
        <f t="shared" si="98"/>
        <v>0</v>
      </c>
      <c r="JO37" s="460">
        <f t="shared" si="99"/>
        <v>0</v>
      </c>
      <c r="JP37" s="648">
        <f t="shared" si="100"/>
        <v>0</v>
      </c>
      <c r="JQ37" s="460">
        <f t="shared" si="101"/>
        <v>0</v>
      </c>
      <c r="JR37" s="460">
        <f t="shared" si="102"/>
        <v>0</v>
      </c>
      <c r="JS37" s="460">
        <f t="shared" si="160"/>
        <v>0</v>
      </c>
      <c r="JT37" s="460">
        <f t="shared" si="103"/>
        <v>0</v>
      </c>
      <c r="JU37" s="460">
        <f t="shared" si="104"/>
        <v>0</v>
      </c>
      <c r="JV37" s="460">
        <f t="shared" si="105"/>
        <v>0</v>
      </c>
      <c r="JW37" s="460">
        <f t="shared" si="187"/>
        <v>0</v>
      </c>
      <c r="JX37" s="460">
        <f t="shared" si="187"/>
        <v>0</v>
      </c>
      <c r="JY37" s="460">
        <f t="shared" si="187"/>
        <v>0</v>
      </c>
      <c r="JZ37" s="460">
        <f t="shared" si="187"/>
        <v>0</v>
      </c>
      <c r="KA37" s="460">
        <f t="shared" si="187"/>
        <v>0</v>
      </c>
      <c r="KB37" s="460">
        <f t="shared" si="187"/>
        <v>0</v>
      </c>
      <c r="KC37" s="460">
        <f t="shared" si="187"/>
        <v>0</v>
      </c>
      <c r="KD37" s="460">
        <f t="shared" si="187"/>
        <v>0</v>
      </c>
      <c r="KE37" s="460">
        <f t="shared" si="187"/>
        <v>0</v>
      </c>
      <c r="KF37" s="460">
        <f t="shared" si="187"/>
        <v>0</v>
      </c>
      <c r="KG37" s="460">
        <f t="shared" si="187"/>
        <v>0</v>
      </c>
      <c r="KH37" s="460">
        <f t="shared" si="187"/>
        <v>0</v>
      </c>
      <c r="KI37" s="460">
        <f t="shared" si="107"/>
        <v>0</v>
      </c>
      <c r="KJ37" s="460">
        <f t="shared" si="189"/>
        <v>0</v>
      </c>
      <c r="KK37" s="460">
        <f t="shared" si="189"/>
        <v>0</v>
      </c>
      <c r="KL37" s="460">
        <f t="shared" si="189"/>
        <v>0</v>
      </c>
      <c r="KM37" s="460">
        <f t="shared" si="188"/>
        <v>0</v>
      </c>
      <c r="KN37" s="460">
        <f t="shared" si="188"/>
        <v>0</v>
      </c>
      <c r="KO37" s="460">
        <f t="shared" si="188"/>
        <v>0</v>
      </c>
      <c r="KP37" s="460">
        <f t="shared" si="188"/>
        <v>0</v>
      </c>
      <c r="KQ37" s="460">
        <f t="shared" si="188"/>
        <v>0</v>
      </c>
      <c r="KR37" s="460">
        <f t="shared" si="188"/>
        <v>0</v>
      </c>
      <c r="KS37" s="460">
        <f t="shared" si="188"/>
        <v>0</v>
      </c>
      <c r="KT37" s="460">
        <f t="shared" si="188"/>
        <v>0</v>
      </c>
      <c r="KU37" s="460">
        <f t="shared" si="188"/>
        <v>0</v>
      </c>
      <c r="KV37" s="460">
        <f t="shared" si="188"/>
        <v>0</v>
      </c>
      <c r="KW37" s="460">
        <f t="shared" si="188"/>
        <v>0</v>
      </c>
      <c r="KX37" s="460">
        <f t="shared" si="109"/>
        <v>0</v>
      </c>
      <c r="KY37" s="460">
        <f t="shared" si="180"/>
        <v>0</v>
      </c>
      <c r="KZ37" s="460">
        <f t="shared" si="110"/>
        <v>0</v>
      </c>
      <c r="LA37" s="457">
        <f t="shared" si="110"/>
        <v>0</v>
      </c>
      <c r="LB37" s="461">
        <f t="shared" si="162"/>
        <v>0</v>
      </c>
      <c r="LC37" s="460">
        <f t="shared" si="111"/>
        <v>0</v>
      </c>
      <c r="LD37" s="462">
        <f>IF(I37=1,VLOOKUP(C37,'総括表 (A表)'!$E$12:$AP$542,37,FALSE),)</f>
        <v>0</v>
      </c>
      <c r="LE37" s="463">
        <f t="shared" si="163"/>
        <v>0</v>
      </c>
      <c r="LF37" s="460" t="str">
        <f t="shared" si="112"/>
        <v/>
      </c>
      <c r="LG37" s="460" t="str">
        <f t="shared" si="113"/>
        <v/>
      </c>
      <c r="LH37" s="460" t="str">
        <f t="shared" si="164"/>
        <v/>
      </c>
      <c r="LI37" s="460" t="str">
        <f t="shared" si="165"/>
        <v/>
      </c>
      <c r="LJ37" s="460" t="str">
        <f t="shared" si="166"/>
        <v/>
      </c>
      <c r="LK37" s="460" t="str">
        <f t="shared" si="167"/>
        <v/>
      </c>
      <c r="LL37" s="460" t="str">
        <f t="shared" si="168"/>
        <v/>
      </c>
      <c r="LM37" s="460" t="str">
        <f t="shared" si="169"/>
        <v/>
      </c>
      <c r="LN37" s="460" t="str">
        <f t="shared" si="170"/>
        <v/>
      </c>
      <c r="LO37" s="462" t="str">
        <f t="shared" si="114"/>
        <v/>
      </c>
      <c r="LP37" s="459">
        <f t="shared" si="171"/>
        <v>0</v>
      </c>
      <c r="LQ37" s="460" t="str">
        <f t="shared" si="115"/>
        <v/>
      </c>
      <c r="LR37" s="460" t="str">
        <f t="shared" si="116"/>
        <v/>
      </c>
      <c r="LS37" s="464" t="str">
        <f t="shared" si="117"/>
        <v/>
      </c>
      <c r="LT37" s="460" t="str">
        <f t="shared" si="118"/>
        <v/>
      </c>
      <c r="LU37" s="460" t="str">
        <f t="shared" si="119"/>
        <v/>
      </c>
      <c r="LV37" s="621" t="str">
        <f t="shared" si="179"/>
        <v>○</v>
      </c>
      <c r="LW37" s="459">
        <f t="shared" si="172"/>
        <v>0</v>
      </c>
      <c r="LX37" s="465">
        <f t="shared" si="120"/>
        <v>0</v>
      </c>
      <c r="LY37" s="465" t="str">
        <f t="shared" si="121"/>
        <v/>
      </c>
      <c r="LZ37" s="466" t="str">
        <f t="shared" si="173"/>
        <v/>
      </c>
      <c r="MA37" s="466">
        <f t="shared" si="122"/>
        <v>0</v>
      </c>
      <c r="MB37" s="466">
        <f t="shared" si="174"/>
        <v>0</v>
      </c>
      <c r="MC37" s="466">
        <f t="shared" si="123"/>
        <v>0</v>
      </c>
      <c r="MD37" s="467">
        <f t="shared" si="124"/>
        <v>0</v>
      </c>
      <c r="ME37" s="468" t="str">
        <f t="shared" si="125"/>
        <v>○</v>
      </c>
      <c r="MF37" s="469" t="str">
        <f t="shared" si="126"/>
        <v/>
      </c>
      <c r="MG37" s="466">
        <f t="shared" si="127"/>
        <v>0</v>
      </c>
      <c r="MH37" s="470">
        <f t="shared" si="128"/>
        <v>0</v>
      </c>
      <c r="MI37" s="471" t="str">
        <f t="shared" si="175"/>
        <v>○</v>
      </c>
      <c r="MJ37" s="556" t="str">
        <f t="shared" si="176"/>
        <v>○</v>
      </c>
      <c r="MK37" s="569" t="str">
        <f t="shared" si="129"/>
        <v/>
      </c>
      <c r="ML37" s="568" t="str">
        <f t="shared" si="130"/>
        <v/>
      </c>
      <c r="MM37" s="570" t="str">
        <f t="shared" si="131"/>
        <v/>
      </c>
      <c r="MN37" s="571">
        <f t="shared" si="132"/>
        <v>0</v>
      </c>
    </row>
    <row r="38" spans="1:352" ht="30" customHeight="1">
      <c r="A38" s="531">
        <f t="shared" si="8"/>
        <v>0</v>
      </c>
      <c r="B38" s="531">
        <f t="shared" si="133"/>
        <v>0</v>
      </c>
      <c r="C38" s="531">
        <f t="shared" si="181"/>
        <v>0</v>
      </c>
      <c r="D38" s="531">
        <f t="shared" si="135"/>
        <v>0</v>
      </c>
      <c r="E38" s="531">
        <f t="shared" si="9"/>
        <v>0</v>
      </c>
      <c r="F38" s="531">
        <f t="shared" si="10"/>
        <v>0</v>
      </c>
      <c r="G38" s="531">
        <f t="shared" si="136"/>
        <v>0</v>
      </c>
      <c r="H38" s="531">
        <f t="shared" si="137"/>
        <v>0</v>
      </c>
      <c r="I38" s="531">
        <f t="shared" si="11"/>
        <v>0</v>
      </c>
      <c r="J38" s="531">
        <f t="shared" si="138"/>
        <v>0</v>
      </c>
      <c r="K38" s="532">
        <f t="shared" si="12"/>
        <v>25</v>
      </c>
      <c r="L38" s="390"/>
      <c r="M38" s="391"/>
      <c r="N38" s="391"/>
      <c r="O38" s="102"/>
      <c r="P38" s="545" cm="1">
        <f t="array" ref="P38">IFERROR(_xlfn.IFS($O38=1,"都市農業地域",$O38=2,"平地農業地域",$O38=3,"中間農業地域",$O38=4,"山間農業地域"),0)</f>
        <v>0</v>
      </c>
      <c r="Q38" s="560"/>
      <c r="R38" s="317">
        <f t="shared" si="13"/>
        <v>0</v>
      </c>
      <c r="S38" s="637"/>
      <c r="T38" s="742"/>
      <c r="U38" s="743"/>
      <c r="V38" s="637"/>
      <c r="W38" s="455" t="str">
        <f t="shared" si="139"/>
        <v/>
      </c>
      <c r="X38" s="546" t="str">
        <f>IFERROR(IF($Y38=5,"100万円",VLOOKUP($W38,'整理番号表 （R7） '!$Y$33:$Z$34,2,"FALSE")),"")</f>
        <v/>
      </c>
      <c r="Y38" s="50"/>
      <c r="Z38" s="456" cm="1">
        <f t="array" ref="Z38">IFERROR(_xlfn.IFS($Y38=1,"認定農業者",$Y38=2,"認定就農者",$Y38=3,"集落営農組織(任意組織)",$Y38=4,"市町村基本構想に示す目標水準を達成している農業者",$Y38=5,"市町村が認める者"),0)</f>
        <v>0</v>
      </c>
      <c r="AA38" s="371"/>
      <c r="AB38" s="547" t="str">
        <f>'整理番号表 （R7） '!$AC38</f>
        <v/>
      </c>
      <c r="AC38" s="548" t="str">
        <f t="shared" si="186"/>
        <v/>
      </c>
      <c r="AD38" s="50"/>
      <c r="AE38" s="50"/>
      <c r="AF38" s="318">
        <f>IF(AE38&lt;&gt;0,VLOOKUP(AE38,'整理番号表 （R7） '!$B$20:$F$47,2,FALSE),)</f>
        <v>0</v>
      </c>
      <c r="AG38" s="104"/>
      <c r="AH38" s="549" t="str">
        <f>IFERROR(VLOOKUP(AG38,'整理番号表 （R7） '!$P$6:$Q$39,2,FALSE),"")</f>
        <v/>
      </c>
      <c r="AI38" s="106"/>
      <c r="AJ38" s="530">
        <f t="shared" si="15"/>
        <v>0</v>
      </c>
      <c r="AK38" s="634"/>
      <c r="AL38" s="632"/>
      <c r="AM38" s="439"/>
      <c r="AN38" s="440"/>
      <c r="AO38" s="440"/>
      <c r="AP38" s="104"/>
      <c r="AQ38" s="441">
        <f>IF(AP38&lt;&gt;0,VLOOKUP(AP38,'整理番号表 （R7） '!$P$43:$R$49,2,FALSE),)</f>
        <v>0</v>
      </c>
      <c r="AR38" s="442"/>
      <c r="AS38" s="440"/>
      <c r="AT38" s="105"/>
      <c r="AU38" s="767"/>
      <c r="AV38" s="767"/>
      <c r="AW38" s="418"/>
      <c r="AX38" s="443">
        <f t="shared" si="140"/>
        <v>0</v>
      </c>
      <c r="AY38" s="443">
        <f t="shared" si="16"/>
        <v>0</v>
      </c>
      <c r="AZ38" s="418"/>
      <c r="BA38" s="443">
        <f t="shared" si="177"/>
        <v>0</v>
      </c>
      <c r="BB38" s="444"/>
      <c r="BC38" s="444"/>
      <c r="BD38" s="444"/>
      <c r="BE38" s="620"/>
      <c r="BF38" s="553" t="str">
        <f t="shared" si="141"/>
        <v/>
      </c>
      <c r="BG38" s="562" t="str">
        <f t="shared" si="142"/>
        <v/>
      </c>
      <c r="BH38" s="445">
        <f t="shared" si="143"/>
        <v>0</v>
      </c>
      <c r="BI38" s="445">
        <f t="shared" si="178"/>
        <v>0</v>
      </c>
      <c r="BJ38" s="446"/>
      <c r="BK38" s="446"/>
      <c r="BL38" s="446"/>
      <c r="BM38" s="45"/>
      <c r="BN38" s="318">
        <f>IF(BM38&lt;&gt;0,VLOOKUP(BM38,'整理番号表 （R7） '!$T$6:$U$16,2,FALSE),)</f>
        <v>0</v>
      </c>
      <c r="BO38" s="45"/>
      <c r="BP38" s="318">
        <f>IF(BO38&lt;&gt;0,VLOOKUP(BO38,'整理番号表 （R7） '!$T$23:$U$30,2,FALSE),)</f>
        <v>0</v>
      </c>
      <c r="BQ38" s="45"/>
      <c r="BR38" s="319">
        <f t="shared" si="17"/>
        <v>0</v>
      </c>
      <c r="BS38" s="763" t="str">
        <f t="shared" si="18"/>
        <v/>
      </c>
      <c r="BT38" s="113"/>
      <c r="BU38" s="618"/>
      <c r="BV38" s="113"/>
      <c r="BW38" s="113"/>
      <c r="BX38" s="113"/>
      <c r="BY38" s="554">
        <f t="shared" si="144"/>
        <v>0</v>
      </c>
      <c r="BZ38" s="764">
        <f t="shared" si="19"/>
        <v>0</v>
      </c>
      <c r="CA38" s="317">
        <f t="shared" si="145"/>
        <v>0</v>
      </c>
      <c r="CB38" s="357" t="str">
        <f t="shared" si="182"/>
        <v/>
      </c>
      <c r="CC38" s="317">
        <f t="shared" si="21"/>
        <v>0</v>
      </c>
      <c r="CD38" s="317">
        <f t="shared" si="146"/>
        <v>0</v>
      </c>
      <c r="CE38" s="317">
        <f t="shared" si="147"/>
        <v>0</v>
      </c>
      <c r="CF38" s="317">
        <f t="shared" si="148"/>
        <v>0</v>
      </c>
      <c r="CG38" s="317">
        <f t="shared" si="149"/>
        <v>0</v>
      </c>
      <c r="CH38" s="317">
        <f t="shared" si="150"/>
        <v>0</v>
      </c>
      <c r="CI38" s="357" t="str">
        <f t="shared" si="151"/>
        <v/>
      </c>
      <c r="CJ38" s="572">
        <f t="shared" si="190"/>
        <v>0</v>
      </c>
      <c r="CK38" s="320">
        <f t="shared" si="190"/>
        <v>0</v>
      </c>
      <c r="CL38" s="320">
        <f t="shared" si="190"/>
        <v>0</v>
      </c>
      <c r="CM38" s="320">
        <f t="shared" si="190"/>
        <v>0</v>
      </c>
      <c r="CN38" s="320">
        <f t="shared" si="190"/>
        <v>0</v>
      </c>
      <c r="CO38" s="320">
        <f t="shared" si="190"/>
        <v>0</v>
      </c>
      <c r="CP38" s="320">
        <f t="shared" si="23"/>
        <v>0</v>
      </c>
      <c r="CQ38" s="320">
        <f t="shared" si="191"/>
        <v>0</v>
      </c>
      <c r="CR38" s="320">
        <f t="shared" si="191"/>
        <v>0</v>
      </c>
      <c r="CS38" s="320">
        <f t="shared" si="191"/>
        <v>0</v>
      </c>
      <c r="CT38" s="320">
        <f t="shared" si="191"/>
        <v>0</v>
      </c>
      <c r="CU38" s="320">
        <f t="shared" si="191"/>
        <v>0</v>
      </c>
      <c r="CV38" s="320">
        <f t="shared" si="191"/>
        <v>0</v>
      </c>
      <c r="CW38" s="320">
        <f t="shared" si="25"/>
        <v>0</v>
      </c>
      <c r="CX38" s="320">
        <f t="shared" si="192"/>
        <v>0</v>
      </c>
      <c r="CY38" s="320">
        <f t="shared" si="192"/>
        <v>0</v>
      </c>
      <c r="CZ38" s="320">
        <f t="shared" si="192"/>
        <v>0</v>
      </c>
      <c r="DA38" s="320">
        <f t="shared" si="192"/>
        <v>0</v>
      </c>
      <c r="DB38" s="320">
        <f t="shared" si="192"/>
        <v>0</v>
      </c>
      <c r="DC38" s="320">
        <f t="shared" si="192"/>
        <v>0</v>
      </c>
      <c r="DD38" s="320">
        <f t="shared" si="27"/>
        <v>0</v>
      </c>
      <c r="DE38" s="320">
        <f t="shared" si="193"/>
        <v>0</v>
      </c>
      <c r="DF38" s="320">
        <f t="shared" si="193"/>
        <v>0</v>
      </c>
      <c r="DG38" s="320">
        <f t="shared" si="193"/>
        <v>0</v>
      </c>
      <c r="DH38" s="320">
        <f t="shared" si="193"/>
        <v>0</v>
      </c>
      <c r="DI38" s="320">
        <f t="shared" si="194"/>
        <v>0</v>
      </c>
      <c r="DJ38" s="320">
        <f t="shared" si="194"/>
        <v>0</v>
      </c>
      <c r="DK38" s="320">
        <f t="shared" si="30"/>
        <v>0</v>
      </c>
      <c r="DL38" s="320">
        <f t="shared" si="31"/>
        <v>0</v>
      </c>
      <c r="DM38" s="320">
        <f t="shared" si="32"/>
        <v>0</v>
      </c>
      <c r="DN38" s="320">
        <f t="shared" si="33"/>
        <v>0</v>
      </c>
      <c r="DO38" s="320">
        <f t="shared" si="34"/>
        <v>0</v>
      </c>
      <c r="DP38" s="374">
        <f t="shared" si="35"/>
        <v>0</v>
      </c>
      <c r="DQ38" s="447">
        <f t="shared" si="36"/>
        <v>0</v>
      </c>
      <c r="DR38" s="447">
        <f>IF($W38=1,IF(SUM($DQ38:DQ38)&lt;&gt;1,IF(SUM(GL38,GW38,HF38)&gt;0,1,),),)</f>
        <v>0</v>
      </c>
      <c r="DS38" s="447">
        <f>IF($W38=1,IF(SUM($DQ38:DR38)&lt;&gt;1,IF(SUM(GM38,GX38,HG38)&gt;0,1,),),)</f>
        <v>0</v>
      </c>
      <c r="DT38" s="447">
        <f>IF($W38=1,IF(SUM($DQ38:DS38)&lt;&gt;1,IF(SUM(GN38,GY38,HH38)&gt;0,1,),),)</f>
        <v>0</v>
      </c>
      <c r="DU38" s="447">
        <f>IF($W38=1,IF(SUM($DQ38:DT38)&lt;&gt;1,IF(SUM(GO38,GT38,GZ38,HI38)&gt;0,1,),),)</f>
        <v>0</v>
      </c>
      <c r="DV38" s="447">
        <f>IF($W38=1,IF(SUM($DQ38:DT38)&lt;&gt;1,IF(SUM(GP38,HA38,HJ38)&gt;0,1,),),)</f>
        <v>0</v>
      </c>
      <c r="DW38" s="447">
        <f>IF($W38=1,IF(SUM($DQ38:DV38)&lt;&gt;1,IF(SUM(GQ38,HB38,HK38)&gt;0,1,),),)</f>
        <v>0</v>
      </c>
      <c r="DX38" s="447">
        <f>IF($W38=1,IF(SUM($DQ38:DV38)&lt;&gt;1,IF(SUM(GR38,HC38,HL38)&gt;0,1,),),)</f>
        <v>0</v>
      </c>
      <c r="DY38" s="447">
        <f>IF($W38=1,IF(SUM($DQ38:DX38)&lt;&gt;1,IF(SUM(GS38,HD38,HM38,GU38)&gt;0,1,),),)</f>
        <v>0</v>
      </c>
      <c r="DZ38" s="447">
        <f t="shared" si="37"/>
        <v>0</v>
      </c>
      <c r="EA38" s="643"/>
      <c r="EB38" s="643"/>
      <c r="EC38" s="643"/>
      <c r="ED38" s="643"/>
      <c r="EE38" s="643"/>
      <c r="EF38" s="643"/>
      <c r="EG38" s="643"/>
      <c r="EH38" s="643"/>
      <c r="EI38" s="643"/>
      <c r="EJ38" s="643"/>
      <c r="EK38" s="643"/>
      <c r="EL38" s="643"/>
      <c r="EM38" s="56"/>
      <c r="EN38" s="56"/>
      <c r="EO38" s="56"/>
      <c r="EP38" s="56"/>
      <c r="EQ38" s="56"/>
      <c r="ER38" s="555">
        <f t="shared" si="38"/>
        <v>0</v>
      </c>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448"/>
      <c r="FT38" s="56"/>
      <c r="FU38" s="449"/>
      <c r="FV38" s="458"/>
      <c r="FW38" s="573"/>
      <c r="FX38" s="530">
        <f t="shared" si="39"/>
        <v>0</v>
      </c>
      <c r="FY38" s="450"/>
      <c r="FZ38" s="451"/>
      <c r="GA38" s="452"/>
      <c r="GB38" s="452"/>
      <c r="GC38" s="453">
        <f t="shared" si="40"/>
        <v>0</v>
      </c>
      <c r="GD38" s="454">
        <f t="shared" si="41"/>
        <v>0</v>
      </c>
      <c r="GE38" s="455">
        <f t="shared" si="42"/>
        <v>0</v>
      </c>
      <c r="GF38" s="456">
        <f t="shared" si="43"/>
        <v>0</v>
      </c>
      <c r="GG38" s="456">
        <f t="shared" si="44"/>
        <v>0</v>
      </c>
      <c r="GH38" s="456">
        <f t="shared" si="45"/>
        <v>0</v>
      </c>
      <c r="GI38" s="456">
        <f t="shared" si="46"/>
        <v>0</v>
      </c>
      <c r="GJ38" s="455">
        <f t="shared" si="47"/>
        <v>0</v>
      </c>
      <c r="GK38" s="455">
        <f t="shared" si="152"/>
        <v>0</v>
      </c>
      <c r="GL38" s="455">
        <f>IF(AND($FX38&lt;&gt;1,$FZ38&lt;&gt;1),IF(AND(SUM($GK38:GK38)&lt;&gt;1),IF($GC38&gt;=10,1,),),0)</f>
        <v>0</v>
      </c>
      <c r="GM38" s="455">
        <f>IF(AND($FX38&lt;&gt;1,$FZ38&lt;&gt;1),IF(AND(SUM($GK38:GL38)&lt;&gt;1),IF(AND($FY38=1,$GC38&gt;=4),1,),),0)</f>
        <v>0</v>
      </c>
      <c r="GN38" s="455">
        <f>IF(AND($FX38&lt;&gt;1,$FZ38&lt;&gt;1),IF(AND(SUM($GK38:GM38)&lt;&gt;1),IF(AND($FY38=1,$GC38&gt;=2),1,),),0)</f>
        <v>0</v>
      </c>
      <c r="GO38" s="455">
        <f>IF(AND($FX38&lt;&gt;1,$FZ38&lt;&gt;1),IF(AND(SUM($GK38:GN38)&lt;&gt;1),IF(AND($FY38=1,$GC38&gt;0),1,),),0)</f>
        <v>0</v>
      </c>
      <c r="GP38" s="455">
        <f>IF(AND($FX38&lt;&gt;1,$FZ38&lt;&gt;1),IF(AND(SUM($GK38:GO38)&lt;&gt;1),IF($GC38&gt;=4,1,),),0)</f>
        <v>0</v>
      </c>
      <c r="GQ38" s="455">
        <f>IF(AND($FX38&lt;&gt;1,$FZ38&lt;&gt;1),IF(AND(SUM($GK38:GP38)&lt;&gt;1),IF($FY38=1,1,),),0)</f>
        <v>0</v>
      </c>
      <c r="GR38" s="455">
        <f>IF(AND($FX38&lt;&gt;1,$FZ38&lt;&gt;1),IF(AND(SUM($GK38:GQ38)&lt;&gt;1),IF($GC38&gt;=2,1,),),0)</f>
        <v>0</v>
      </c>
      <c r="GS38" s="455">
        <f>IF(AND($FX38&lt;&gt;1,$FZ38&lt;&gt;1),IF(AND(SUM($GK38:GR38)&lt;&gt;1),IF($GC38&gt;0,1,),),0)</f>
        <v>0</v>
      </c>
      <c r="GT38" s="455">
        <f t="shared" si="48"/>
        <v>0</v>
      </c>
      <c r="GU38" s="455">
        <f>IF($FX38&lt;&gt;1,IF(AND(SUM($GT38:GT38)&lt;&gt;1,$GJ38=4,$FZ38=1,$GC38&gt;0),1,),0)</f>
        <v>0</v>
      </c>
      <c r="GV38" s="455">
        <f t="shared" si="49"/>
        <v>0</v>
      </c>
      <c r="GW38" s="455">
        <f t="shared" si="50"/>
        <v>0</v>
      </c>
      <c r="GX38" s="455">
        <f>IF($FX38&lt;&gt;1,IF(AND($GJ38=2,SUM($GV38:GW38)&lt;&gt;1),IF(AND($FY38=1,$GD38&gt;=0.2),1,),),0)</f>
        <v>0</v>
      </c>
      <c r="GY38" s="455">
        <f>IF($FX38&lt;&gt;1,IF(AND($GJ38=2,SUM($GV38:GX38)&lt;&gt;1),IF(AND($FY38=1,$GD38&gt;=0.1),1,),),0)</f>
        <v>0</v>
      </c>
      <c r="GZ38" s="455">
        <f>IF($FX38&lt;&gt;1,IF(AND($GJ38=2,SUM($GV38:GY38)&lt;&gt;1),IF(AND($FY38=1,$GC38&gt;0),1,),),0)</f>
        <v>0</v>
      </c>
      <c r="HA38" s="455">
        <f>IF($FX38&lt;&gt;1,IF(AND($GJ38=2,SUM($GV38:GZ38)&lt;&gt;1),IF($GD38&gt;=0.2,1,),),0)</f>
        <v>0</v>
      </c>
      <c r="HB38" s="455">
        <f>IF($FX38&lt;&gt;1,IF(AND($GJ38=2,SUM($GV38:HA38)&lt;&gt;1),IF($FY38=1,1,),),0)</f>
        <v>0</v>
      </c>
      <c r="HC38" s="455">
        <f>IF($FX38&lt;&gt;1,IF(AND($GJ38=2,SUM($GV38:HB38)&lt;&gt;1),IF($GD38&gt;=0.1,1,),),0)</f>
        <v>0</v>
      </c>
      <c r="HD38" s="455">
        <f>IF($FX38&lt;&gt;1,IF(AND(SUM($GV38:HC38)&lt;&gt;1,$GJ38=2,$GC38&gt;0),1,),0)</f>
        <v>0</v>
      </c>
      <c r="HE38" s="455">
        <f t="shared" si="51"/>
        <v>0</v>
      </c>
      <c r="HF38" s="455">
        <f t="shared" si="52"/>
        <v>0</v>
      </c>
      <c r="HG38" s="455">
        <f>IF($FX38&lt;&gt;1,IF(AND($GJ38=3,SUM($HE38:HF38)&lt;&gt;1),IF(AND($FY38=1,$GD38&gt;=0.1),1,),),0)</f>
        <v>0</v>
      </c>
      <c r="HH38" s="455">
        <f>IF($FX38&lt;&gt;1,IF(AND($GJ38=3,SUM($HE38:HG38)&lt;&gt;1),IF(AND($FY38=1,$GD38&gt;=0.05),1,),),0)</f>
        <v>0</v>
      </c>
      <c r="HI38" s="455">
        <f>IF($FX38&lt;&gt;1,IF(AND($GJ38=3,SUM($HE38:HH38)&lt;&gt;1),IF(AND($FY38=1,$GC38&gt;0),1,),),0)</f>
        <v>0</v>
      </c>
      <c r="HJ38" s="455">
        <f>IF($FX38&lt;&gt;1,IF(AND($GJ38=3,SUM($HE38:HI38)&lt;&gt;1),IF($GD38&gt;=0.1,1,),),0)</f>
        <v>0</v>
      </c>
      <c r="HK38" s="455">
        <f>IF($FX38&lt;&gt;1,IF(AND($GJ38=3,SUM($HE38:HJ38)&lt;&gt;1),IF($FY38=1,1,),),0)</f>
        <v>0</v>
      </c>
      <c r="HL38" s="455">
        <f>IF($FX38&lt;&gt;1,IF(AND($GJ38=3,SUM($HE38:HK38)&lt;&gt;1),IF($GD38&gt;=0.05,1,),),0)</f>
        <v>0</v>
      </c>
      <c r="HM38" s="455">
        <f>IF($FX38&lt;&gt;1,IF(AND(SUM($HE38:HL38)&lt;&gt;1,$GJ38=3,$FZ38=1,$GC38&gt;0),1,),0)</f>
        <v>0</v>
      </c>
      <c r="HN38" s="457">
        <f t="shared" si="153"/>
        <v>0</v>
      </c>
      <c r="HO38" s="458"/>
      <c r="HP38" s="459">
        <f t="shared" si="53"/>
        <v>0</v>
      </c>
      <c r="HQ38" s="460">
        <f t="shared" si="54"/>
        <v>0</v>
      </c>
      <c r="HR38" s="460">
        <f t="shared" si="55"/>
        <v>0</v>
      </c>
      <c r="HS38" s="460">
        <f t="shared" si="56"/>
        <v>0</v>
      </c>
      <c r="HT38" s="460">
        <f t="shared" si="57"/>
        <v>0</v>
      </c>
      <c r="HU38" s="460">
        <f t="shared" si="58"/>
        <v>0</v>
      </c>
      <c r="HV38" s="460">
        <f t="shared" si="59"/>
        <v>0</v>
      </c>
      <c r="HW38" s="460">
        <f t="shared" si="60"/>
        <v>0</v>
      </c>
      <c r="HX38" s="460">
        <f t="shared" si="61"/>
        <v>0</v>
      </c>
      <c r="HY38" s="460">
        <f t="shared" si="62"/>
        <v>0</v>
      </c>
      <c r="HZ38" s="460">
        <f t="shared" si="63"/>
        <v>0</v>
      </c>
      <c r="IA38" s="460">
        <f t="shared" si="64"/>
        <v>0</v>
      </c>
      <c r="IB38" s="460">
        <f t="shared" si="65"/>
        <v>0</v>
      </c>
      <c r="IC38" s="460">
        <f t="shared" si="66"/>
        <v>0</v>
      </c>
      <c r="ID38" s="460">
        <f t="shared" si="67"/>
        <v>0</v>
      </c>
      <c r="IE38" s="460">
        <f t="shared" si="68"/>
        <v>0</v>
      </c>
      <c r="IF38" s="460">
        <f t="shared" si="69"/>
        <v>0</v>
      </c>
      <c r="IG38" s="460">
        <f t="shared" si="70"/>
        <v>0</v>
      </c>
      <c r="IH38" s="460">
        <f t="shared" si="71"/>
        <v>0</v>
      </c>
      <c r="II38" s="460">
        <f t="shared" si="72"/>
        <v>0</v>
      </c>
      <c r="IJ38" s="460">
        <f t="shared" si="73"/>
        <v>0</v>
      </c>
      <c r="IK38" s="460">
        <f t="shared" si="74"/>
        <v>0</v>
      </c>
      <c r="IL38" s="460">
        <f t="shared" si="75"/>
        <v>0</v>
      </c>
      <c r="IM38" s="460">
        <f t="shared" si="76"/>
        <v>0</v>
      </c>
      <c r="IN38" s="460">
        <f t="shared" si="77"/>
        <v>0</v>
      </c>
      <c r="IO38" s="460">
        <f t="shared" si="78"/>
        <v>0</v>
      </c>
      <c r="IP38" s="460">
        <f t="shared" si="79"/>
        <v>0</v>
      </c>
      <c r="IQ38" s="460">
        <f t="shared" si="80"/>
        <v>0</v>
      </c>
      <c r="IR38" s="460">
        <f t="shared" si="81"/>
        <v>0</v>
      </c>
      <c r="IS38" s="460">
        <f t="shared" si="82"/>
        <v>0</v>
      </c>
      <c r="IT38" s="460">
        <f t="shared" si="83"/>
        <v>0</v>
      </c>
      <c r="IU38" s="460">
        <f t="shared" si="84"/>
        <v>0</v>
      </c>
      <c r="IV38" s="460">
        <f t="shared" si="85"/>
        <v>0</v>
      </c>
      <c r="IW38" s="460">
        <f t="shared" si="86"/>
        <v>0</v>
      </c>
      <c r="IX38" s="460">
        <f t="shared" si="87"/>
        <v>0</v>
      </c>
      <c r="IY38" s="460">
        <f t="shared" si="88"/>
        <v>0</v>
      </c>
      <c r="IZ38" s="460">
        <f t="shared" si="89"/>
        <v>0</v>
      </c>
      <c r="JA38" s="460">
        <f t="shared" si="90"/>
        <v>0</v>
      </c>
      <c r="JB38" s="460">
        <f t="shared" si="91"/>
        <v>0</v>
      </c>
      <c r="JC38" s="460">
        <f t="shared" si="92"/>
        <v>0</v>
      </c>
      <c r="JD38" s="460">
        <f t="shared" si="93"/>
        <v>0</v>
      </c>
      <c r="JE38" s="460">
        <f t="shared" si="94"/>
        <v>0</v>
      </c>
      <c r="JF38" s="460">
        <f t="shared" si="95"/>
        <v>0</v>
      </c>
      <c r="JG38" s="460">
        <f t="shared" si="154"/>
        <v>0</v>
      </c>
      <c r="JH38" s="460">
        <f t="shared" si="155"/>
        <v>0</v>
      </c>
      <c r="JI38" s="460">
        <f t="shared" si="156"/>
        <v>0</v>
      </c>
      <c r="JJ38" s="460">
        <f t="shared" si="157"/>
        <v>0</v>
      </c>
      <c r="JK38" s="460">
        <f t="shared" si="158"/>
        <v>0</v>
      </c>
      <c r="JL38" s="460">
        <f t="shared" si="159"/>
        <v>0</v>
      </c>
      <c r="JM38" s="648">
        <f t="shared" si="97"/>
        <v>0</v>
      </c>
      <c r="JN38" s="460">
        <f t="shared" si="98"/>
        <v>0</v>
      </c>
      <c r="JO38" s="460">
        <f t="shared" si="99"/>
        <v>0</v>
      </c>
      <c r="JP38" s="648">
        <f t="shared" si="100"/>
        <v>0</v>
      </c>
      <c r="JQ38" s="460">
        <f t="shared" si="101"/>
        <v>0</v>
      </c>
      <c r="JR38" s="460">
        <f t="shared" si="102"/>
        <v>0</v>
      </c>
      <c r="JS38" s="460">
        <f t="shared" si="160"/>
        <v>0</v>
      </c>
      <c r="JT38" s="460">
        <f t="shared" si="103"/>
        <v>0</v>
      </c>
      <c r="JU38" s="460">
        <f t="shared" si="104"/>
        <v>0</v>
      </c>
      <c r="JV38" s="460">
        <f t="shared" si="105"/>
        <v>0</v>
      </c>
      <c r="JW38" s="460">
        <f t="shared" si="187"/>
        <v>0</v>
      </c>
      <c r="JX38" s="460">
        <f t="shared" si="187"/>
        <v>0</v>
      </c>
      <c r="JY38" s="460">
        <f t="shared" si="187"/>
        <v>0</v>
      </c>
      <c r="JZ38" s="460">
        <f t="shared" si="187"/>
        <v>0</v>
      </c>
      <c r="KA38" s="460">
        <f t="shared" si="187"/>
        <v>0</v>
      </c>
      <c r="KB38" s="460">
        <f t="shared" si="187"/>
        <v>0</v>
      </c>
      <c r="KC38" s="460">
        <f t="shared" si="187"/>
        <v>0</v>
      </c>
      <c r="KD38" s="460">
        <f t="shared" si="187"/>
        <v>0</v>
      </c>
      <c r="KE38" s="460">
        <f t="shared" si="187"/>
        <v>0</v>
      </c>
      <c r="KF38" s="460">
        <f t="shared" si="187"/>
        <v>0</v>
      </c>
      <c r="KG38" s="460">
        <f t="shared" si="187"/>
        <v>0</v>
      </c>
      <c r="KH38" s="460">
        <f t="shared" si="187"/>
        <v>0</v>
      </c>
      <c r="KI38" s="460">
        <f t="shared" si="107"/>
        <v>0</v>
      </c>
      <c r="KJ38" s="460">
        <f t="shared" si="189"/>
        <v>0</v>
      </c>
      <c r="KK38" s="460">
        <f t="shared" si="189"/>
        <v>0</v>
      </c>
      <c r="KL38" s="460">
        <f t="shared" si="189"/>
        <v>0</v>
      </c>
      <c r="KM38" s="460">
        <f t="shared" si="188"/>
        <v>0</v>
      </c>
      <c r="KN38" s="460">
        <f t="shared" si="188"/>
        <v>0</v>
      </c>
      <c r="KO38" s="460">
        <f t="shared" si="188"/>
        <v>0</v>
      </c>
      <c r="KP38" s="460">
        <f t="shared" si="188"/>
        <v>0</v>
      </c>
      <c r="KQ38" s="460">
        <f t="shared" si="188"/>
        <v>0</v>
      </c>
      <c r="KR38" s="460">
        <f t="shared" si="188"/>
        <v>0</v>
      </c>
      <c r="KS38" s="460">
        <f t="shared" si="188"/>
        <v>0</v>
      </c>
      <c r="KT38" s="460">
        <f t="shared" si="188"/>
        <v>0</v>
      </c>
      <c r="KU38" s="460">
        <f t="shared" si="188"/>
        <v>0</v>
      </c>
      <c r="KV38" s="460">
        <f t="shared" si="188"/>
        <v>0</v>
      </c>
      <c r="KW38" s="460">
        <f t="shared" si="188"/>
        <v>0</v>
      </c>
      <c r="KX38" s="460">
        <f t="shared" si="109"/>
        <v>0</v>
      </c>
      <c r="KY38" s="460">
        <f t="shared" si="180"/>
        <v>0</v>
      </c>
      <c r="KZ38" s="460">
        <f t="shared" si="110"/>
        <v>0</v>
      </c>
      <c r="LA38" s="457">
        <f t="shared" si="110"/>
        <v>0</v>
      </c>
      <c r="LB38" s="461">
        <f t="shared" si="162"/>
        <v>0</v>
      </c>
      <c r="LC38" s="460">
        <f t="shared" si="111"/>
        <v>0</v>
      </c>
      <c r="LD38" s="462">
        <f>IF(I38=1,VLOOKUP(C38,'総括表 (A表)'!$E$12:$AP$542,37,FALSE),)</f>
        <v>0</v>
      </c>
      <c r="LE38" s="463">
        <f t="shared" si="163"/>
        <v>0</v>
      </c>
      <c r="LF38" s="460" t="str">
        <f t="shared" si="112"/>
        <v/>
      </c>
      <c r="LG38" s="460" t="str">
        <f t="shared" si="113"/>
        <v/>
      </c>
      <c r="LH38" s="460" t="str">
        <f t="shared" si="164"/>
        <v/>
      </c>
      <c r="LI38" s="460" t="str">
        <f t="shared" si="165"/>
        <v/>
      </c>
      <c r="LJ38" s="460" t="str">
        <f t="shared" si="166"/>
        <v/>
      </c>
      <c r="LK38" s="460" t="str">
        <f t="shared" si="167"/>
        <v/>
      </c>
      <c r="LL38" s="460" t="str">
        <f t="shared" si="168"/>
        <v/>
      </c>
      <c r="LM38" s="460" t="str">
        <f t="shared" si="169"/>
        <v/>
      </c>
      <c r="LN38" s="460" t="str">
        <f t="shared" si="170"/>
        <v/>
      </c>
      <c r="LO38" s="462" t="str">
        <f t="shared" si="114"/>
        <v/>
      </c>
      <c r="LP38" s="459">
        <f t="shared" si="171"/>
        <v>0</v>
      </c>
      <c r="LQ38" s="460" t="str">
        <f t="shared" si="115"/>
        <v/>
      </c>
      <c r="LR38" s="460" t="str">
        <f t="shared" si="116"/>
        <v/>
      </c>
      <c r="LS38" s="464" t="str">
        <f t="shared" si="117"/>
        <v/>
      </c>
      <c r="LT38" s="460" t="str">
        <f t="shared" si="118"/>
        <v/>
      </c>
      <c r="LU38" s="460" t="str">
        <f t="shared" si="119"/>
        <v/>
      </c>
      <c r="LV38" s="621" t="str">
        <f t="shared" si="179"/>
        <v>○</v>
      </c>
      <c r="LW38" s="459">
        <f t="shared" si="172"/>
        <v>0</v>
      </c>
      <c r="LX38" s="465">
        <f t="shared" si="120"/>
        <v>0</v>
      </c>
      <c r="LY38" s="465" t="str">
        <f t="shared" si="121"/>
        <v/>
      </c>
      <c r="LZ38" s="466" t="str">
        <f t="shared" si="173"/>
        <v/>
      </c>
      <c r="MA38" s="466">
        <f t="shared" si="122"/>
        <v>0</v>
      </c>
      <c r="MB38" s="466">
        <f t="shared" si="174"/>
        <v>0</v>
      </c>
      <c r="MC38" s="466">
        <f t="shared" si="123"/>
        <v>0</v>
      </c>
      <c r="MD38" s="467">
        <f t="shared" si="124"/>
        <v>0</v>
      </c>
      <c r="ME38" s="468" t="str">
        <f t="shared" si="125"/>
        <v>○</v>
      </c>
      <c r="MF38" s="469" t="str">
        <f t="shared" si="126"/>
        <v/>
      </c>
      <c r="MG38" s="466">
        <f t="shared" si="127"/>
        <v>0</v>
      </c>
      <c r="MH38" s="470">
        <f t="shared" si="128"/>
        <v>0</v>
      </c>
      <c r="MI38" s="471" t="str">
        <f t="shared" si="175"/>
        <v>○</v>
      </c>
      <c r="MJ38" s="556" t="str">
        <f t="shared" si="176"/>
        <v>○</v>
      </c>
      <c r="MK38" s="569" t="str">
        <f t="shared" si="129"/>
        <v/>
      </c>
      <c r="ML38" s="568" t="str">
        <f t="shared" si="130"/>
        <v/>
      </c>
      <c r="MM38" s="570" t="str">
        <f t="shared" si="131"/>
        <v/>
      </c>
      <c r="MN38" s="571">
        <f t="shared" si="132"/>
        <v>0</v>
      </c>
    </row>
    <row r="39" spans="1:352" ht="30" customHeight="1">
      <c r="A39" s="531">
        <f t="shared" si="8"/>
        <v>0</v>
      </c>
      <c r="B39" s="531">
        <f t="shared" si="133"/>
        <v>0</v>
      </c>
      <c r="C39" s="531">
        <f t="shared" si="181"/>
        <v>0</v>
      </c>
      <c r="D39" s="531">
        <f t="shared" si="135"/>
        <v>0</v>
      </c>
      <c r="E39" s="531">
        <f t="shared" si="9"/>
        <v>0</v>
      </c>
      <c r="F39" s="531">
        <f t="shared" si="10"/>
        <v>0</v>
      </c>
      <c r="G39" s="531">
        <f t="shared" si="136"/>
        <v>0</v>
      </c>
      <c r="H39" s="531">
        <f t="shared" si="137"/>
        <v>0</v>
      </c>
      <c r="I39" s="531">
        <f t="shared" si="11"/>
        <v>0</v>
      </c>
      <c r="J39" s="531">
        <f t="shared" si="138"/>
        <v>0</v>
      </c>
      <c r="K39" s="532">
        <f t="shared" si="12"/>
        <v>26</v>
      </c>
      <c r="L39" s="390"/>
      <c r="M39" s="391"/>
      <c r="N39" s="391"/>
      <c r="O39" s="102"/>
      <c r="P39" s="545" cm="1">
        <f t="array" ref="P39">IFERROR(_xlfn.IFS($O39=1,"都市農業地域",$O39=2,"平地農業地域",$O39=3,"中間農業地域",$O39=4,"山間農業地域"),0)</f>
        <v>0</v>
      </c>
      <c r="Q39" s="560"/>
      <c r="R39" s="317">
        <f t="shared" si="13"/>
        <v>0</v>
      </c>
      <c r="S39" s="637"/>
      <c r="T39" s="742"/>
      <c r="U39" s="743"/>
      <c r="V39" s="637"/>
      <c r="W39" s="455" t="str">
        <f t="shared" si="139"/>
        <v/>
      </c>
      <c r="X39" s="546" t="str">
        <f>IFERROR(IF($Y39=5,"100万円",VLOOKUP($W39,'整理番号表 （R7） '!$Y$33:$Z$34,2,"FALSE")),"")</f>
        <v/>
      </c>
      <c r="Y39" s="50"/>
      <c r="Z39" s="456" cm="1">
        <f t="array" ref="Z39">IFERROR(_xlfn.IFS($Y39=1,"認定農業者",$Y39=2,"認定就農者",$Y39=3,"集落営農組織(任意組織)",$Y39=4,"市町村基本構想に示す目標水準を達成している農業者",$Y39=5,"市町村が認める者"),0)</f>
        <v>0</v>
      </c>
      <c r="AA39" s="371"/>
      <c r="AB39" s="547" t="str">
        <f>'整理番号表 （R7） '!$AC39</f>
        <v/>
      </c>
      <c r="AC39" s="548" t="str">
        <f t="shared" si="186"/>
        <v/>
      </c>
      <c r="AD39" s="50"/>
      <c r="AE39" s="50"/>
      <c r="AF39" s="318">
        <f>IF(AE39&lt;&gt;0,VLOOKUP(AE39,'整理番号表 （R7） '!$B$20:$F$47,2,FALSE),)</f>
        <v>0</v>
      </c>
      <c r="AG39" s="104"/>
      <c r="AH39" s="549" t="str">
        <f>IFERROR(VLOOKUP(AG39,'整理番号表 （R7） '!$P$6:$Q$39,2,FALSE),"")</f>
        <v/>
      </c>
      <c r="AI39" s="106"/>
      <c r="AJ39" s="530">
        <f t="shared" si="15"/>
        <v>0</v>
      </c>
      <c r="AK39" s="635"/>
      <c r="AL39" s="632"/>
      <c r="AM39" s="439"/>
      <c r="AN39" s="440"/>
      <c r="AO39" s="440"/>
      <c r="AP39" s="104"/>
      <c r="AQ39" s="441">
        <f>IF(AP39&lt;&gt;0,VLOOKUP(AP39,'整理番号表 （R7） '!$P$43:$R$49,2,FALSE),)</f>
        <v>0</v>
      </c>
      <c r="AR39" s="442"/>
      <c r="AS39" s="440"/>
      <c r="AT39" s="105"/>
      <c r="AU39" s="767"/>
      <c r="AV39" s="767"/>
      <c r="AW39" s="418"/>
      <c r="AX39" s="443">
        <f t="shared" si="140"/>
        <v>0</v>
      </c>
      <c r="AY39" s="443">
        <f t="shared" si="16"/>
        <v>0</v>
      </c>
      <c r="AZ39" s="418"/>
      <c r="BA39" s="443">
        <f t="shared" si="177"/>
        <v>0</v>
      </c>
      <c r="BB39" s="444"/>
      <c r="BC39" s="444"/>
      <c r="BD39" s="444"/>
      <c r="BE39" s="620"/>
      <c r="BF39" s="553" t="str">
        <f t="shared" si="141"/>
        <v/>
      </c>
      <c r="BG39" s="562" t="str">
        <f t="shared" si="142"/>
        <v/>
      </c>
      <c r="BH39" s="445">
        <f t="shared" si="143"/>
        <v>0</v>
      </c>
      <c r="BI39" s="445">
        <f t="shared" si="178"/>
        <v>0</v>
      </c>
      <c r="BJ39" s="446"/>
      <c r="BK39" s="446"/>
      <c r="BL39" s="446"/>
      <c r="BM39" s="45"/>
      <c r="BN39" s="318">
        <f>IF(BM39&lt;&gt;0,VLOOKUP(BM39,'整理番号表 （R7） '!$T$6:$U$16,2,FALSE),)</f>
        <v>0</v>
      </c>
      <c r="BO39" s="45"/>
      <c r="BP39" s="318">
        <f>IF(BO39&lt;&gt;0,VLOOKUP(BO39,'整理番号表 （R7） '!$T$23:$U$30,2,FALSE),)</f>
        <v>0</v>
      </c>
      <c r="BQ39" s="45"/>
      <c r="BR39" s="319">
        <f t="shared" si="17"/>
        <v>0</v>
      </c>
      <c r="BS39" s="763" t="str">
        <f t="shared" si="18"/>
        <v/>
      </c>
      <c r="BT39" s="113"/>
      <c r="BU39" s="618"/>
      <c r="BV39" s="113"/>
      <c r="BW39" s="113"/>
      <c r="BX39" s="113"/>
      <c r="BY39" s="554">
        <f t="shared" si="144"/>
        <v>0</v>
      </c>
      <c r="BZ39" s="764">
        <f t="shared" si="19"/>
        <v>0</v>
      </c>
      <c r="CA39" s="317">
        <f t="shared" si="145"/>
        <v>0</v>
      </c>
      <c r="CB39" s="357" t="str">
        <f t="shared" si="182"/>
        <v/>
      </c>
      <c r="CC39" s="317">
        <f t="shared" si="21"/>
        <v>0</v>
      </c>
      <c r="CD39" s="317">
        <f t="shared" si="146"/>
        <v>0</v>
      </c>
      <c r="CE39" s="317">
        <f t="shared" si="147"/>
        <v>0</v>
      </c>
      <c r="CF39" s="317">
        <f t="shared" si="148"/>
        <v>0</v>
      </c>
      <c r="CG39" s="317">
        <f t="shared" si="149"/>
        <v>0</v>
      </c>
      <c r="CH39" s="317">
        <f t="shared" si="150"/>
        <v>0</v>
      </c>
      <c r="CI39" s="357" t="str">
        <f t="shared" si="151"/>
        <v/>
      </c>
      <c r="CJ39" s="572">
        <f t="shared" si="190"/>
        <v>0</v>
      </c>
      <c r="CK39" s="320">
        <f t="shared" si="190"/>
        <v>0</v>
      </c>
      <c r="CL39" s="320">
        <f t="shared" si="190"/>
        <v>0</v>
      </c>
      <c r="CM39" s="320">
        <f t="shared" si="190"/>
        <v>0</v>
      </c>
      <c r="CN39" s="320">
        <f t="shared" si="190"/>
        <v>0</v>
      </c>
      <c r="CO39" s="320">
        <f t="shared" si="190"/>
        <v>0</v>
      </c>
      <c r="CP39" s="320">
        <f t="shared" si="23"/>
        <v>0</v>
      </c>
      <c r="CQ39" s="320">
        <f t="shared" si="191"/>
        <v>0</v>
      </c>
      <c r="CR39" s="320">
        <f t="shared" si="191"/>
        <v>0</v>
      </c>
      <c r="CS39" s="320">
        <f t="shared" si="191"/>
        <v>0</v>
      </c>
      <c r="CT39" s="320">
        <f t="shared" si="191"/>
        <v>0</v>
      </c>
      <c r="CU39" s="320">
        <f t="shared" si="191"/>
        <v>0</v>
      </c>
      <c r="CV39" s="320">
        <f t="shared" si="191"/>
        <v>0</v>
      </c>
      <c r="CW39" s="320">
        <f t="shared" si="25"/>
        <v>0</v>
      </c>
      <c r="CX39" s="320">
        <f t="shared" si="192"/>
        <v>0</v>
      </c>
      <c r="CY39" s="320">
        <f t="shared" si="192"/>
        <v>0</v>
      </c>
      <c r="CZ39" s="320">
        <f t="shared" si="192"/>
        <v>0</v>
      </c>
      <c r="DA39" s="320">
        <f t="shared" si="192"/>
        <v>0</v>
      </c>
      <c r="DB39" s="320">
        <f t="shared" si="192"/>
        <v>0</v>
      </c>
      <c r="DC39" s="320">
        <f t="shared" si="192"/>
        <v>0</v>
      </c>
      <c r="DD39" s="320">
        <f t="shared" si="27"/>
        <v>0</v>
      </c>
      <c r="DE39" s="320">
        <f t="shared" si="193"/>
        <v>0</v>
      </c>
      <c r="DF39" s="320">
        <f t="shared" si="193"/>
        <v>0</v>
      </c>
      <c r="DG39" s="320">
        <f t="shared" si="193"/>
        <v>0</v>
      </c>
      <c r="DH39" s="320">
        <f t="shared" si="193"/>
        <v>0</v>
      </c>
      <c r="DI39" s="320">
        <f t="shared" si="194"/>
        <v>0</v>
      </c>
      <c r="DJ39" s="320">
        <f t="shared" si="194"/>
        <v>0</v>
      </c>
      <c r="DK39" s="320">
        <f t="shared" si="30"/>
        <v>0</v>
      </c>
      <c r="DL39" s="320">
        <f t="shared" si="31"/>
        <v>0</v>
      </c>
      <c r="DM39" s="320">
        <f t="shared" si="32"/>
        <v>0</v>
      </c>
      <c r="DN39" s="320">
        <f t="shared" si="33"/>
        <v>0</v>
      </c>
      <c r="DO39" s="320">
        <f t="shared" si="34"/>
        <v>0</v>
      </c>
      <c r="DP39" s="374">
        <f t="shared" si="35"/>
        <v>0</v>
      </c>
      <c r="DQ39" s="447">
        <f t="shared" si="36"/>
        <v>0</v>
      </c>
      <c r="DR39" s="447">
        <f>IF($W39=1,IF(SUM($DQ39:DQ39)&lt;&gt;1,IF(SUM(GL39,GW39,HF39)&gt;0,1,),),)</f>
        <v>0</v>
      </c>
      <c r="DS39" s="447">
        <f>IF($W39=1,IF(SUM($DQ39:DR39)&lt;&gt;1,IF(SUM(GM39,GX39,HG39)&gt;0,1,),),)</f>
        <v>0</v>
      </c>
      <c r="DT39" s="447">
        <f>IF($W39=1,IF(SUM($DQ39:DS39)&lt;&gt;1,IF(SUM(GN39,GY39,HH39)&gt;0,1,),),)</f>
        <v>0</v>
      </c>
      <c r="DU39" s="447">
        <f>IF($W39=1,IF(SUM($DQ39:DT39)&lt;&gt;1,IF(SUM(GO39,GT39,GZ39,HI39)&gt;0,1,),),)</f>
        <v>0</v>
      </c>
      <c r="DV39" s="447">
        <f>IF($W39=1,IF(SUM($DQ39:DT39)&lt;&gt;1,IF(SUM(GP39,HA39,HJ39)&gt;0,1,),),)</f>
        <v>0</v>
      </c>
      <c r="DW39" s="447">
        <f>IF($W39=1,IF(SUM($DQ39:DV39)&lt;&gt;1,IF(SUM(GQ39,HB39,HK39)&gt;0,1,),),)</f>
        <v>0</v>
      </c>
      <c r="DX39" s="447">
        <f>IF($W39=1,IF(SUM($DQ39:DV39)&lt;&gt;1,IF(SUM(GR39,HC39,HL39)&gt;0,1,),),)</f>
        <v>0</v>
      </c>
      <c r="DY39" s="447">
        <f>IF($W39=1,IF(SUM($DQ39:DX39)&lt;&gt;1,IF(SUM(GS39,HD39,HM39,GU39)&gt;0,1,),),)</f>
        <v>0</v>
      </c>
      <c r="DZ39" s="447">
        <f t="shared" si="37"/>
        <v>0</v>
      </c>
      <c r="EA39" s="643"/>
      <c r="EB39" s="643"/>
      <c r="EC39" s="643"/>
      <c r="ED39" s="643"/>
      <c r="EE39" s="643"/>
      <c r="EF39" s="643"/>
      <c r="EG39" s="643"/>
      <c r="EH39" s="643"/>
      <c r="EI39" s="643"/>
      <c r="EJ39" s="643"/>
      <c r="EK39" s="643"/>
      <c r="EL39" s="643"/>
      <c r="EM39" s="56"/>
      <c r="EN39" s="56"/>
      <c r="EO39" s="56"/>
      <c r="EP39" s="56"/>
      <c r="EQ39" s="56"/>
      <c r="ER39" s="555">
        <f t="shared" si="38"/>
        <v>0</v>
      </c>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448"/>
      <c r="FT39" s="56"/>
      <c r="FU39" s="449"/>
      <c r="FV39" s="458"/>
      <c r="FW39" s="573"/>
      <c r="FX39" s="530">
        <f t="shared" si="39"/>
        <v>0</v>
      </c>
      <c r="FY39" s="450"/>
      <c r="FZ39" s="451"/>
      <c r="GA39" s="452"/>
      <c r="GB39" s="452"/>
      <c r="GC39" s="453">
        <f t="shared" si="40"/>
        <v>0</v>
      </c>
      <c r="GD39" s="454">
        <f t="shared" si="41"/>
        <v>0</v>
      </c>
      <c r="GE39" s="455">
        <f t="shared" si="42"/>
        <v>0</v>
      </c>
      <c r="GF39" s="456">
        <f t="shared" si="43"/>
        <v>0</v>
      </c>
      <c r="GG39" s="456">
        <f t="shared" si="44"/>
        <v>0</v>
      </c>
      <c r="GH39" s="456">
        <f t="shared" si="45"/>
        <v>0</v>
      </c>
      <c r="GI39" s="456">
        <f t="shared" si="46"/>
        <v>0</v>
      </c>
      <c r="GJ39" s="455">
        <f t="shared" si="47"/>
        <v>0</v>
      </c>
      <c r="GK39" s="455">
        <f t="shared" si="152"/>
        <v>0</v>
      </c>
      <c r="GL39" s="455">
        <f>IF(AND($FX39&lt;&gt;1,$FZ39&lt;&gt;1),IF(AND(SUM($GK39:GK39)&lt;&gt;1),IF($GC39&gt;=10,1,),),0)</f>
        <v>0</v>
      </c>
      <c r="GM39" s="455">
        <f>IF(AND($FX39&lt;&gt;1,$FZ39&lt;&gt;1),IF(AND(SUM($GK39:GL39)&lt;&gt;1),IF(AND($FY39=1,$GC39&gt;=4),1,),),0)</f>
        <v>0</v>
      </c>
      <c r="GN39" s="455">
        <f>IF(AND($FX39&lt;&gt;1,$FZ39&lt;&gt;1),IF(AND(SUM($GK39:GM39)&lt;&gt;1),IF(AND($FY39=1,$GC39&gt;=2),1,),),0)</f>
        <v>0</v>
      </c>
      <c r="GO39" s="455">
        <f>IF(AND($FX39&lt;&gt;1,$FZ39&lt;&gt;1),IF(AND(SUM($GK39:GN39)&lt;&gt;1),IF(AND($FY39=1,$GC39&gt;0),1,),),0)</f>
        <v>0</v>
      </c>
      <c r="GP39" s="455">
        <f>IF(AND($FX39&lt;&gt;1,$FZ39&lt;&gt;1),IF(AND(SUM($GK39:GO39)&lt;&gt;1),IF($GC39&gt;=4,1,),),0)</f>
        <v>0</v>
      </c>
      <c r="GQ39" s="455">
        <f>IF(AND($FX39&lt;&gt;1,$FZ39&lt;&gt;1),IF(AND(SUM($GK39:GP39)&lt;&gt;1),IF($FY39=1,1,),),0)</f>
        <v>0</v>
      </c>
      <c r="GR39" s="455">
        <f>IF(AND($FX39&lt;&gt;1,$FZ39&lt;&gt;1),IF(AND(SUM($GK39:GQ39)&lt;&gt;1),IF($GC39&gt;=2,1,),),0)</f>
        <v>0</v>
      </c>
      <c r="GS39" s="455">
        <f>IF(AND($FX39&lt;&gt;1,$FZ39&lt;&gt;1),IF(AND(SUM($GK39:GR39)&lt;&gt;1),IF($GC39&gt;0,1,),),0)</f>
        <v>0</v>
      </c>
      <c r="GT39" s="455">
        <f t="shared" si="48"/>
        <v>0</v>
      </c>
      <c r="GU39" s="455">
        <f>IF($FX39&lt;&gt;1,IF(AND(SUM($GT39:GT39)&lt;&gt;1,$GJ39=4,$FZ39=1,$GC39&gt;0),1,),0)</f>
        <v>0</v>
      </c>
      <c r="GV39" s="455">
        <f t="shared" si="49"/>
        <v>0</v>
      </c>
      <c r="GW39" s="455">
        <f t="shared" si="50"/>
        <v>0</v>
      </c>
      <c r="GX39" s="455">
        <f>IF($FX39&lt;&gt;1,IF(AND($GJ39=2,SUM($GV39:GW39)&lt;&gt;1),IF(AND($FY39=1,$GD39&gt;=0.2),1,),),0)</f>
        <v>0</v>
      </c>
      <c r="GY39" s="455">
        <f>IF($FX39&lt;&gt;1,IF(AND($GJ39=2,SUM($GV39:GX39)&lt;&gt;1),IF(AND($FY39=1,$GD39&gt;=0.1),1,),),0)</f>
        <v>0</v>
      </c>
      <c r="GZ39" s="455">
        <f>IF($FX39&lt;&gt;1,IF(AND($GJ39=2,SUM($GV39:GY39)&lt;&gt;1),IF(AND($FY39=1,$GC39&gt;0),1,),),0)</f>
        <v>0</v>
      </c>
      <c r="HA39" s="455">
        <f>IF($FX39&lt;&gt;1,IF(AND($GJ39=2,SUM($GV39:GZ39)&lt;&gt;1),IF($GD39&gt;=0.2,1,),),0)</f>
        <v>0</v>
      </c>
      <c r="HB39" s="455">
        <f>IF($FX39&lt;&gt;1,IF(AND($GJ39=2,SUM($GV39:HA39)&lt;&gt;1),IF($FY39=1,1,),),0)</f>
        <v>0</v>
      </c>
      <c r="HC39" s="455">
        <f>IF($FX39&lt;&gt;1,IF(AND($GJ39=2,SUM($GV39:HB39)&lt;&gt;1),IF($GD39&gt;=0.1,1,),),0)</f>
        <v>0</v>
      </c>
      <c r="HD39" s="455">
        <f>IF($FX39&lt;&gt;1,IF(AND(SUM($GV39:HC39)&lt;&gt;1,$GJ39=2,$GC39&gt;0),1,),0)</f>
        <v>0</v>
      </c>
      <c r="HE39" s="455">
        <f t="shared" si="51"/>
        <v>0</v>
      </c>
      <c r="HF39" s="455">
        <f t="shared" si="52"/>
        <v>0</v>
      </c>
      <c r="HG39" s="455">
        <f>IF($FX39&lt;&gt;1,IF(AND($GJ39=3,SUM($HE39:HF39)&lt;&gt;1),IF(AND($FY39=1,$GD39&gt;=0.1),1,),),0)</f>
        <v>0</v>
      </c>
      <c r="HH39" s="455">
        <f>IF($FX39&lt;&gt;1,IF(AND($GJ39=3,SUM($HE39:HG39)&lt;&gt;1),IF(AND($FY39=1,$GD39&gt;=0.05),1,),),0)</f>
        <v>0</v>
      </c>
      <c r="HI39" s="455">
        <f>IF($FX39&lt;&gt;1,IF(AND($GJ39=3,SUM($HE39:HH39)&lt;&gt;1),IF(AND($FY39=1,$GC39&gt;0),1,),),0)</f>
        <v>0</v>
      </c>
      <c r="HJ39" s="455">
        <f>IF($FX39&lt;&gt;1,IF(AND($GJ39=3,SUM($HE39:HI39)&lt;&gt;1),IF($GD39&gt;=0.1,1,),),0)</f>
        <v>0</v>
      </c>
      <c r="HK39" s="455">
        <f>IF($FX39&lt;&gt;1,IF(AND($GJ39=3,SUM($HE39:HJ39)&lt;&gt;1),IF($FY39=1,1,),),0)</f>
        <v>0</v>
      </c>
      <c r="HL39" s="455">
        <f>IF($FX39&lt;&gt;1,IF(AND($GJ39=3,SUM($HE39:HK39)&lt;&gt;1),IF($GD39&gt;=0.05,1,),),0)</f>
        <v>0</v>
      </c>
      <c r="HM39" s="455">
        <f>IF($FX39&lt;&gt;1,IF(AND(SUM($HE39:HL39)&lt;&gt;1,$GJ39=3,$FZ39=1,$GC39&gt;0),1,),0)</f>
        <v>0</v>
      </c>
      <c r="HN39" s="457">
        <f t="shared" si="153"/>
        <v>0</v>
      </c>
      <c r="HO39" s="458"/>
      <c r="HP39" s="459">
        <f t="shared" si="53"/>
        <v>0</v>
      </c>
      <c r="HQ39" s="460">
        <f t="shared" si="54"/>
        <v>0</v>
      </c>
      <c r="HR39" s="460">
        <f t="shared" si="55"/>
        <v>0</v>
      </c>
      <c r="HS39" s="460">
        <f t="shared" si="56"/>
        <v>0</v>
      </c>
      <c r="HT39" s="460">
        <f t="shared" si="57"/>
        <v>0</v>
      </c>
      <c r="HU39" s="460">
        <f t="shared" si="58"/>
        <v>0</v>
      </c>
      <c r="HV39" s="460">
        <f t="shared" si="59"/>
        <v>0</v>
      </c>
      <c r="HW39" s="460">
        <f t="shared" si="60"/>
        <v>0</v>
      </c>
      <c r="HX39" s="460">
        <f t="shared" si="61"/>
        <v>0</v>
      </c>
      <c r="HY39" s="460">
        <f t="shared" si="62"/>
        <v>0</v>
      </c>
      <c r="HZ39" s="460">
        <f t="shared" si="63"/>
        <v>0</v>
      </c>
      <c r="IA39" s="460">
        <f t="shared" si="64"/>
        <v>0</v>
      </c>
      <c r="IB39" s="460">
        <f t="shared" si="65"/>
        <v>0</v>
      </c>
      <c r="IC39" s="460">
        <f t="shared" si="66"/>
        <v>0</v>
      </c>
      <c r="ID39" s="460">
        <f t="shared" si="67"/>
        <v>0</v>
      </c>
      <c r="IE39" s="460">
        <f t="shared" si="68"/>
        <v>0</v>
      </c>
      <c r="IF39" s="460">
        <f t="shared" si="69"/>
        <v>0</v>
      </c>
      <c r="IG39" s="460">
        <f t="shared" si="70"/>
        <v>0</v>
      </c>
      <c r="IH39" s="460">
        <f t="shared" si="71"/>
        <v>0</v>
      </c>
      <c r="II39" s="460">
        <f t="shared" si="72"/>
        <v>0</v>
      </c>
      <c r="IJ39" s="460">
        <f t="shared" si="73"/>
        <v>0</v>
      </c>
      <c r="IK39" s="460">
        <f t="shared" si="74"/>
        <v>0</v>
      </c>
      <c r="IL39" s="460">
        <f t="shared" si="75"/>
        <v>0</v>
      </c>
      <c r="IM39" s="460">
        <f t="shared" si="76"/>
        <v>0</v>
      </c>
      <c r="IN39" s="460">
        <f t="shared" si="77"/>
        <v>0</v>
      </c>
      <c r="IO39" s="460">
        <f t="shared" si="78"/>
        <v>0</v>
      </c>
      <c r="IP39" s="460">
        <f t="shared" si="79"/>
        <v>0</v>
      </c>
      <c r="IQ39" s="460">
        <f t="shared" si="80"/>
        <v>0</v>
      </c>
      <c r="IR39" s="460">
        <f t="shared" si="81"/>
        <v>0</v>
      </c>
      <c r="IS39" s="460">
        <f t="shared" si="82"/>
        <v>0</v>
      </c>
      <c r="IT39" s="460">
        <f t="shared" si="83"/>
        <v>0</v>
      </c>
      <c r="IU39" s="460">
        <f t="shared" si="84"/>
        <v>0</v>
      </c>
      <c r="IV39" s="460">
        <f t="shared" si="85"/>
        <v>0</v>
      </c>
      <c r="IW39" s="460">
        <f t="shared" si="86"/>
        <v>0</v>
      </c>
      <c r="IX39" s="460">
        <f t="shared" si="87"/>
        <v>0</v>
      </c>
      <c r="IY39" s="460">
        <f t="shared" si="88"/>
        <v>0</v>
      </c>
      <c r="IZ39" s="460">
        <f t="shared" si="89"/>
        <v>0</v>
      </c>
      <c r="JA39" s="460">
        <f t="shared" si="90"/>
        <v>0</v>
      </c>
      <c r="JB39" s="460">
        <f t="shared" si="91"/>
        <v>0</v>
      </c>
      <c r="JC39" s="460">
        <f t="shared" si="92"/>
        <v>0</v>
      </c>
      <c r="JD39" s="460">
        <f t="shared" si="93"/>
        <v>0</v>
      </c>
      <c r="JE39" s="460">
        <f t="shared" si="94"/>
        <v>0</v>
      </c>
      <c r="JF39" s="460">
        <f t="shared" si="95"/>
        <v>0</v>
      </c>
      <c r="JG39" s="460">
        <f t="shared" si="154"/>
        <v>0</v>
      </c>
      <c r="JH39" s="460">
        <f t="shared" si="155"/>
        <v>0</v>
      </c>
      <c r="JI39" s="460">
        <f t="shared" si="156"/>
        <v>0</v>
      </c>
      <c r="JJ39" s="460">
        <f t="shared" si="157"/>
        <v>0</v>
      </c>
      <c r="JK39" s="460">
        <f t="shared" si="158"/>
        <v>0</v>
      </c>
      <c r="JL39" s="460">
        <f t="shared" si="159"/>
        <v>0</v>
      </c>
      <c r="JM39" s="648">
        <f t="shared" si="97"/>
        <v>0</v>
      </c>
      <c r="JN39" s="460">
        <f t="shared" si="98"/>
        <v>0</v>
      </c>
      <c r="JO39" s="460">
        <f t="shared" si="99"/>
        <v>0</v>
      </c>
      <c r="JP39" s="648">
        <f t="shared" si="100"/>
        <v>0</v>
      </c>
      <c r="JQ39" s="460">
        <f t="shared" si="101"/>
        <v>0</v>
      </c>
      <c r="JR39" s="460">
        <f t="shared" si="102"/>
        <v>0</v>
      </c>
      <c r="JS39" s="460">
        <f t="shared" si="160"/>
        <v>0</v>
      </c>
      <c r="JT39" s="460">
        <f t="shared" si="103"/>
        <v>0</v>
      </c>
      <c r="JU39" s="460">
        <f t="shared" si="104"/>
        <v>0</v>
      </c>
      <c r="JV39" s="460">
        <f t="shared" si="105"/>
        <v>0</v>
      </c>
      <c r="JW39" s="460">
        <f t="shared" si="187"/>
        <v>0</v>
      </c>
      <c r="JX39" s="460">
        <f t="shared" si="187"/>
        <v>0</v>
      </c>
      <c r="JY39" s="460">
        <f t="shared" si="187"/>
        <v>0</v>
      </c>
      <c r="JZ39" s="460">
        <f t="shared" si="187"/>
        <v>0</v>
      </c>
      <c r="KA39" s="460">
        <f t="shared" si="187"/>
        <v>0</v>
      </c>
      <c r="KB39" s="460">
        <f t="shared" si="187"/>
        <v>0</v>
      </c>
      <c r="KC39" s="460">
        <f t="shared" si="187"/>
        <v>0</v>
      </c>
      <c r="KD39" s="460">
        <f t="shared" si="187"/>
        <v>0</v>
      </c>
      <c r="KE39" s="460">
        <f t="shared" si="187"/>
        <v>0</v>
      </c>
      <c r="KF39" s="460">
        <f t="shared" si="187"/>
        <v>0</v>
      </c>
      <c r="KG39" s="460">
        <f t="shared" si="187"/>
        <v>0</v>
      </c>
      <c r="KH39" s="460">
        <f t="shared" si="187"/>
        <v>0</v>
      </c>
      <c r="KI39" s="460">
        <f t="shared" si="107"/>
        <v>0</v>
      </c>
      <c r="KJ39" s="460">
        <f t="shared" si="189"/>
        <v>0</v>
      </c>
      <c r="KK39" s="460">
        <f t="shared" si="189"/>
        <v>0</v>
      </c>
      <c r="KL39" s="460">
        <f t="shared" si="189"/>
        <v>0</v>
      </c>
      <c r="KM39" s="460">
        <f t="shared" si="188"/>
        <v>0</v>
      </c>
      <c r="KN39" s="460">
        <f t="shared" si="188"/>
        <v>0</v>
      </c>
      <c r="KO39" s="460">
        <f t="shared" si="188"/>
        <v>0</v>
      </c>
      <c r="KP39" s="460">
        <f t="shared" si="188"/>
        <v>0</v>
      </c>
      <c r="KQ39" s="460">
        <f t="shared" si="188"/>
        <v>0</v>
      </c>
      <c r="KR39" s="460">
        <f t="shared" si="188"/>
        <v>0</v>
      </c>
      <c r="KS39" s="460">
        <f t="shared" si="188"/>
        <v>0</v>
      </c>
      <c r="KT39" s="460">
        <f t="shared" si="188"/>
        <v>0</v>
      </c>
      <c r="KU39" s="460">
        <f t="shared" si="188"/>
        <v>0</v>
      </c>
      <c r="KV39" s="460">
        <f t="shared" si="188"/>
        <v>0</v>
      </c>
      <c r="KW39" s="460">
        <f t="shared" si="188"/>
        <v>0</v>
      </c>
      <c r="KX39" s="460">
        <f t="shared" si="109"/>
        <v>0</v>
      </c>
      <c r="KY39" s="460">
        <f t="shared" si="180"/>
        <v>0</v>
      </c>
      <c r="KZ39" s="460">
        <f t="shared" si="110"/>
        <v>0</v>
      </c>
      <c r="LA39" s="457">
        <f t="shared" si="110"/>
        <v>0</v>
      </c>
      <c r="LB39" s="461">
        <f t="shared" si="162"/>
        <v>0</v>
      </c>
      <c r="LC39" s="460">
        <f t="shared" si="111"/>
        <v>0</v>
      </c>
      <c r="LD39" s="462">
        <f>IF(I39=1,VLOOKUP(C39,'総括表 (A表)'!$E$12:$AP$542,37,FALSE),)</f>
        <v>0</v>
      </c>
      <c r="LE39" s="463">
        <f t="shared" si="163"/>
        <v>0</v>
      </c>
      <c r="LF39" s="460" t="str">
        <f t="shared" si="112"/>
        <v/>
      </c>
      <c r="LG39" s="460" t="str">
        <f t="shared" si="113"/>
        <v/>
      </c>
      <c r="LH39" s="460" t="str">
        <f t="shared" si="164"/>
        <v/>
      </c>
      <c r="LI39" s="460" t="str">
        <f t="shared" si="165"/>
        <v/>
      </c>
      <c r="LJ39" s="460" t="str">
        <f t="shared" si="166"/>
        <v/>
      </c>
      <c r="LK39" s="460" t="str">
        <f t="shared" si="167"/>
        <v/>
      </c>
      <c r="LL39" s="460" t="str">
        <f t="shared" si="168"/>
        <v/>
      </c>
      <c r="LM39" s="460" t="str">
        <f t="shared" si="169"/>
        <v/>
      </c>
      <c r="LN39" s="460" t="str">
        <f t="shared" si="170"/>
        <v/>
      </c>
      <c r="LO39" s="462" t="str">
        <f t="shared" si="114"/>
        <v/>
      </c>
      <c r="LP39" s="459">
        <f t="shared" si="171"/>
        <v>0</v>
      </c>
      <c r="LQ39" s="460" t="str">
        <f t="shared" si="115"/>
        <v/>
      </c>
      <c r="LR39" s="460" t="str">
        <f t="shared" si="116"/>
        <v/>
      </c>
      <c r="LS39" s="464" t="str">
        <f t="shared" si="117"/>
        <v/>
      </c>
      <c r="LT39" s="460" t="str">
        <f t="shared" si="118"/>
        <v/>
      </c>
      <c r="LU39" s="460" t="str">
        <f t="shared" si="119"/>
        <v/>
      </c>
      <c r="LV39" s="621" t="str">
        <f t="shared" si="179"/>
        <v>○</v>
      </c>
      <c r="LW39" s="459">
        <f t="shared" si="172"/>
        <v>0</v>
      </c>
      <c r="LX39" s="465">
        <f t="shared" si="120"/>
        <v>0</v>
      </c>
      <c r="LY39" s="465" t="str">
        <f t="shared" si="121"/>
        <v/>
      </c>
      <c r="LZ39" s="466" t="str">
        <f t="shared" si="173"/>
        <v/>
      </c>
      <c r="MA39" s="466">
        <f t="shared" si="122"/>
        <v>0</v>
      </c>
      <c r="MB39" s="466">
        <f t="shared" si="174"/>
        <v>0</v>
      </c>
      <c r="MC39" s="466">
        <f t="shared" si="123"/>
        <v>0</v>
      </c>
      <c r="MD39" s="467">
        <f t="shared" si="124"/>
        <v>0</v>
      </c>
      <c r="ME39" s="468" t="str">
        <f t="shared" si="125"/>
        <v>○</v>
      </c>
      <c r="MF39" s="469" t="str">
        <f t="shared" si="126"/>
        <v/>
      </c>
      <c r="MG39" s="466">
        <f t="shared" si="127"/>
        <v>0</v>
      </c>
      <c r="MH39" s="470">
        <f t="shared" si="128"/>
        <v>0</v>
      </c>
      <c r="MI39" s="471" t="str">
        <f t="shared" si="175"/>
        <v>○</v>
      </c>
      <c r="MJ39" s="556" t="str">
        <f t="shared" si="176"/>
        <v>○</v>
      </c>
      <c r="MK39" s="569" t="str">
        <f t="shared" si="129"/>
        <v/>
      </c>
      <c r="ML39" s="568" t="str">
        <f t="shared" si="130"/>
        <v/>
      </c>
      <c r="MM39" s="570" t="str">
        <f t="shared" si="131"/>
        <v/>
      </c>
      <c r="MN39" s="571">
        <f t="shared" si="132"/>
        <v>0</v>
      </c>
    </row>
    <row r="40" spans="1:352" ht="30" customHeight="1">
      <c r="A40" s="531">
        <f t="shared" si="8"/>
        <v>0</v>
      </c>
      <c r="B40" s="531">
        <f t="shared" si="133"/>
        <v>0</v>
      </c>
      <c r="C40" s="531">
        <f t="shared" si="181"/>
        <v>0</v>
      </c>
      <c r="D40" s="531">
        <f t="shared" si="135"/>
        <v>0</v>
      </c>
      <c r="E40" s="531">
        <f t="shared" si="9"/>
        <v>0</v>
      </c>
      <c r="F40" s="531">
        <f t="shared" si="10"/>
        <v>0</v>
      </c>
      <c r="G40" s="531">
        <f t="shared" si="136"/>
        <v>0</v>
      </c>
      <c r="H40" s="531">
        <f t="shared" si="137"/>
        <v>0</v>
      </c>
      <c r="I40" s="531">
        <f t="shared" si="11"/>
        <v>0</v>
      </c>
      <c r="J40" s="531">
        <f t="shared" si="138"/>
        <v>0</v>
      </c>
      <c r="K40" s="532">
        <f t="shared" si="12"/>
        <v>27</v>
      </c>
      <c r="L40" s="390"/>
      <c r="M40" s="391"/>
      <c r="N40" s="391"/>
      <c r="O40" s="102"/>
      <c r="P40" s="545" cm="1">
        <f t="array" ref="P40">IFERROR(_xlfn.IFS($O40=1,"都市農業地域",$O40=2,"平地農業地域",$O40=3,"中間農業地域",$O40=4,"山間農業地域"),0)</f>
        <v>0</v>
      </c>
      <c r="Q40" s="560"/>
      <c r="R40" s="317">
        <f t="shared" si="13"/>
        <v>0</v>
      </c>
      <c r="S40" s="637"/>
      <c r="T40" s="742"/>
      <c r="U40" s="743"/>
      <c r="V40" s="637"/>
      <c r="W40" s="455" t="str">
        <f t="shared" si="139"/>
        <v/>
      </c>
      <c r="X40" s="546" t="str">
        <f>IFERROR(IF($Y40=5,"100万円",VLOOKUP($W40,'整理番号表 （R7） '!$Y$33:$Z$34,2,"FALSE")),"")</f>
        <v/>
      </c>
      <c r="Y40" s="50"/>
      <c r="Z40" s="456" cm="1">
        <f t="array" ref="Z40">IFERROR(_xlfn.IFS($Y40=1,"認定農業者",$Y40=2,"認定就農者",$Y40=3,"集落営農組織(任意組織)",$Y40=4,"市町村基本構想に示す目標水準を達成している農業者",$Y40=5,"市町村が認める者"),0)</f>
        <v>0</v>
      </c>
      <c r="AA40" s="371"/>
      <c r="AB40" s="547" t="str">
        <f>'整理番号表 （R7） '!$AC40</f>
        <v/>
      </c>
      <c r="AC40" s="548" t="str">
        <f t="shared" si="186"/>
        <v/>
      </c>
      <c r="AD40" s="50"/>
      <c r="AE40" s="50"/>
      <c r="AF40" s="318">
        <f>IF(AE40&lt;&gt;0,VLOOKUP(AE40,'整理番号表 （R7） '!$B$20:$F$47,2,FALSE),)</f>
        <v>0</v>
      </c>
      <c r="AG40" s="104"/>
      <c r="AH40" s="549" t="str">
        <f>IFERROR(VLOOKUP(AG40,'整理番号表 （R7） '!$P$6:$Q$39,2,FALSE),"")</f>
        <v/>
      </c>
      <c r="AI40" s="106"/>
      <c r="AJ40" s="530">
        <f t="shared" si="15"/>
        <v>0</v>
      </c>
      <c r="AK40" s="635"/>
      <c r="AL40" s="632"/>
      <c r="AM40" s="439"/>
      <c r="AN40" s="440"/>
      <c r="AO40" s="440"/>
      <c r="AP40" s="104"/>
      <c r="AQ40" s="441">
        <f>IF(AP40&lt;&gt;0,VLOOKUP(AP40,'整理番号表 （R7） '!$P$43:$R$49,2,FALSE),)</f>
        <v>0</v>
      </c>
      <c r="AR40" s="442"/>
      <c r="AS40" s="440"/>
      <c r="AT40" s="105"/>
      <c r="AU40" s="767"/>
      <c r="AV40" s="767"/>
      <c r="AW40" s="418"/>
      <c r="AX40" s="443">
        <f t="shared" si="140"/>
        <v>0</v>
      </c>
      <c r="AY40" s="443">
        <f t="shared" si="16"/>
        <v>0</v>
      </c>
      <c r="AZ40" s="418"/>
      <c r="BA40" s="443">
        <f t="shared" si="177"/>
        <v>0</v>
      </c>
      <c r="BB40" s="444"/>
      <c r="BC40" s="444"/>
      <c r="BD40" s="444"/>
      <c r="BE40" s="620"/>
      <c r="BF40" s="553" t="str">
        <f t="shared" si="141"/>
        <v/>
      </c>
      <c r="BG40" s="562" t="str">
        <f t="shared" si="142"/>
        <v/>
      </c>
      <c r="BH40" s="445">
        <f t="shared" si="143"/>
        <v>0</v>
      </c>
      <c r="BI40" s="445">
        <f t="shared" si="178"/>
        <v>0</v>
      </c>
      <c r="BJ40" s="446"/>
      <c r="BK40" s="446"/>
      <c r="BL40" s="446"/>
      <c r="BM40" s="45"/>
      <c r="BN40" s="318">
        <f>IF(BM40&lt;&gt;0,VLOOKUP(BM40,'整理番号表 （R7） '!$T$6:$U$16,2,FALSE),)</f>
        <v>0</v>
      </c>
      <c r="BO40" s="45"/>
      <c r="BP40" s="318">
        <f>IF(BO40&lt;&gt;0,VLOOKUP(BO40,'整理番号表 （R7） '!$T$23:$U$30,2,FALSE),)</f>
        <v>0</v>
      </c>
      <c r="BQ40" s="45"/>
      <c r="BR40" s="319">
        <f t="shared" si="17"/>
        <v>0</v>
      </c>
      <c r="BS40" s="763" t="str">
        <f t="shared" si="18"/>
        <v/>
      </c>
      <c r="BT40" s="113"/>
      <c r="BU40" s="618"/>
      <c r="BV40" s="113"/>
      <c r="BW40" s="113"/>
      <c r="BX40" s="113"/>
      <c r="BY40" s="554">
        <f t="shared" si="144"/>
        <v>0</v>
      </c>
      <c r="BZ40" s="764">
        <f t="shared" si="19"/>
        <v>0</v>
      </c>
      <c r="CA40" s="317">
        <f t="shared" si="145"/>
        <v>0</v>
      </c>
      <c r="CB40" s="357" t="str">
        <f t="shared" si="182"/>
        <v/>
      </c>
      <c r="CC40" s="317">
        <f t="shared" si="21"/>
        <v>0</v>
      </c>
      <c r="CD40" s="317">
        <f t="shared" si="146"/>
        <v>0</v>
      </c>
      <c r="CE40" s="317">
        <f t="shared" si="147"/>
        <v>0</v>
      </c>
      <c r="CF40" s="317">
        <f t="shared" si="148"/>
        <v>0</v>
      </c>
      <c r="CG40" s="317">
        <f t="shared" si="149"/>
        <v>0</v>
      </c>
      <c r="CH40" s="317">
        <f t="shared" si="150"/>
        <v>0</v>
      </c>
      <c r="CI40" s="357" t="str">
        <f t="shared" si="151"/>
        <v/>
      </c>
      <c r="CJ40" s="572">
        <f t="shared" si="190"/>
        <v>0</v>
      </c>
      <c r="CK40" s="320">
        <f t="shared" si="190"/>
        <v>0</v>
      </c>
      <c r="CL40" s="320">
        <f t="shared" si="190"/>
        <v>0</v>
      </c>
      <c r="CM40" s="320">
        <f t="shared" si="190"/>
        <v>0</v>
      </c>
      <c r="CN40" s="320">
        <f t="shared" si="190"/>
        <v>0</v>
      </c>
      <c r="CO40" s="320">
        <f t="shared" si="190"/>
        <v>0</v>
      </c>
      <c r="CP40" s="320">
        <f t="shared" si="23"/>
        <v>0</v>
      </c>
      <c r="CQ40" s="320">
        <f t="shared" si="191"/>
        <v>0</v>
      </c>
      <c r="CR40" s="320">
        <f t="shared" si="191"/>
        <v>0</v>
      </c>
      <c r="CS40" s="320">
        <f t="shared" si="191"/>
        <v>0</v>
      </c>
      <c r="CT40" s="320">
        <f t="shared" si="191"/>
        <v>0</v>
      </c>
      <c r="CU40" s="320">
        <f t="shared" si="191"/>
        <v>0</v>
      </c>
      <c r="CV40" s="320">
        <f t="shared" si="191"/>
        <v>0</v>
      </c>
      <c r="CW40" s="320">
        <f t="shared" si="25"/>
        <v>0</v>
      </c>
      <c r="CX40" s="320">
        <f t="shared" si="192"/>
        <v>0</v>
      </c>
      <c r="CY40" s="320">
        <f t="shared" si="192"/>
        <v>0</v>
      </c>
      <c r="CZ40" s="320">
        <f t="shared" si="192"/>
        <v>0</v>
      </c>
      <c r="DA40" s="320">
        <f t="shared" si="192"/>
        <v>0</v>
      </c>
      <c r="DB40" s="320">
        <f t="shared" si="192"/>
        <v>0</v>
      </c>
      <c r="DC40" s="320">
        <f t="shared" si="192"/>
        <v>0</v>
      </c>
      <c r="DD40" s="320">
        <f t="shared" si="27"/>
        <v>0</v>
      </c>
      <c r="DE40" s="320">
        <f t="shared" si="193"/>
        <v>0</v>
      </c>
      <c r="DF40" s="320">
        <f t="shared" si="193"/>
        <v>0</v>
      </c>
      <c r="DG40" s="320">
        <f t="shared" si="193"/>
        <v>0</v>
      </c>
      <c r="DH40" s="320">
        <f t="shared" si="193"/>
        <v>0</v>
      </c>
      <c r="DI40" s="320">
        <f t="shared" si="194"/>
        <v>0</v>
      </c>
      <c r="DJ40" s="320">
        <f t="shared" si="194"/>
        <v>0</v>
      </c>
      <c r="DK40" s="320">
        <f t="shared" si="30"/>
        <v>0</v>
      </c>
      <c r="DL40" s="320">
        <f t="shared" si="31"/>
        <v>0</v>
      </c>
      <c r="DM40" s="320">
        <f t="shared" si="32"/>
        <v>0</v>
      </c>
      <c r="DN40" s="320">
        <f t="shared" si="33"/>
        <v>0</v>
      </c>
      <c r="DO40" s="320">
        <f t="shared" si="34"/>
        <v>0</v>
      </c>
      <c r="DP40" s="374">
        <f t="shared" si="35"/>
        <v>0</v>
      </c>
      <c r="DQ40" s="447">
        <f t="shared" si="36"/>
        <v>0</v>
      </c>
      <c r="DR40" s="447">
        <f>IF($W40=1,IF(SUM($DQ40:DQ40)&lt;&gt;1,IF(SUM(GL40,GW40,HF40)&gt;0,1,),),)</f>
        <v>0</v>
      </c>
      <c r="DS40" s="447">
        <f>IF($W40=1,IF(SUM($DQ40:DR40)&lt;&gt;1,IF(SUM(GM40,GX40,HG40)&gt;0,1,),),)</f>
        <v>0</v>
      </c>
      <c r="DT40" s="447">
        <f>IF($W40=1,IF(SUM($DQ40:DS40)&lt;&gt;1,IF(SUM(GN40,GY40,HH40)&gt;0,1,),),)</f>
        <v>0</v>
      </c>
      <c r="DU40" s="447">
        <f>IF($W40=1,IF(SUM($DQ40:DT40)&lt;&gt;1,IF(SUM(GO40,GT40,GZ40,HI40)&gt;0,1,),),)</f>
        <v>0</v>
      </c>
      <c r="DV40" s="447">
        <f>IF($W40=1,IF(SUM($DQ40:DT40)&lt;&gt;1,IF(SUM(GP40,HA40,HJ40)&gt;0,1,),),)</f>
        <v>0</v>
      </c>
      <c r="DW40" s="447">
        <f>IF($W40=1,IF(SUM($DQ40:DV40)&lt;&gt;1,IF(SUM(GQ40,HB40,HK40)&gt;0,1,),),)</f>
        <v>0</v>
      </c>
      <c r="DX40" s="447">
        <f>IF($W40=1,IF(SUM($DQ40:DV40)&lt;&gt;1,IF(SUM(GR40,HC40,HL40)&gt;0,1,),),)</f>
        <v>0</v>
      </c>
      <c r="DY40" s="447">
        <f>IF($W40=1,IF(SUM($DQ40:DX40)&lt;&gt;1,IF(SUM(GS40,HD40,HM40,GU40)&gt;0,1,),),)</f>
        <v>0</v>
      </c>
      <c r="DZ40" s="447">
        <f t="shared" si="37"/>
        <v>0</v>
      </c>
      <c r="EA40" s="643"/>
      <c r="EB40" s="643"/>
      <c r="EC40" s="643"/>
      <c r="ED40" s="643"/>
      <c r="EE40" s="643"/>
      <c r="EF40" s="643"/>
      <c r="EG40" s="643"/>
      <c r="EH40" s="643"/>
      <c r="EI40" s="643"/>
      <c r="EJ40" s="643"/>
      <c r="EK40" s="643"/>
      <c r="EL40" s="643"/>
      <c r="EM40" s="56"/>
      <c r="EN40" s="56"/>
      <c r="EO40" s="56"/>
      <c r="EP40" s="56"/>
      <c r="EQ40" s="56"/>
      <c r="ER40" s="555">
        <f t="shared" si="38"/>
        <v>0</v>
      </c>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448"/>
      <c r="FT40" s="56"/>
      <c r="FU40" s="449"/>
      <c r="FV40" s="458"/>
      <c r="FW40" s="573"/>
      <c r="FX40" s="530">
        <f t="shared" si="39"/>
        <v>0</v>
      </c>
      <c r="FY40" s="450"/>
      <c r="FZ40" s="451"/>
      <c r="GA40" s="452"/>
      <c r="GB40" s="452"/>
      <c r="GC40" s="453">
        <f t="shared" si="40"/>
        <v>0</v>
      </c>
      <c r="GD40" s="454">
        <f t="shared" si="41"/>
        <v>0</v>
      </c>
      <c r="GE40" s="455">
        <f t="shared" si="42"/>
        <v>0</v>
      </c>
      <c r="GF40" s="456">
        <f t="shared" si="43"/>
        <v>0</v>
      </c>
      <c r="GG40" s="456">
        <f t="shared" si="44"/>
        <v>0</v>
      </c>
      <c r="GH40" s="456">
        <f t="shared" si="45"/>
        <v>0</v>
      </c>
      <c r="GI40" s="456">
        <f t="shared" si="46"/>
        <v>0</v>
      </c>
      <c r="GJ40" s="455">
        <f t="shared" si="47"/>
        <v>0</v>
      </c>
      <c r="GK40" s="455">
        <f t="shared" si="152"/>
        <v>0</v>
      </c>
      <c r="GL40" s="455">
        <f>IF(AND($FX40&lt;&gt;1,$FZ40&lt;&gt;1),IF(AND(SUM($GK40:GK40)&lt;&gt;1),IF($GC40&gt;=10,1,),),0)</f>
        <v>0</v>
      </c>
      <c r="GM40" s="455">
        <f>IF(AND($FX40&lt;&gt;1,$FZ40&lt;&gt;1),IF(AND(SUM($GK40:GL40)&lt;&gt;1),IF(AND($FY40=1,$GC40&gt;=4),1,),),0)</f>
        <v>0</v>
      </c>
      <c r="GN40" s="455">
        <f>IF(AND($FX40&lt;&gt;1,$FZ40&lt;&gt;1),IF(AND(SUM($GK40:GM40)&lt;&gt;1),IF(AND($FY40=1,$GC40&gt;=2),1,),),0)</f>
        <v>0</v>
      </c>
      <c r="GO40" s="455">
        <f>IF(AND($FX40&lt;&gt;1,$FZ40&lt;&gt;1),IF(AND(SUM($GK40:GN40)&lt;&gt;1),IF(AND($FY40=1,$GC40&gt;0),1,),),0)</f>
        <v>0</v>
      </c>
      <c r="GP40" s="455">
        <f>IF(AND($FX40&lt;&gt;1,$FZ40&lt;&gt;1),IF(AND(SUM($GK40:GO40)&lt;&gt;1),IF($GC40&gt;=4,1,),),0)</f>
        <v>0</v>
      </c>
      <c r="GQ40" s="455">
        <f>IF(AND($FX40&lt;&gt;1,$FZ40&lt;&gt;1),IF(AND(SUM($GK40:GP40)&lt;&gt;1),IF($FY40=1,1,),),0)</f>
        <v>0</v>
      </c>
      <c r="GR40" s="455">
        <f>IF(AND($FX40&lt;&gt;1,$FZ40&lt;&gt;1),IF(AND(SUM($GK40:GQ40)&lt;&gt;1),IF($GC40&gt;=2,1,),),0)</f>
        <v>0</v>
      </c>
      <c r="GS40" s="455">
        <f>IF(AND($FX40&lt;&gt;1,$FZ40&lt;&gt;1),IF(AND(SUM($GK40:GR40)&lt;&gt;1),IF($GC40&gt;0,1,),),0)</f>
        <v>0</v>
      </c>
      <c r="GT40" s="455">
        <f t="shared" si="48"/>
        <v>0</v>
      </c>
      <c r="GU40" s="455">
        <f>IF($FX40&lt;&gt;1,IF(AND(SUM($GT40:GT40)&lt;&gt;1,$GJ40=4,$FZ40=1,$GC40&gt;0),1,),0)</f>
        <v>0</v>
      </c>
      <c r="GV40" s="455">
        <f t="shared" si="49"/>
        <v>0</v>
      </c>
      <c r="GW40" s="455">
        <f t="shared" si="50"/>
        <v>0</v>
      </c>
      <c r="GX40" s="455">
        <f>IF($FX40&lt;&gt;1,IF(AND($GJ40=2,SUM($GV40:GW40)&lt;&gt;1),IF(AND($FY40=1,$GD40&gt;=0.2),1,),),0)</f>
        <v>0</v>
      </c>
      <c r="GY40" s="455">
        <f>IF($FX40&lt;&gt;1,IF(AND($GJ40=2,SUM($GV40:GX40)&lt;&gt;1),IF(AND($FY40=1,$GD40&gt;=0.1),1,),),0)</f>
        <v>0</v>
      </c>
      <c r="GZ40" s="455">
        <f>IF($FX40&lt;&gt;1,IF(AND($GJ40=2,SUM($GV40:GY40)&lt;&gt;1),IF(AND($FY40=1,$GC40&gt;0),1,),),0)</f>
        <v>0</v>
      </c>
      <c r="HA40" s="455">
        <f>IF($FX40&lt;&gt;1,IF(AND($GJ40=2,SUM($GV40:GZ40)&lt;&gt;1),IF($GD40&gt;=0.2,1,),),0)</f>
        <v>0</v>
      </c>
      <c r="HB40" s="455">
        <f>IF($FX40&lt;&gt;1,IF(AND($GJ40=2,SUM($GV40:HA40)&lt;&gt;1),IF($FY40=1,1,),),0)</f>
        <v>0</v>
      </c>
      <c r="HC40" s="455">
        <f>IF($FX40&lt;&gt;1,IF(AND($GJ40=2,SUM($GV40:HB40)&lt;&gt;1),IF($GD40&gt;=0.1,1,),),0)</f>
        <v>0</v>
      </c>
      <c r="HD40" s="455">
        <f>IF($FX40&lt;&gt;1,IF(AND(SUM($GV40:HC40)&lt;&gt;1,$GJ40=2,$GC40&gt;0),1,),0)</f>
        <v>0</v>
      </c>
      <c r="HE40" s="455">
        <f t="shared" si="51"/>
        <v>0</v>
      </c>
      <c r="HF40" s="455">
        <f t="shared" si="52"/>
        <v>0</v>
      </c>
      <c r="HG40" s="455">
        <f>IF($FX40&lt;&gt;1,IF(AND($GJ40=3,SUM($HE40:HF40)&lt;&gt;1),IF(AND($FY40=1,$GD40&gt;=0.1),1,),),0)</f>
        <v>0</v>
      </c>
      <c r="HH40" s="455">
        <f>IF($FX40&lt;&gt;1,IF(AND($GJ40=3,SUM($HE40:HG40)&lt;&gt;1),IF(AND($FY40=1,$GD40&gt;=0.05),1,),),0)</f>
        <v>0</v>
      </c>
      <c r="HI40" s="455">
        <f>IF($FX40&lt;&gt;1,IF(AND($GJ40=3,SUM($HE40:HH40)&lt;&gt;1),IF(AND($FY40=1,$GC40&gt;0),1,),),0)</f>
        <v>0</v>
      </c>
      <c r="HJ40" s="455">
        <f>IF($FX40&lt;&gt;1,IF(AND($GJ40=3,SUM($HE40:HI40)&lt;&gt;1),IF($GD40&gt;=0.1,1,),),0)</f>
        <v>0</v>
      </c>
      <c r="HK40" s="455">
        <f>IF($FX40&lt;&gt;1,IF(AND($GJ40=3,SUM($HE40:HJ40)&lt;&gt;1),IF($FY40=1,1,),),0)</f>
        <v>0</v>
      </c>
      <c r="HL40" s="455">
        <f>IF($FX40&lt;&gt;1,IF(AND($GJ40=3,SUM($HE40:HK40)&lt;&gt;1),IF($GD40&gt;=0.05,1,),),0)</f>
        <v>0</v>
      </c>
      <c r="HM40" s="455">
        <f>IF($FX40&lt;&gt;1,IF(AND(SUM($HE40:HL40)&lt;&gt;1,$GJ40=3,$FZ40=1,$GC40&gt;0),1,),0)</f>
        <v>0</v>
      </c>
      <c r="HN40" s="457">
        <f t="shared" si="153"/>
        <v>0</v>
      </c>
      <c r="HO40" s="458"/>
      <c r="HP40" s="459">
        <f t="shared" si="53"/>
        <v>0</v>
      </c>
      <c r="HQ40" s="460">
        <f t="shared" si="54"/>
        <v>0</v>
      </c>
      <c r="HR40" s="460">
        <f t="shared" si="55"/>
        <v>0</v>
      </c>
      <c r="HS40" s="460">
        <f t="shared" si="56"/>
        <v>0</v>
      </c>
      <c r="HT40" s="460">
        <f t="shared" si="57"/>
        <v>0</v>
      </c>
      <c r="HU40" s="460">
        <f t="shared" si="58"/>
        <v>0</v>
      </c>
      <c r="HV40" s="460">
        <f t="shared" si="59"/>
        <v>0</v>
      </c>
      <c r="HW40" s="460">
        <f t="shared" si="60"/>
        <v>0</v>
      </c>
      <c r="HX40" s="460">
        <f t="shared" si="61"/>
        <v>0</v>
      </c>
      <c r="HY40" s="460">
        <f t="shared" si="62"/>
        <v>0</v>
      </c>
      <c r="HZ40" s="460">
        <f t="shared" si="63"/>
        <v>0</v>
      </c>
      <c r="IA40" s="460">
        <f t="shared" si="64"/>
        <v>0</v>
      </c>
      <c r="IB40" s="460">
        <f t="shared" si="65"/>
        <v>0</v>
      </c>
      <c r="IC40" s="460">
        <f t="shared" si="66"/>
        <v>0</v>
      </c>
      <c r="ID40" s="460">
        <f t="shared" si="67"/>
        <v>0</v>
      </c>
      <c r="IE40" s="460">
        <f t="shared" si="68"/>
        <v>0</v>
      </c>
      <c r="IF40" s="460">
        <f t="shared" si="69"/>
        <v>0</v>
      </c>
      <c r="IG40" s="460">
        <f t="shared" si="70"/>
        <v>0</v>
      </c>
      <c r="IH40" s="460">
        <f t="shared" si="71"/>
        <v>0</v>
      </c>
      <c r="II40" s="460">
        <f t="shared" si="72"/>
        <v>0</v>
      </c>
      <c r="IJ40" s="460">
        <f t="shared" si="73"/>
        <v>0</v>
      </c>
      <c r="IK40" s="460">
        <f t="shared" si="74"/>
        <v>0</v>
      </c>
      <c r="IL40" s="460">
        <f t="shared" si="75"/>
        <v>0</v>
      </c>
      <c r="IM40" s="460">
        <f t="shared" si="76"/>
        <v>0</v>
      </c>
      <c r="IN40" s="460">
        <f t="shared" si="77"/>
        <v>0</v>
      </c>
      <c r="IO40" s="460">
        <f t="shared" si="78"/>
        <v>0</v>
      </c>
      <c r="IP40" s="460">
        <f t="shared" si="79"/>
        <v>0</v>
      </c>
      <c r="IQ40" s="460">
        <f t="shared" si="80"/>
        <v>0</v>
      </c>
      <c r="IR40" s="460">
        <f t="shared" si="81"/>
        <v>0</v>
      </c>
      <c r="IS40" s="460">
        <f t="shared" si="82"/>
        <v>0</v>
      </c>
      <c r="IT40" s="460">
        <f t="shared" si="83"/>
        <v>0</v>
      </c>
      <c r="IU40" s="460">
        <f t="shared" si="84"/>
        <v>0</v>
      </c>
      <c r="IV40" s="460">
        <f t="shared" si="85"/>
        <v>0</v>
      </c>
      <c r="IW40" s="460">
        <f t="shared" si="86"/>
        <v>0</v>
      </c>
      <c r="IX40" s="460">
        <f t="shared" si="87"/>
        <v>0</v>
      </c>
      <c r="IY40" s="460">
        <f t="shared" si="88"/>
        <v>0</v>
      </c>
      <c r="IZ40" s="460">
        <f t="shared" si="89"/>
        <v>0</v>
      </c>
      <c r="JA40" s="460">
        <f t="shared" si="90"/>
        <v>0</v>
      </c>
      <c r="JB40" s="460">
        <f t="shared" si="91"/>
        <v>0</v>
      </c>
      <c r="JC40" s="460">
        <f t="shared" si="92"/>
        <v>0</v>
      </c>
      <c r="JD40" s="460">
        <f t="shared" si="93"/>
        <v>0</v>
      </c>
      <c r="JE40" s="460">
        <f t="shared" si="94"/>
        <v>0</v>
      </c>
      <c r="JF40" s="460">
        <f t="shared" si="95"/>
        <v>0</v>
      </c>
      <c r="JG40" s="460">
        <f t="shared" si="154"/>
        <v>0</v>
      </c>
      <c r="JH40" s="460">
        <f t="shared" si="155"/>
        <v>0</v>
      </c>
      <c r="JI40" s="460">
        <f t="shared" si="156"/>
        <v>0</v>
      </c>
      <c r="JJ40" s="460">
        <f t="shared" si="157"/>
        <v>0</v>
      </c>
      <c r="JK40" s="460">
        <f t="shared" si="158"/>
        <v>0</v>
      </c>
      <c r="JL40" s="460">
        <f t="shared" si="159"/>
        <v>0</v>
      </c>
      <c r="JM40" s="648">
        <f t="shared" si="97"/>
        <v>0</v>
      </c>
      <c r="JN40" s="460">
        <f t="shared" si="98"/>
        <v>0</v>
      </c>
      <c r="JO40" s="460">
        <f t="shared" si="99"/>
        <v>0</v>
      </c>
      <c r="JP40" s="648">
        <f t="shared" si="100"/>
        <v>0</v>
      </c>
      <c r="JQ40" s="460">
        <f t="shared" si="101"/>
        <v>0</v>
      </c>
      <c r="JR40" s="460">
        <f t="shared" si="102"/>
        <v>0</v>
      </c>
      <c r="JS40" s="460">
        <f t="shared" si="160"/>
        <v>0</v>
      </c>
      <c r="JT40" s="460">
        <f t="shared" si="103"/>
        <v>0</v>
      </c>
      <c r="JU40" s="460">
        <f t="shared" si="104"/>
        <v>0</v>
      </c>
      <c r="JV40" s="460">
        <f t="shared" si="105"/>
        <v>0</v>
      </c>
      <c r="JW40" s="460">
        <f t="shared" si="187"/>
        <v>0</v>
      </c>
      <c r="JX40" s="460">
        <f t="shared" si="187"/>
        <v>0</v>
      </c>
      <c r="JY40" s="460">
        <f t="shared" si="187"/>
        <v>0</v>
      </c>
      <c r="JZ40" s="460">
        <f t="shared" si="187"/>
        <v>0</v>
      </c>
      <c r="KA40" s="460">
        <f t="shared" si="187"/>
        <v>0</v>
      </c>
      <c r="KB40" s="460">
        <f t="shared" si="187"/>
        <v>0</v>
      </c>
      <c r="KC40" s="460">
        <f t="shared" si="187"/>
        <v>0</v>
      </c>
      <c r="KD40" s="460">
        <f t="shared" si="187"/>
        <v>0</v>
      </c>
      <c r="KE40" s="460">
        <f t="shared" si="187"/>
        <v>0</v>
      </c>
      <c r="KF40" s="460">
        <f t="shared" si="187"/>
        <v>0</v>
      </c>
      <c r="KG40" s="460">
        <f t="shared" si="187"/>
        <v>0</v>
      </c>
      <c r="KH40" s="460">
        <f t="shared" si="187"/>
        <v>0</v>
      </c>
      <c r="KI40" s="460">
        <f t="shared" si="107"/>
        <v>0</v>
      </c>
      <c r="KJ40" s="460">
        <f t="shared" si="189"/>
        <v>0</v>
      </c>
      <c r="KK40" s="460">
        <f t="shared" si="189"/>
        <v>0</v>
      </c>
      <c r="KL40" s="460">
        <f t="shared" si="189"/>
        <v>0</v>
      </c>
      <c r="KM40" s="460">
        <f t="shared" si="188"/>
        <v>0</v>
      </c>
      <c r="KN40" s="460">
        <f t="shared" si="188"/>
        <v>0</v>
      </c>
      <c r="KO40" s="460">
        <f t="shared" si="188"/>
        <v>0</v>
      </c>
      <c r="KP40" s="460">
        <f t="shared" si="188"/>
        <v>0</v>
      </c>
      <c r="KQ40" s="460">
        <f t="shared" si="188"/>
        <v>0</v>
      </c>
      <c r="KR40" s="460">
        <f t="shared" si="188"/>
        <v>0</v>
      </c>
      <c r="KS40" s="460">
        <f t="shared" si="188"/>
        <v>0</v>
      </c>
      <c r="KT40" s="460">
        <f t="shared" si="188"/>
        <v>0</v>
      </c>
      <c r="KU40" s="460">
        <f t="shared" si="188"/>
        <v>0</v>
      </c>
      <c r="KV40" s="460">
        <f t="shared" si="188"/>
        <v>0</v>
      </c>
      <c r="KW40" s="460">
        <f t="shared" si="188"/>
        <v>0</v>
      </c>
      <c r="KX40" s="460">
        <f t="shared" si="109"/>
        <v>0</v>
      </c>
      <c r="KY40" s="460">
        <f t="shared" si="180"/>
        <v>0</v>
      </c>
      <c r="KZ40" s="460">
        <f t="shared" si="110"/>
        <v>0</v>
      </c>
      <c r="LA40" s="457">
        <f t="shared" si="110"/>
        <v>0</v>
      </c>
      <c r="LB40" s="461">
        <f t="shared" si="162"/>
        <v>0</v>
      </c>
      <c r="LC40" s="460">
        <f t="shared" si="111"/>
        <v>0</v>
      </c>
      <c r="LD40" s="462">
        <f>IF(I40=1,VLOOKUP(C40,'総括表 (A表)'!$E$12:$AP$542,37,FALSE),)</f>
        <v>0</v>
      </c>
      <c r="LE40" s="463">
        <f t="shared" si="163"/>
        <v>0</v>
      </c>
      <c r="LF40" s="460" t="str">
        <f t="shared" si="112"/>
        <v/>
      </c>
      <c r="LG40" s="460" t="str">
        <f t="shared" si="113"/>
        <v/>
      </c>
      <c r="LH40" s="460" t="str">
        <f t="shared" si="164"/>
        <v/>
      </c>
      <c r="LI40" s="460" t="str">
        <f t="shared" si="165"/>
        <v/>
      </c>
      <c r="LJ40" s="460" t="str">
        <f t="shared" si="166"/>
        <v/>
      </c>
      <c r="LK40" s="460" t="str">
        <f t="shared" si="167"/>
        <v/>
      </c>
      <c r="LL40" s="460" t="str">
        <f t="shared" si="168"/>
        <v/>
      </c>
      <c r="LM40" s="460" t="str">
        <f t="shared" si="169"/>
        <v/>
      </c>
      <c r="LN40" s="460" t="str">
        <f t="shared" si="170"/>
        <v/>
      </c>
      <c r="LO40" s="462" t="str">
        <f t="shared" si="114"/>
        <v/>
      </c>
      <c r="LP40" s="459">
        <f t="shared" si="171"/>
        <v>0</v>
      </c>
      <c r="LQ40" s="460" t="str">
        <f t="shared" si="115"/>
        <v/>
      </c>
      <c r="LR40" s="460" t="str">
        <f t="shared" si="116"/>
        <v/>
      </c>
      <c r="LS40" s="464" t="str">
        <f t="shared" si="117"/>
        <v/>
      </c>
      <c r="LT40" s="460" t="str">
        <f t="shared" si="118"/>
        <v/>
      </c>
      <c r="LU40" s="460" t="str">
        <f t="shared" si="119"/>
        <v/>
      </c>
      <c r="LV40" s="621" t="str">
        <f t="shared" si="179"/>
        <v>○</v>
      </c>
      <c r="LW40" s="459">
        <f t="shared" si="172"/>
        <v>0</v>
      </c>
      <c r="LX40" s="465">
        <f t="shared" si="120"/>
        <v>0</v>
      </c>
      <c r="LY40" s="465" t="str">
        <f t="shared" si="121"/>
        <v/>
      </c>
      <c r="LZ40" s="466" t="str">
        <f t="shared" si="173"/>
        <v/>
      </c>
      <c r="MA40" s="466">
        <f t="shared" si="122"/>
        <v>0</v>
      </c>
      <c r="MB40" s="466">
        <f t="shared" si="174"/>
        <v>0</v>
      </c>
      <c r="MC40" s="466">
        <f t="shared" si="123"/>
        <v>0</v>
      </c>
      <c r="MD40" s="467">
        <f t="shared" si="124"/>
        <v>0</v>
      </c>
      <c r="ME40" s="468" t="str">
        <f t="shared" si="125"/>
        <v>○</v>
      </c>
      <c r="MF40" s="469" t="str">
        <f t="shared" si="126"/>
        <v/>
      </c>
      <c r="MG40" s="466">
        <f t="shared" si="127"/>
        <v>0</v>
      </c>
      <c r="MH40" s="470">
        <f t="shared" si="128"/>
        <v>0</v>
      </c>
      <c r="MI40" s="471" t="str">
        <f t="shared" si="175"/>
        <v>○</v>
      </c>
      <c r="MJ40" s="556" t="str">
        <f t="shared" si="176"/>
        <v>○</v>
      </c>
      <c r="MK40" s="569" t="str">
        <f t="shared" si="129"/>
        <v/>
      </c>
      <c r="ML40" s="568" t="str">
        <f t="shared" si="130"/>
        <v/>
      </c>
      <c r="MM40" s="570" t="str">
        <f t="shared" si="131"/>
        <v/>
      </c>
      <c r="MN40" s="571">
        <f t="shared" si="132"/>
        <v>0</v>
      </c>
    </row>
    <row r="41" spans="1:352" ht="30" customHeight="1">
      <c r="A41" s="531">
        <f t="shared" si="8"/>
        <v>0</v>
      </c>
      <c r="B41" s="531">
        <f t="shared" si="133"/>
        <v>0</v>
      </c>
      <c r="C41" s="531">
        <f t="shared" si="181"/>
        <v>0</v>
      </c>
      <c r="D41" s="531">
        <f t="shared" si="135"/>
        <v>0</v>
      </c>
      <c r="E41" s="531">
        <f t="shared" si="9"/>
        <v>0</v>
      </c>
      <c r="F41" s="531">
        <f t="shared" si="10"/>
        <v>0</v>
      </c>
      <c r="G41" s="531">
        <f t="shared" si="136"/>
        <v>0</v>
      </c>
      <c r="H41" s="531">
        <f t="shared" si="137"/>
        <v>0</v>
      </c>
      <c r="I41" s="531">
        <f t="shared" si="11"/>
        <v>0</v>
      </c>
      <c r="J41" s="531">
        <f t="shared" si="138"/>
        <v>0</v>
      </c>
      <c r="K41" s="532">
        <f t="shared" si="12"/>
        <v>28</v>
      </c>
      <c r="L41" s="390"/>
      <c r="M41" s="391"/>
      <c r="N41" s="391"/>
      <c r="O41" s="102"/>
      <c r="P41" s="545" cm="1">
        <f t="array" ref="P41">IFERROR(_xlfn.IFS($O41=1,"都市農業地域",$O41=2,"平地農業地域",$O41=3,"中間農業地域",$O41=4,"山間農業地域"),0)</f>
        <v>0</v>
      </c>
      <c r="Q41" s="560"/>
      <c r="R41" s="317">
        <f t="shared" si="13"/>
        <v>0</v>
      </c>
      <c r="S41" s="637"/>
      <c r="T41" s="742"/>
      <c r="U41" s="743"/>
      <c r="V41" s="637"/>
      <c r="W41" s="455" t="str">
        <f t="shared" si="139"/>
        <v/>
      </c>
      <c r="X41" s="546" t="str">
        <f>IFERROR(IF($Y41=5,"100万円",VLOOKUP($W41,'整理番号表 （R7） '!$Y$33:$Z$34,2,"FALSE")),"")</f>
        <v/>
      </c>
      <c r="Y41" s="50"/>
      <c r="Z41" s="456" cm="1">
        <f t="array" ref="Z41">IFERROR(_xlfn.IFS($Y41=1,"認定農業者",$Y41=2,"認定就農者",$Y41=3,"集落営農組織(任意組織)",$Y41=4,"市町村基本構想に示す目標水準を達成している農業者",$Y41=5,"市町村が認める者"),0)</f>
        <v>0</v>
      </c>
      <c r="AA41" s="371"/>
      <c r="AB41" s="547" t="str">
        <f>'整理番号表 （R7） '!$AC41</f>
        <v/>
      </c>
      <c r="AC41" s="548" t="str">
        <f t="shared" si="186"/>
        <v/>
      </c>
      <c r="AD41" s="50"/>
      <c r="AE41" s="50"/>
      <c r="AF41" s="318">
        <f>IF(AE41&lt;&gt;0,VLOOKUP(AE41,'整理番号表 （R7） '!$B$20:$F$47,2,FALSE),)</f>
        <v>0</v>
      </c>
      <c r="AG41" s="104"/>
      <c r="AH41" s="549" t="str">
        <f>IFERROR(VLOOKUP(AG41,'整理番号表 （R7） '!$P$6:$Q$39,2,FALSE),"")</f>
        <v/>
      </c>
      <c r="AI41" s="106"/>
      <c r="AJ41" s="530">
        <f t="shared" si="15"/>
        <v>0</v>
      </c>
      <c r="AK41" s="635"/>
      <c r="AL41" s="632"/>
      <c r="AM41" s="439"/>
      <c r="AN41" s="440"/>
      <c r="AO41" s="440"/>
      <c r="AP41" s="104"/>
      <c r="AQ41" s="441">
        <f>IF(AP41&lt;&gt;0,VLOOKUP(AP41,'整理番号表 （R7） '!$P$43:$R$49,2,FALSE),)</f>
        <v>0</v>
      </c>
      <c r="AR41" s="442"/>
      <c r="AS41" s="440"/>
      <c r="AT41" s="105"/>
      <c r="AU41" s="767"/>
      <c r="AV41" s="767"/>
      <c r="AW41" s="418"/>
      <c r="AX41" s="443">
        <f t="shared" si="140"/>
        <v>0</v>
      </c>
      <c r="AY41" s="443">
        <f t="shared" si="16"/>
        <v>0</v>
      </c>
      <c r="AZ41" s="418"/>
      <c r="BA41" s="443">
        <f t="shared" si="177"/>
        <v>0</v>
      </c>
      <c r="BB41" s="444"/>
      <c r="BC41" s="444"/>
      <c r="BD41" s="444"/>
      <c r="BE41" s="620"/>
      <c r="BF41" s="553" t="str">
        <f t="shared" si="141"/>
        <v/>
      </c>
      <c r="BG41" s="562" t="str">
        <f t="shared" si="142"/>
        <v/>
      </c>
      <c r="BH41" s="445">
        <f t="shared" si="143"/>
        <v>0</v>
      </c>
      <c r="BI41" s="445">
        <f t="shared" si="178"/>
        <v>0</v>
      </c>
      <c r="BJ41" s="446"/>
      <c r="BK41" s="446"/>
      <c r="BL41" s="446"/>
      <c r="BM41" s="45"/>
      <c r="BN41" s="318">
        <f>IF(BM41&lt;&gt;0,VLOOKUP(BM41,'整理番号表 （R7） '!$T$6:$U$16,2,FALSE),)</f>
        <v>0</v>
      </c>
      <c r="BO41" s="45"/>
      <c r="BP41" s="318">
        <f>IF(BO41&lt;&gt;0,VLOOKUP(BO41,'整理番号表 （R7） '!$T$23:$U$30,2,FALSE),)</f>
        <v>0</v>
      </c>
      <c r="BQ41" s="45"/>
      <c r="BR41" s="319">
        <f t="shared" si="17"/>
        <v>0</v>
      </c>
      <c r="BS41" s="763" t="str">
        <f t="shared" si="18"/>
        <v/>
      </c>
      <c r="BT41" s="113"/>
      <c r="BU41" s="618"/>
      <c r="BV41" s="113"/>
      <c r="BW41" s="113"/>
      <c r="BX41" s="113"/>
      <c r="BY41" s="554">
        <f t="shared" si="144"/>
        <v>0</v>
      </c>
      <c r="BZ41" s="764">
        <f t="shared" si="19"/>
        <v>0</v>
      </c>
      <c r="CA41" s="317">
        <f t="shared" si="145"/>
        <v>0</v>
      </c>
      <c r="CB41" s="357" t="str">
        <f t="shared" si="182"/>
        <v/>
      </c>
      <c r="CC41" s="317">
        <f t="shared" si="21"/>
        <v>0</v>
      </c>
      <c r="CD41" s="317">
        <f t="shared" si="146"/>
        <v>0</v>
      </c>
      <c r="CE41" s="317">
        <f t="shared" si="147"/>
        <v>0</v>
      </c>
      <c r="CF41" s="317">
        <f t="shared" si="148"/>
        <v>0</v>
      </c>
      <c r="CG41" s="317">
        <f t="shared" si="149"/>
        <v>0</v>
      </c>
      <c r="CH41" s="317">
        <f t="shared" si="150"/>
        <v>0</v>
      </c>
      <c r="CI41" s="357" t="str">
        <f t="shared" si="151"/>
        <v/>
      </c>
      <c r="CJ41" s="572">
        <f t="shared" si="190"/>
        <v>0</v>
      </c>
      <c r="CK41" s="320">
        <f t="shared" si="190"/>
        <v>0</v>
      </c>
      <c r="CL41" s="320">
        <f t="shared" si="190"/>
        <v>0</v>
      </c>
      <c r="CM41" s="320">
        <f t="shared" si="190"/>
        <v>0</v>
      </c>
      <c r="CN41" s="320">
        <f t="shared" si="190"/>
        <v>0</v>
      </c>
      <c r="CO41" s="320">
        <f t="shared" si="190"/>
        <v>0</v>
      </c>
      <c r="CP41" s="320">
        <f t="shared" si="23"/>
        <v>0</v>
      </c>
      <c r="CQ41" s="320">
        <f t="shared" si="191"/>
        <v>0</v>
      </c>
      <c r="CR41" s="320">
        <f t="shared" si="191"/>
        <v>0</v>
      </c>
      <c r="CS41" s="320">
        <f t="shared" si="191"/>
        <v>0</v>
      </c>
      <c r="CT41" s="320">
        <f t="shared" si="191"/>
        <v>0</v>
      </c>
      <c r="CU41" s="320">
        <f t="shared" si="191"/>
        <v>0</v>
      </c>
      <c r="CV41" s="320">
        <f t="shared" si="191"/>
        <v>0</v>
      </c>
      <c r="CW41" s="320">
        <f t="shared" si="25"/>
        <v>0</v>
      </c>
      <c r="CX41" s="320">
        <f t="shared" si="192"/>
        <v>0</v>
      </c>
      <c r="CY41" s="320">
        <f t="shared" si="192"/>
        <v>0</v>
      </c>
      <c r="CZ41" s="320">
        <f t="shared" si="192"/>
        <v>0</v>
      </c>
      <c r="DA41" s="320">
        <f t="shared" si="192"/>
        <v>0</v>
      </c>
      <c r="DB41" s="320">
        <f t="shared" si="192"/>
        <v>0</v>
      </c>
      <c r="DC41" s="320">
        <f t="shared" si="192"/>
        <v>0</v>
      </c>
      <c r="DD41" s="320">
        <f t="shared" si="27"/>
        <v>0</v>
      </c>
      <c r="DE41" s="320">
        <f t="shared" si="193"/>
        <v>0</v>
      </c>
      <c r="DF41" s="320">
        <f t="shared" si="193"/>
        <v>0</v>
      </c>
      <c r="DG41" s="320">
        <f t="shared" si="193"/>
        <v>0</v>
      </c>
      <c r="DH41" s="320">
        <f t="shared" si="193"/>
        <v>0</v>
      </c>
      <c r="DI41" s="320">
        <f t="shared" si="194"/>
        <v>0</v>
      </c>
      <c r="DJ41" s="320">
        <f t="shared" si="194"/>
        <v>0</v>
      </c>
      <c r="DK41" s="320">
        <f t="shared" si="30"/>
        <v>0</v>
      </c>
      <c r="DL41" s="320">
        <f t="shared" si="31"/>
        <v>0</v>
      </c>
      <c r="DM41" s="320">
        <f t="shared" si="32"/>
        <v>0</v>
      </c>
      <c r="DN41" s="320">
        <f t="shared" si="33"/>
        <v>0</v>
      </c>
      <c r="DO41" s="320">
        <f t="shared" si="34"/>
        <v>0</v>
      </c>
      <c r="DP41" s="374">
        <f t="shared" si="35"/>
        <v>0</v>
      </c>
      <c r="DQ41" s="447">
        <f t="shared" si="36"/>
        <v>0</v>
      </c>
      <c r="DR41" s="447">
        <f>IF($W41=1,IF(SUM($DQ41:DQ41)&lt;&gt;1,IF(SUM(GL41,GW41,HF41)&gt;0,1,),),)</f>
        <v>0</v>
      </c>
      <c r="DS41" s="447">
        <f>IF($W41=1,IF(SUM($DQ41:DR41)&lt;&gt;1,IF(SUM(GM41,GX41,HG41)&gt;0,1,),),)</f>
        <v>0</v>
      </c>
      <c r="DT41" s="447">
        <f>IF($W41=1,IF(SUM($DQ41:DS41)&lt;&gt;1,IF(SUM(GN41,GY41,HH41)&gt;0,1,),),)</f>
        <v>0</v>
      </c>
      <c r="DU41" s="447">
        <f>IF($W41=1,IF(SUM($DQ41:DT41)&lt;&gt;1,IF(SUM(GO41,GT41,GZ41,HI41)&gt;0,1,),),)</f>
        <v>0</v>
      </c>
      <c r="DV41" s="447">
        <f>IF($W41=1,IF(SUM($DQ41:DT41)&lt;&gt;1,IF(SUM(GP41,HA41,HJ41)&gt;0,1,),),)</f>
        <v>0</v>
      </c>
      <c r="DW41" s="447">
        <f>IF($W41=1,IF(SUM($DQ41:DV41)&lt;&gt;1,IF(SUM(GQ41,HB41,HK41)&gt;0,1,),),)</f>
        <v>0</v>
      </c>
      <c r="DX41" s="447">
        <f>IF($W41=1,IF(SUM($DQ41:DV41)&lt;&gt;1,IF(SUM(GR41,HC41,HL41)&gt;0,1,),),)</f>
        <v>0</v>
      </c>
      <c r="DY41" s="447">
        <f>IF($W41=1,IF(SUM($DQ41:DX41)&lt;&gt;1,IF(SUM(GS41,HD41,HM41,GU41)&gt;0,1,),),)</f>
        <v>0</v>
      </c>
      <c r="DZ41" s="447">
        <f t="shared" si="37"/>
        <v>0</v>
      </c>
      <c r="EA41" s="643"/>
      <c r="EB41" s="643"/>
      <c r="EC41" s="643"/>
      <c r="ED41" s="643"/>
      <c r="EE41" s="643"/>
      <c r="EF41" s="643"/>
      <c r="EG41" s="643"/>
      <c r="EH41" s="643"/>
      <c r="EI41" s="643"/>
      <c r="EJ41" s="643"/>
      <c r="EK41" s="643"/>
      <c r="EL41" s="643"/>
      <c r="EM41" s="56"/>
      <c r="EN41" s="56"/>
      <c r="EO41" s="56"/>
      <c r="EP41" s="56"/>
      <c r="EQ41" s="56"/>
      <c r="ER41" s="555">
        <f t="shared" si="38"/>
        <v>0</v>
      </c>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448"/>
      <c r="FT41" s="56"/>
      <c r="FU41" s="449"/>
      <c r="FV41" s="458"/>
      <c r="FW41" s="573"/>
      <c r="FX41" s="530">
        <f t="shared" si="39"/>
        <v>0</v>
      </c>
      <c r="FY41" s="450"/>
      <c r="FZ41" s="451"/>
      <c r="GA41" s="452"/>
      <c r="GB41" s="452"/>
      <c r="GC41" s="453">
        <f t="shared" si="40"/>
        <v>0</v>
      </c>
      <c r="GD41" s="454">
        <f t="shared" si="41"/>
        <v>0</v>
      </c>
      <c r="GE41" s="455">
        <f t="shared" si="42"/>
        <v>0</v>
      </c>
      <c r="GF41" s="456">
        <f t="shared" si="43"/>
        <v>0</v>
      </c>
      <c r="GG41" s="456">
        <f t="shared" si="44"/>
        <v>0</v>
      </c>
      <c r="GH41" s="456">
        <f t="shared" si="45"/>
        <v>0</v>
      </c>
      <c r="GI41" s="456">
        <f t="shared" si="46"/>
        <v>0</v>
      </c>
      <c r="GJ41" s="455">
        <f t="shared" si="47"/>
        <v>0</v>
      </c>
      <c r="GK41" s="455">
        <f t="shared" si="152"/>
        <v>0</v>
      </c>
      <c r="GL41" s="455">
        <f>IF(AND($FX41&lt;&gt;1,$FZ41&lt;&gt;1),IF(AND(SUM($GK41:GK41)&lt;&gt;1),IF($GC41&gt;=10,1,),),0)</f>
        <v>0</v>
      </c>
      <c r="GM41" s="455">
        <f>IF(AND($FX41&lt;&gt;1,$FZ41&lt;&gt;1),IF(AND(SUM($GK41:GL41)&lt;&gt;1),IF(AND($FY41=1,$GC41&gt;=4),1,),),0)</f>
        <v>0</v>
      </c>
      <c r="GN41" s="455">
        <f>IF(AND($FX41&lt;&gt;1,$FZ41&lt;&gt;1),IF(AND(SUM($GK41:GM41)&lt;&gt;1),IF(AND($FY41=1,$GC41&gt;=2),1,),),0)</f>
        <v>0</v>
      </c>
      <c r="GO41" s="455">
        <f>IF(AND($FX41&lt;&gt;1,$FZ41&lt;&gt;1),IF(AND(SUM($GK41:GN41)&lt;&gt;1),IF(AND($FY41=1,$GC41&gt;0),1,),),0)</f>
        <v>0</v>
      </c>
      <c r="GP41" s="455">
        <f>IF(AND($FX41&lt;&gt;1,$FZ41&lt;&gt;1),IF(AND(SUM($GK41:GO41)&lt;&gt;1),IF($GC41&gt;=4,1,),),0)</f>
        <v>0</v>
      </c>
      <c r="GQ41" s="455">
        <f>IF(AND($FX41&lt;&gt;1,$FZ41&lt;&gt;1),IF(AND(SUM($GK41:GP41)&lt;&gt;1),IF($FY41=1,1,),),0)</f>
        <v>0</v>
      </c>
      <c r="GR41" s="455">
        <f>IF(AND($FX41&lt;&gt;1,$FZ41&lt;&gt;1),IF(AND(SUM($GK41:GQ41)&lt;&gt;1),IF($GC41&gt;=2,1,),),0)</f>
        <v>0</v>
      </c>
      <c r="GS41" s="455">
        <f>IF(AND($FX41&lt;&gt;1,$FZ41&lt;&gt;1),IF(AND(SUM($GK41:GR41)&lt;&gt;1),IF($GC41&gt;0,1,),),0)</f>
        <v>0</v>
      </c>
      <c r="GT41" s="455">
        <f t="shared" si="48"/>
        <v>0</v>
      </c>
      <c r="GU41" s="455">
        <f>IF($FX41&lt;&gt;1,IF(AND(SUM($GT41:GT41)&lt;&gt;1,$GJ41=4,$FZ41=1,$GC41&gt;0),1,),0)</f>
        <v>0</v>
      </c>
      <c r="GV41" s="455">
        <f t="shared" si="49"/>
        <v>0</v>
      </c>
      <c r="GW41" s="455">
        <f t="shared" si="50"/>
        <v>0</v>
      </c>
      <c r="GX41" s="455">
        <f>IF($FX41&lt;&gt;1,IF(AND($GJ41=2,SUM($GV41:GW41)&lt;&gt;1),IF(AND($FY41=1,$GD41&gt;=0.2),1,),),0)</f>
        <v>0</v>
      </c>
      <c r="GY41" s="455">
        <f>IF($FX41&lt;&gt;1,IF(AND($GJ41=2,SUM($GV41:GX41)&lt;&gt;1),IF(AND($FY41=1,$GD41&gt;=0.1),1,),),0)</f>
        <v>0</v>
      </c>
      <c r="GZ41" s="455">
        <f>IF($FX41&lt;&gt;1,IF(AND($GJ41=2,SUM($GV41:GY41)&lt;&gt;1),IF(AND($FY41=1,$GC41&gt;0),1,),),0)</f>
        <v>0</v>
      </c>
      <c r="HA41" s="455">
        <f>IF($FX41&lt;&gt;1,IF(AND($GJ41=2,SUM($GV41:GZ41)&lt;&gt;1),IF($GD41&gt;=0.2,1,),),0)</f>
        <v>0</v>
      </c>
      <c r="HB41" s="455">
        <f>IF($FX41&lt;&gt;1,IF(AND($GJ41=2,SUM($GV41:HA41)&lt;&gt;1),IF($FY41=1,1,),),0)</f>
        <v>0</v>
      </c>
      <c r="HC41" s="455">
        <f>IF($FX41&lt;&gt;1,IF(AND($GJ41=2,SUM($GV41:HB41)&lt;&gt;1),IF($GD41&gt;=0.1,1,),),0)</f>
        <v>0</v>
      </c>
      <c r="HD41" s="455">
        <f>IF($FX41&lt;&gt;1,IF(AND(SUM($GV41:HC41)&lt;&gt;1,$GJ41=2,$GC41&gt;0),1,),0)</f>
        <v>0</v>
      </c>
      <c r="HE41" s="455">
        <f t="shared" si="51"/>
        <v>0</v>
      </c>
      <c r="HF41" s="455">
        <f t="shared" si="52"/>
        <v>0</v>
      </c>
      <c r="HG41" s="455">
        <f>IF($FX41&lt;&gt;1,IF(AND($GJ41=3,SUM($HE41:HF41)&lt;&gt;1),IF(AND($FY41=1,$GD41&gt;=0.1),1,),),0)</f>
        <v>0</v>
      </c>
      <c r="HH41" s="455">
        <f>IF($FX41&lt;&gt;1,IF(AND($GJ41=3,SUM($HE41:HG41)&lt;&gt;1),IF(AND($FY41=1,$GD41&gt;=0.05),1,),),0)</f>
        <v>0</v>
      </c>
      <c r="HI41" s="455">
        <f>IF($FX41&lt;&gt;1,IF(AND($GJ41=3,SUM($HE41:HH41)&lt;&gt;1),IF(AND($FY41=1,$GC41&gt;0),1,),),0)</f>
        <v>0</v>
      </c>
      <c r="HJ41" s="455">
        <f>IF($FX41&lt;&gt;1,IF(AND($GJ41=3,SUM($HE41:HI41)&lt;&gt;1),IF($GD41&gt;=0.1,1,),),0)</f>
        <v>0</v>
      </c>
      <c r="HK41" s="455">
        <f>IF($FX41&lt;&gt;1,IF(AND($GJ41=3,SUM($HE41:HJ41)&lt;&gt;1),IF($FY41=1,1,),),0)</f>
        <v>0</v>
      </c>
      <c r="HL41" s="455">
        <f>IF($FX41&lt;&gt;1,IF(AND($GJ41=3,SUM($HE41:HK41)&lt;&gt;1),IF($GD41&gt;=0.05,1,),),0)</f>
        <v>0</v>
      </c>
      <c r="HM41" s="455">
        <f>IF($FX41&lt;&gt;1,IF(AND(SUM($HE41:HL41)&lt;&gt;1,$GJ41=3,$FZ41=1,$GC41&gt;0),1,),0)</f>
        <v>0</v>
      </c>
      <c r="HN41" s="457">
        <f t="shared" si="153"/>
        <v>0</v>
      </c>
      <c r="HO41" s="458"/>
      <c r="HP41" s="459">
        <f t="shared" si="53"/>
        <v>0</v>
      </c>
      <c r="HQ41" s="460">
        <f t="shared" si="54"/>
        <v>0</v>
      </c>
      <c r="HR41" s="460">
        <f t="shared" si="55"/>
        <v>0</v>
      </c>
      <c r="HS41" s="460">
        <f t="shared" si="56"/>
        <v>0</v>
      </c>
      <c r="HT41" s="460">
        <f t="shared" si="57"/>
        <v>0</v>
      </c>
      <c r="HU41" s="460">
        <f t="shared" si="58"/>
        <v>0</v>
      </c>
      <c r="HV41" s="460">
        <f t="shared" si="59"/>
        <v>0</v>
      </c>
      <c r="HW41" s="460">
        <f t="shared" si="60"/>
        <v>0</v>
      </c>
      <c r="HX41" s="460">
        <f t="shared" si="61"/>
        <v>0</v>
      </c>
      <c r="HY41" s="460">
        <f t="shared" si="62"/>
        <v>0</v>
      </c>
      <c r="HZ41" s="460">
        <f t="shared" si="63"/>
        <v>0</v>
      </c>
      <c r="IA41" s="460">
        <f t="shared" si="64"/>
        <v>0</v>
      </c>
      <c r="IB41" s="460">
        <f t="shared" si="65"/>
        <v>0</v>
      </c>
      <c r="IC41" s="460">
        <f t="shared" si="66"/>
        <v>0</v>
      </c>
      <c r="ID41" s="460">
        <f t="shared" si="67"/>
        <v>0</v>
      </c>
      <c r="IE41" s="460">
        <f t="shared" si="68"/>
        <v>0</v>
      </c>
      <c r="IF41" s="460">
        <f t="shared" si="69"/>
        <v>0</v>
      </c>
      <c r="IG41" s="460">
        <f t="shared" si="70"/>
        <v>0</v>
      </c>
      <c r="IH41" s="460">
        <f t="shared" si="71"/>
        <v>0</v>
      </c>
      <c r="II41" s="460">
        <f t="shared" si="72"/>
        <v>0</v>
      </c>
      <c r="IJ41" s="460">
        <f t="shared" si="73"/>
        <v>0</v>
      </c>
      <c r="IK41" s="460">
        <f t="shared" si="74"/>
        <v>0</v>
      </c>
      <c r="IL41" s="460">
        <f t="shared" si="75"/>
        <v>0</v>
      </c>
      <c r="IM41" s="460">
        <f t="shared" si="76"/>
        <v>0</v>
      </c>
      <c r="IN41" s="460">
        <f t="shared" si="77"/>
        <v>0</v>
      </c>
      <c r="IO41" s="460">
        <f t="shared" si="78"/>
        <v>0</v>
      </c>
      <c r="IP41" s="460">
        <f t="shared" si="79"/>
        <v>0</v>
      </c>
      <c r="IQ41" s="460">
        <f t="shared" si="80"/>
        <v>0</v>
      </c>
      <c r="IR41" s="460">
        <f t="shared" si="81"/>
        <v>0</v>
      </c>
      <c r="IS41" s="460">
        <f t="shared" si="82"/>
        <v>0</v>
      </c>
      <c r="IT41" s="460">
        <f t="shared" si="83"/>
        <v>0</v>
      </c>
      <c r="IU41" s="460">
        <f t="shared" si="84"/>
        <v>0</v>
      </c>
      <c r="IV41" s="460">
        <f t="shared" si="85"/>
        <v>0</v>
      </c>
      <c r="IW41" s="460">
        <f t="shared" si="86"/>
        <v>0</v>
      </c>
      <c r="IX41" s="460">
        <f t="shared" si="87"/>
        <v>0</v>
      </c>
      <c r="IY41" s="460">
        <f t="shared" si="88"/>
        <v>0</v>
      </c>
      <c r="IZ41" s="460">
        <f t="shared" si="89"/>
        <v>0</v>
      </c>
      <c r="JA41" s="460">
        <f t="shared" si="90"/>
        <v>0</v>
      </c>
      <c r="JB41" s="460">
        <f t="shared" si="91"/>
        <v>0</v>
      </c>
      <c r="JC41" s="460">
        <f t="shared" si="92"/>
        <v>0</v>
      </c>
      <c r="JD41" s="460">
        <f t="shared" si="93"/>
        <v>0</v>
      </c>
      <c r="JE41" s="460">
        <f t="shared" si="94"/>
        <v>0</v>
      </c>
      <c r="JF41" s="460">
        <f t="shared" si="95"/>
        <v>0</v>
      </c>
      <c r="JG41" s="460">
        <f t="shared" si="154"/>
        <v>0</v>
      </c>
      <c r="JH41" s="460">
        <f t="shared" si="155"/>
        <v>0</v>
      </c>
      <c r="JI41" s="460">
        <f t="shared" si="156"/>
        <v>0</v>
      </c>
      <c r="JJ41" s="460">
        <f t="shared" si="157"/>
        <v>0</v>
      </c>
      <c r="JK41" s="460">
        <f t="shared" si="158"/>
        <v>0</v>
      </c>
      <c r="JL41" s="460">
        <f t="shared" si="159"/>
        <v>0</v>
      </c>
      <c r="JM41" s="648">
        <f t="shared" si="97"/>
        <v>0</v>
      </c>
      <c r="JN41" s="460">
        <f t="shared" si="98"/>
        <v>0</v>
      </c>
      <c r="JO41" s="460">
        <f t="shared" si="99"/>
        <v>0</v>
      </c>
      <c r="JP41" s="648">
        <f t="shared" si="100"/>
        <v>0</v>
      </c>
      <c r="JQ41" s="460">
        <f t="shared" si="101"/>
        <v>0</v>
      </c>
      <c r="JR41" s="460">
        <f t="shared" si="102"/>
        <v>0</v>
      </c>
      <c r="JS41" s="460">
        <f t="shared" si="160"/>
        <v>0</v>
      </c>
      <c r="JT41" s="460">
        <f t="shared" si="103"/>
        <v>0</v>
      </c>
      <c r="JU41" s="460">
        <f t="shared" si="104"/>
        <v>0</v>
      </c>
      <c r="JV41" s="460">
        <f t="shared" si="105"/>
        <v>0</v>
      </c>
      <c r="JW41" s="460">
        <f t="shared" si="187"/>
        <v>0</v>
      </c>
      <c r="JX41" s="460">
        <f t="shared" si="187"/>
        <v>0</v>
      </c>
      <c r="JY41" s="460">
        <f t="shared" si="187"/>
        <v>0</v>
      </c>
      <c r="JZ41" s="460">
        <f t="shared" si="187"/>
        <v>0</v>
      </c>
      <c r="KA41" s="460">
        <f t="shared" si="187"/>
        <v>0</v>
      </c>
      <c r="KB41" s="460">
        <f t="shared" si="187"/>
        <v>0</v>
      </c>
      <c r="KC41" s="460">
        <f t="shared" si="187"/>
        <v>0</v>
      </c>
      <c r="KD41" s="460">
        <f t="shared" si="187"/>
        <v>0</v>
      </c>
      <c r="KE41" s="460">
        <f t="shared" si="187"/>
        <v>0</v>
      </c>
      <c r="KF41" s="460">
        <f t="shared" si="187"/>
        <v>0</v>
      </c>
      <c r="KG41" s="460">
        <f t="shared" si="187"/>
        <v>0</v>
      </c>
      <c r="KH41" s="460">
        <f t="shared" si="187"/>
        <v>0</v>
      </c>
      <c r="KI41" s="460">
        <f t="shared" si="107"/>
        <v>0</v>
      </c>
      <c r="KJ41" s="460">
        <f t="shared" si="189"/>
        <v>0</v>
      </c>
      <c r="KK41" s="460">
        <f t="shared" si="189"/>
        <v>0</v>
      </c>
      <c r="KL41" s="460">
        <f t="shared" si="189"/>
        <v>0</v>
      </c>
      <c r="KM41" s="460">
        <f t="shared" si="188"/>
        <v>0</v>
      </c>
      <c r="KN41" s="460">
        <f t="shared" si="188"/>
        <v>0</v>
      </c>
      <c r="KO41" s="460">
        <f t="shared" si="188"/>
        <v>0</v>
      </c>
      <c r="KP41" s="460">
        <f t="shared" si="188"/>
        <v>0</v>
      </c>
      <c r="KQ41" s="460">
        <f t="shared" si="188"/>
        <v>0</v>
      </c>
      <c r="KR41" s="460">
        <f t="shared" si="188"/>
        <v>0</v>
      </c>
      <c r="KS41" s="460">
        <f t="shared" si="188"/>
        <v>0</v>
      </c>
      <c r="KT41" s="460">
        <f t="shared" si="188"/>
        <v>0</v>
      </c>
      <c r="KU41" s="460">
        <f t="shared" si="188"/>
        <v>0</v>
      </c>
      <c r="KV41" s="460">
        <f t="shared" si="188"/>
        <v>0</v>
      </c>
      <c r="KW41" s="460">
        <f t="shared" si="188"/>
        <v>0</v>
      </c>
      <c r="KX41" s="460">
        <f t="shared" si="109"/>
        <v>0</v>
      </c>
      <c r="KY41" s="460">
        <f t="shared" si="180"/>
        <v>0</v>
      </c>
      <c r="KZ41" s="460">
        <f t="shared" si="110"/>
        <v>0</v>
      </c>
      <c r="LA41" s="457">
        <f t="shared" si="110"/>
        <v>0</v>
      </c>
      <c r="LB41" s="461">
        <f t="shared" si="162"/>
        <v>0</v>
      </c>
      <c r="LC41" s="460">
        <f t="shared" si="111"/>
        <v>0</v>
      </c>
      <c r="LD41" s="462">
        <f>IF(I41=1,VLOOKUP(C41,'総括表 (A表)'!$E$12:$AP$542,37,FALSE),)</f>
        <v>0</v>
      </c>
      <c r="LE41" s="463">
        <f t="shared" si="163"/>
        <v>0</v>
      </c>
      <c r="LF41" s="460" t="str">
        <f t="shared" si="112"/>
        <v/>
      </c>
      <c r="LG41" s="460" t="str">
        <f t="shared" si="113"/>
        <v/>
      </c>
      <c r="LH41" s="460" t="str">
        <f t="shared" si="164"/>
        <v/>
      </c>
      <c r="LI41" s="460" t="str">
        <f t="shared" si="165"/>
        <v/>
      </c>
      <c r="LJ41" s="460" t="str">
        <f t="shared" si="166"/>
        <v/>
      </c>
      <c r="LK41" s="460" t="str">
        <f t="shared" si="167"/>
        <v/>
      </c>
      <c r="LL41" s="460" t="str">
        <f t="shared" si="168"/>
        <v/>
      </c>
      <c r="LM41" s="460" t="str">
        <f t="shared" si="169"/>
        <v/>
      </c>
      <c r="LN41" s="460" t="str">
        <f t="shared" si="170"/>
        <v/>
      </c>
      <c r="LO41" s="462" t="str">
        <f t="shared" si="114"/>
        <v/>
      </c>
      <c r="LP41" s="459">
        <f t="shared" si="171"/>
        <v>0</v>
      </c>
      <c r="LQ41" s="460" t="str">
        <f t="shared" si="115"/>
        <v/>
      </c>
      <c r="LR41" s="460" t="str">
        <f t="shared" si="116"/>
        <v/>
      </c>
      <c r="LS41" s="464" t="str">
        <f t="shared" si="117"/>
        <v/>
      </c>
      <c r="LT41" s="460" t="str">
        <f t="shared" si="118"/>
        <v/>
      </c>
      <c r="LU41" s="460" t="str">
        <f t="shared" si="119"/>
        <v/>
      </c>
      <c r="LV41" s="621" t="str">
        <f t="shared" si="179"/>
        <v>○</v>
      </c>
      <c r="LW41" s="459">
        <f t="shared" si="172"/>
        <v>0</v>
      </c>
      <c r="LX41" s="465">
        <f t="shared" si="120"/>
        <v>0</v>
      </c>
      <c r="LY41" s="465" t="str">
        <f t="shared" si="121"/>
        <v/>
      </c>
      <c r="LZ41" s="466" t="str">
        <f t="shared" si="173"/>
        <v/>
      </c>
      <c r="MA41" s="466">
        <f t="shared" si="122"/>
        <v>0</v>
      </c>
      <c r="MB41" s="466">
        <f t="shared" si="174"/>
        <v>0</v>
      </c>
      <c r="MC41" s="466">
        <f t="shared" si="123"/>
        <v>0</v>
      </c>
      <c r="MD41" s="467">
        <f t="shared" si="124"/>
        <v>0</v>
      </c>
      <c r="ME41" s="468" t="str">
        <f t="shared" si="125"/>
        <v>○</v>
      </c>
      <c r="MF41" s="469" t="str">
        <f t="shared" si="126"/>
        <v/>
      </c>
      <c r="MG41" s="466">
        <f t="shared" si="127"/>
        <v>0</v>
      </c>
      <c r="MH41" s="470">
        <f t="shared" si="128"/>
        <v>0</v>
      </c>
      <c r="MI41" s="471" t="str">
        <f t="shared" si="175"/>
        <v>○</v>
      </c>
      <c r="MJ41" s="556" t="str">
        <f t="shared" si="176"/>
        <v>○</v>
      </c>
      <c r="MK41" s="569" t="str">
        <f t="shared" si="129"/>
        <v/>
      </c>
      <c r="ML41" s="568" t="str">
        <f t="shared" si="130"/>
        <v/>
      </c>
      <c r="MM41" s="570" t="str">
        <f t="shared" si="131"/>
        <v/>
      </c>
      <c r="MN41" s="571">
        <f t="shared" si="132"/>
        <v>0</v>
      </c>
    </row>
    <row r="42" spans="1:352" ht="30" customHeight="1">
      <c r="A42" s="531">
        <f t="shared" si="8"/>
        <v>0</v>
      </c>
      <c r="B42" s="531">
        <f t="shared" si="133"/>
        <v>0</v>
      </c>
      <c r="C42" s="531">
        <f t="shared" si="181"/>
        <v>0</v>
      </c>
      <c r="D42" s="531">
        <f t="shared" si="135"/>
        <v>0</v>
      </c>
      <c r="E42" s="531">
        <f t="shared" si="9"/>
        <v>0</v>
      </c>
      <c r="F42" s="531">
        <f t="shared" si="10"/>
        <v>0</v>
      </c>
      <c r="G42" s="531">
        <f t="shared" si="136"/>
        <v>0</v>
      </c>
      <c r="H42" s="531">
        <f t="shared" si="137"/>
        <v>0</v>
      </c>
      <c r="I42" s="531">
        <f t="shared" si="11"/>
        <v>0</v>
      </c>
      <c r="J42" s="531">
        <f t="shared" si="138"/>
        <v>0</v>
      </c>
      <c r="K42" s="532">
        <f t="shared" si="12"/>
        <v>29</v>
      </c>
      <c r="L42" s="390"/>
      <c r="M42" s="391"/>
      <c r="N42" s="391"/>
      <c r="O42" s="102"/>
      <c r="P42" s="545" cm="1">
        <f t="array" ref="P42">IFERROR(_xlfn.IFS($O42=1,"都市農業地域",$O42=2,"平地農業地域",$O42=3,"中間農業地域",$O42=4,"山間農業地域"),0)</f>
        <v>0</v>
      </c>
      <c r="Q42" s="560"/>
      <c r="R42" s="317">
        <f t="shared" si="13"/>
        <v>0</v>
      </c>
      <c r="S42" s="637"/>
      <c r="T42" s="742"/>
      <c r="U42" s="743"/>
      <c r="V42" s="637"/>
      <c r="W42" s="455" t="str">
        <f t="shared" si="139"/>
        <v/>
      </c>
      <c r="X42" s="546" t="str">
        <f>IFERROR(IF($Y42=5,"100万円",VLOOKUP($W42,'整理番号表 （R7） '!$Y$33:$Z$34,2,"FALSE")),"")</f>
        <v/>
      </c>
      <c r="Y42" s="50"/>
      <c r="Z42" s="456" cm="1">
        <f t="array" ref="Z42">IFERROR(_xlfn.IFS($Y42=1,"認定農業者",$Y42=2,"認定就農者",$Y42=3,"集落営農組織(任意組織)",$Y42=4,"市町村基本構想に示す目標水準を達成している農業者",$Y42=5,"市町村が認める者"),0)</f>
        <v>0</v>
      </c>
      <c r="AA42" s="371"/>
      <c r="AB42" s="547" t="str">
        <f>'整理番号表 （R7） '!$AC42</f>
        <v/>
      </c>
      <c r="AC42" s="548" t="str">
        <f t="shared" si="186"/>
        <v/>
      </c>
      <c r="AD42" s="50"/>
      <c r="AE42" s="50"/>
      <c r="AF42" s="318">
        <f>IF(AE42&lt;&gt;0,VLOOKUP(AE42,'整理番号表 （R7） '!$B$20:$F$47,2,FALSE),)</f>
        <v>0</v>
      </c>
      <c r="AG42" s="104"/>
      <c r="AH42" s="549" t="str">
        <f>IFERROR(VLOOKUP(AG42,'整理番号表 （R7） '!$P$6:$Q$39,2,FALSE),"")</f>
        <v/>
      </c>
      <c r="AI42" s="106"/>
      <c r="AJ42" s="530">
        <f t="shared" si="15"/>
        <v>0</v>
      </c>
      <c r="AK42" s="634"/>
      <c r="AL42" s="632"/>
      <c r="AM42" s="439"/>
      <c r="AN42" s="440"/>
      <c r="AO42" s="440"/>
      <c r="AP42" s="104"/>
      <c r="AQ42" s="441">
        <f>IF(AP42&lt;&gt;0,VLOOKUP(AP42,'整理番号表 （R7） '!$P$43:$R$49,2,FALSE),)</f>
        <v>0</v>
      </c>
      <c r="AR42" s="442"/>
      <c r="AS42" s="440"/>
      <c r="AT42" s="105"/>
      <c r="AU42" s="767"/>
      <c r="AV42" s="767"/>
      <c r="AW42" s="418"/>
      <c r="AX42" s="443">
        <f t="shared" si="140"/>
        <v>0</v>
      </c>
      <c r="AY42" s="443">
        <f t="shared" si="16"/>
        <v>0</v>
      </c>
      <c r="AZ42" s="418"/>
      <c r="BA42" s="443">
        <f t="shared" si="177"/>
        <v>0</v>
      </c>
      <c r="BB42" s="444"/>
      <c r="BC42" s="444"/>
      <c r="BD42" s="444"/>
      <c r="BE42" s="620"/>
      <c r="BF42" s="553" t="str">
        <f t="shared" si="141"/>
        <v/>
      </c>
      <c r="BG42" s="562" t="str">
        <f t="shared" si="142"/>
        <v/>
      </c>
      <c r="BH42" s="445">
        <f t="shared" si="143"/>
        <v>0</v>
      </c>
      <c r="BI42" s="445">
        <f t="shared" si="178"/>
        <v>0</v>
      </c>
      <c r="BJ42" s="446"/>
      <c r="BK42" s="446"/>
      <c r="BL42" s="446"/>
      <c r="BM42" s="45"/>
      <c r="BN42" s="318">
        <f>IF(BM42&lt;&gt;0,VLOOKUP(BM42,'整理番号表 （R7） '!$T$6:$U$16,2,FALSE),)</f>
        <v>0</v>
      </c>
      <c r="BO42" s="45"/>
      <c r="BP42" s="318">
        <f>IF(BO42&lt;&gt;0,VLOOKUP(BO42,'整理番号表 （R7） '!$T$23:$U$30,2,FALSE),)</f>
        <v>0</v>
      </c>
      <c r="BQ42" s="45"/>
      <c r="BR42" s="319">
        <f t="shared" si="17"/>
        <v>0</v>
      </c>
      <c r="BS42" s="763" t="str">
        <f t="shared" si="18"/>
        <v/>
      </c>
      <c r="BT42" s="113"/>
      <c r="BU42" s="618"/>
      <c r="BV42" s="113"/>
      <c r="BW42" s="113"/>
      <c r="BX42" s="113"/>
      <c r="BY42" s="554">
        <f t="shared" si="144"/>
        <v>0</v>
      </c>
      <c r="BZ42" s="764">
        <f t="shared" si="19"/>
        <v>0</v>
      </c>
      <c r="CA42" s="317">
        <f t="shared" si="145"/>
        <v>0</v>
      </c>
      <c r="CB42" s="357" t="str">
        <f t="shared" si="182"/>
        <v/>
      </c>
      <c r="CC42" s="317">
        <f t="shared" si="21"/>
        <v>0</v>
      </c>
      <c r="CD42" s="317">
        <f t="shared" si="146"/>
        <v>0</v>
      </c>
      <c r="CE42" s="317">
        <f t="shared" si="147"/>
        <v>0</v>
      </c>
      <c r="CF42" s="317">
        <f t="shared" si="148"/>
        <v>0</v>
      </c>
      <c r="CG42" s="317">
        <f t="shared" si="149"/>
        <v>0</v>
      </c>
      <c r="CH42" s="317">
        <f t="shared" si="150"/>
        <v>0</v>
      </c>
      <c r="CI42" s="357" t="str">
        <f t="shared" si="151"/>
        <v/>
      </c>
      <c r="CJ42" s="572">
        <f t="shared" si="190"/>
        <v>0</v>
      </c>
      <c r="CK42" s="320">
        <f t="shared" si="190"/>
        <v>0</v>
      </c>
      <c r="CL42" s="320">
        <f t="shared" si="190"/>
        <v>0</v>
      </c>
      <c r="CM42" s="320">
        <f t="shared" si="190"/>
        <v>0</v>
      </c>
      <c r="CN42" s="320">
        <f t="shared" si="190"/>
        <v>0</v>
      </c>
      <c r="CO42" s="320">
        <f t="shared" si="190"/>
        <v>0</v>
      </c>
      <c r="CP42" s="320">
        <f t="shared" si="23"/>
        <v>0</v>
      </c>
      <c r="CQ42" s="320">
        <f t="shared" si="191"/>
        <v>0</v>
      </c>
      <c r="CR42" s="320">
        <f t="shared" si="191"/>
        <v>0</v>
      </c>
      <c r="CS42" s="320">
        <f t="shared" si="191"/>
        <v>0</v>
      </c>
      <c r="CT42" s="320">
        <f t="shared" si="191"/>
        <v>0</v>
      </c>
      <c r="CU42" s="320">
        <f t="shared" si="191"/>
        <v>0</v>
      </c>
      <c r="CV42" s="320">
        <f t="shared" si="191"/>
        <v>0</v>
      </c>
      <c r="CW42" s="320">
        <f t="shared" si="25"/>
        <v>0</v>
      </c>
      <c r="CX42" s="320">
        <f t="shared" si="192"/>
        <v>0</v>
      </c>
      <c r="CY42" s="320">
        <f t="shared" si="192"/>
        <v>0</v>
      </c>
      <c r="CZ42" s="320">
        <f t="shared" si="192"/>
        <v>0</v>
      </c>
      <c r="DA42" s="320">
        <f t="shared" si="192"/>
        <v>0</v>
      </c>
      <c r="DB42" s="320">
        <f t="shared" si="192"/>
        <v>0</v>
      </c>
      <c r="DC42" s="320">
        <f t="shared" si="192"/>
        <v>0</v>
      </c>
      <c r="DD42" s="320">
        <f t="shared" si="27"/>
        <v>0</v>
      </c>
      <c r="DE42" s="320">
        <f t="shared" si="193"/>
        <v>0</v>
      </c>
      <c r="DF42" s="320">
        <f t="shared" si="193"/>
        <v>0</v>
      </c>
      <c r="DG42" s="320">
        <f t="shared" si="193"/>
        <v>0</v>
      </c>
      <c r="DH42" s="320">
        <f t="shared" si="193"/>
        <v>0</v>
      </c>
      <c r="DI42" s="320">
        <f t="shared" si="194"/>
        <v>0</v>
      </c>
      <c r="DJ42" s="320">
        <f t="shared" si="194"/>
        <v>0</v>
      </c>
      <c r="DK42" s="320">
        <f t="shared" si="30"/>
        <v>0</v>
      </c>
      <c r="DL42" s="320">
        <f t="shared" si="31"/>
        <v>0</v>
      </c>
      <c r="DM42" s="320">
        <f t="shared" si="32"/>
        <v>0</v>
      </c>
      <c r="DN42" s="320">
        <f t="shared" si="33"/>
        <v>0</v>
      </c>
      <c r="DO42" s="320">
        <f t="shared" si="34"/>
        <v>0</v>
      </c>
      <c r="DP42" s="374">
        <f t="shared" si="35"/>
        <v>0</v>
      </c>
      <c r="DQ42" s="447">
        <f t="shared" si="36"/>
        <v>0</v>
      </c>
      <c r="DR42" s="447">
        <f>IF($W42=1,IF(SUM($DQ42:DQ42)&lt;&gt;1,IF(SUM(GL42,GW42,HF42)&gt;0,1,),),)</f>
        <v>0</v>
      </c>
      <c r="DS42" s="447">
        <f>IF($W42=1,IF(SUM($DQ42:DR42)&lt;&gt;1,IF(SUM(GM42,GX42,HG42)&gt;0,1,),),)</f>
        <v>0</v>
      </c>
      <c r="DT42" s="447">
        <f>IF($W42=1,IF(SUM($DQ42:DS42)&lt;&gt;1,IF(SUM(GN42,GY42,HH42)&gt;0,1,),),)</f>
        <v>0</v>
      </c>
      <c r="DU42" s="447">
        <f>IF($W42=1,IF(SUM($DQ42:DT42)&lt;&gt;1,IF(SUM(GO42,GT42,GZ42,HI42)&gt;0,1,),),)</f>
        <v>0</v>
      </c>
      <c r="DV42" s="447">
        <f>IF($W42=1,IF(SUM($DQ42:DT42)&lt;&gt;1,IF(SUM(GP42,HA42,HJ42)&gt;0,1,),),)</f>
        <v>0</v>
      </c>
      <c r="DW42" s="447">
        <f>IF($W42=1,IF(SUM($DQ42:DV42)&lt;&gt;1,IF(SUM(GQ42,HB42,HK42)&gt;0,1,),),)</f>
        <v>0</v>
      </c>
      <c r="DX42" s="447">
        <f>IF($W42=1,IF(SUM($DQ42:DV42)&lt;&gt;1,IF(SUM(GR42,HC42,HL42)&gt;0,1,),),)</f>
        <v>0</v>
      </c>
      <c r="DY42" s="447">
        <f>IF($W42=1,IF(SUM($DQ42:DX42)&lt;&gt;1,IF(SUM(GS42,HD42,HM42,GU42)&gt;0,1,),),)</f>
        <v>0</v>
      </c>
      <c r="DZ42" s="447">
        <f t="shared" si="37"/>
        <v>0</v>
      </c>
      <c r="EA42" s="643"/>
      <c r="EB42" s="643"/>
      <c r="EC42" s="643"/>
      <c r="ED42" s="643"/>
      <c r="EE42" s="643"/>
      <c r="EF42" s="643"/>
      <c r="EG42" s="643"/>
      <c r="EH42" s="643"/>
      <c r="EI42" s="643"/>
      <c r="EJ42" s="643"/>
      <c r="EK42" s="643"/>
      <c r="EL42" s="643"/>
      <c r="EM42" s="56"/>
      <c r="EN42" s="56"/>
      <c r="EO42" s="56"/>
      <c r="EP42" s="56"/>
      <c r="EQ42" s="56"/>
      <c r="ER42" s="555">
        <f t="shared" si="38"/>
        <v>0</v>
      </c>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448"/>
      <c r="FT42" s="56"/>
      <c r="FU42" s="449"/>
      <c r="FV42" s="458"/>
      <c r="FW42" s="573"/>
      <c r="FX42" s="530">
        <f t="shared" si="39"/>
        <v>0</v>
      </c>
      <c r="FY42" s="450"/>
      <c r="FZ42" s="451"/>
      <c r="GA42" s="452"/>
      <c r="GB42" s="452"/>
      <c r="GC42" s="453">
        <f t="shared" si="40"/>
        <v>0</v>
      </c>
      <c r="GD42" s="454">
        <f t="shared" si="41"/>
        <v>0</v>
      </c>
      <c r="GE42" s="455">
        <f t="shared" si="42"/>
        <v>0</v>
      </c>
      <c r="GF42" s="456">
        <f t="shared" si="43"/>
        <v>0</v>
      </c>
      <c r="GG42" s="456">
        <f t="shared" si="44"/>
        <v>0</v>
      </c>
      <c r="GH42" s="456">
        <f t="shared" si="45"/>
        <v>0</v>
      </c>
      <c r="GI42" s="456">
        <f t="shared" si="46"/>
        <v>0</v>
      </c>
      <c r="GJ42" s="455">
        <f t="shared" si="47"/>
        <v>0</v>
      </c>
      <c r="GK42" s="455">
        <f t="shared" si="152"/>
        <v>0</v>
      </c>
      <c r="GL42" s="455">
        <f>IF(AND($FX42&lt;&gt;1,$FZ42&lt;&gt;1),IF(AND(SUM($GK42:GK42)&lt;&gt;1),IF($GC42&gt;=10,1,),),0)</f>
        <v>0</v>
      </c>
      <c r="GM42" s="455">
        <f>IF(AND($FX42&lt;&gt;1,$FZ42&lt;&gt;1),IF(AND(SUM($GK42:GL42)&lt;&gt;1),IF(AND($FY42=1,$GC42&gt;=4),1,),),0)</f>
        <v>0</v>
      </c>
      <c r="GN42" s="455">
        <f>IF(AND($FX42&lt;&gt;1,$FZ42&lt;&gt;1),IF(AND(SUM($GK42:GM42)&lt;&gt;1),IF(AND($FY42=1,$GC42&gt;=2),1,),),0)</f>
        <v>0</v>
      </c>
      <c r="GO42" s="455">
        <f>IF(AND($FX42&lt;&gt;1,$FZ42&lt;&gt;1),IF(AND(SUM($GK42:GN42)&lt;&gt;1),IF(AND($FY42=1,$GC42&gt;0),1,),),0)</f>
        <v>0</v>
      </c>
      <c r="GP42" s="455">
        <f>IF(AND($FX42&lt;&gt;1,$FZ42&lt;&gt;1),IF(AND(SUM($GK42:GO42)&lt;&gt;1),IF($GC42&gt;=4,1,),),0)</f>
        <v>0</v>
      </c>
      <c r="GQ42" s="455">
        <f>IF(AND($FX42&lt;&gt;1,$FZ42&lt;&gt;1),IF(AND(SUM($GK42:GP42)&lt;&gt;1),IF($FY42=1,1,),),0)</f>
        <v>0</v>
      </c>
      <c r="GR42" s="455">
        <f>IF(AND($FX42&lt;&gt;1,$FZ42&lt;&gt;1),IF(AND(SUM($GK42:GQ42)&lt;&gt;1),IF($GC42&gt;=2,1,),),0)</f>
        <v>0</v>
      </c>
      <c r="GS42" s="455">
        <f>IF(AND($FX42&lt;&gt;1,$FZ42&lt;&gt;1),IF(AND(SUM($GK42:GR42)&lt;&gt;1),IF($GC42&gt;0,1,),),0)</f>
        <v>0</v>
      </c>
      <c r="GT42" s="455">
        <f t="shared" si="48"/>
        <v>0</v>
      </c>
      <c r="GU42" s="455">
        <f>IF($FX42&lt;&gt;1,IF(AND(SUM($GT42:GT42)&lt;&gt;1,$GJ42=4,$FZ42=1,$GC42&gt;0),1,),0)</f>
        <v>0</v>
      </c>
      <c r="GV42" s="455">
        <f t="shared" si="49"/>
        <v>0</v>
      </c>
      <c r="GW42" s="455">
        <f t="shared" si="50"/>
        <v>0</v>
      </c>
      <c r="GX42" s="455">
        <f>IF($FX42&lt;&gt;1,IF(AND($GJ42=2,SUM($GV42:GW42)&lt;&gt;1),IF(AND($FY42=1,$GD42&gt;=0.2),1,),),0)</f>
        <v>0</v>
      </c>
      <c r="GY42" s="455">
        <f>IF($FX42&lt;&gt;1,IF(AND($GJ42=2,SUM($GV42:GX42)&lt;&gt;1),IF(AND($FY42=1,$GD42&gt;=0.1),1,),),0)</f>
        <v>0</v>
      </c>
      <c r="GZ42" s="455">
        <f>IF($FX42&lt;&gt;1,IF(AND($GJ42=2,SUM($GV42:GY42)&lt;&gt;1),IF(AND($FY42=1,$GC42&gt;0),1,),),0)</f>
        <v>0</v>
      </c>
      <c r="HA42" s="455">
        <f>IF($FX42&lt;&gt;1,IF(AND($GJ42=2,SUM($GV42:GZ42)&lt;&gt;1),IF($GD42&gt;=0.2,1,),),0)</f>
        <v>0</v>
      </c>
      <c r="HB42" s="455">
        <f>IF($FX42&lt;&gt;1,IF(AND($GJ42=2,SUM($GV42:HA42)&lt;&gt;1),IF($FY42=1,1,),),0)</f>
        <v>0</v>
      </c>
      <c r="HC42" s="455">
        <f>IF($FX42&lt;&gt;1,IF(AND($GJ42=2,SUM($GV42:HB42)&lt;&gt;1),IF($GD42&gt;=0.1,1,),),0)</f>
        <v>0</v>
      </c>
      <c r="HD42" s="455">
        <f>IF($FX42&lt;&gt;1,IF(AND(SUM($GV42:HC42)&lt;&gt;1,$GJ42=2,$GC42&gt;0),1,),0)</f>
        <v>0</v>
      </c>
      <c r="HE42" s="455">
        <f t="shared" si="51"/>
        <v>0</v>
      </c>
      <c r="HF42" s="455">
        <f t="shared" si="52"/>
        <v>0</v>
      </c>
      <c r="HG42" s="455">
        <f>IF($FX42&lt;&gt;1,IF(AND($GJ42=3,SUM($HE42:HF42)&lt;&gt;1),IF(AND($FY42=1,$GD42&gt;=0.1),1,),),0)</f>
        <v>0</v>
      </c>
      <c r="HH42" s="455">
        <f>IF($FX42&lt;&gt;1,IF(AND($GJ42=3,SUM($HE42:HG42)&lt;&gt;1),IF(AND($FY42=1,$GD42&gt;=0.05),1,),),0)</f>
        <v>0</v>
      </c>
      <c r="HI42" s="455">
        <f>IF($FX42&lt;&gt;1,IF(AND($GJ42=3,SUM($HE42:HH42)&lt;&gt;1),IF(AND($FY42=1,$GC42&gt;0),1,),),0)</f>
        <v>0</v>
      </c>
      <c r="HJ42" s="455">
        <f>IF($FX42&lt;&gt;1,IF(AND($GJ42=3,SUM($HE42:HI42)&lt;&gt;1),IF($GD42&gt;=0.1,1,),),0)</f>
        <v>0</v>
      </c>
      <c r="HK42" s="455">
        <f>IF($FX42&lt;&gt;1,IF(AND($GJ42=3,SUM($HE42:HJ42)&lt;&gt;1),IF($FY42=1,1,),),0)</f>
        <v>0</v>
      </c>
      <c r="HL42" s="455">
        <f>IF($FX42&lt;&gt;1,IF(AND($GJ42=3,SUM($HE42:HK42)&lt;&gt;1),IF($GD42&gt;=0.05,1,),),0)</f>
        <v>0</v>
      </c>
      <c r="HM42" s="455">
        <f>IF($FX42&lt;&gt;1,IF(AND(SUM($HE42:HL42)&lt;&gt;1,$GJ42=3,$FZ42=1,$GC42&gt;0),1,),0)</f>
        <v>0</v>
      </c>
      <c r="HN42" s="457">
        <f t="shared" si="153"/>
        <v>0</v>
      </c>
      <c r="HO42" s="458"/>
      <c r="HP42" s="459">
        <f t="shared" si="53"/>
        <v>0</v>
      </c>
      <c r="HQ42" s="460">
        <f t="shared" si="54"/>
        <v>0</v>
      </c>
      <c r="HR42" s="460">
        <f t="shared" si="55"/>
        <v>0</v>
      </c>
      <c r="HS42" s="460">
        <f t="shared" si="56"/>
        <v>0</v>
      </c>
      <c r="HT42" s="460">
        <f t="shared" si="57"/>
        <v>0</v>
      </c>
      <c r="HU42" s="460">
        <f t="shared" si="58"/>
        <v>0</v>
      </c>
      <c r="HV42" s="460">
        <f t="shared" si="59"/>
        <v>0</v>
      </c>
      <c r="HW42" s="460">
        <f t="shared" si="60"/>
        <v>0</v>
      </c>
      <c r="HX42" s="460">
        <f t="shared" si="61"/>
        <v>0</v>
      </c>
      <c r="HY42" s="460">
        <f t="shared" si="62"/>
        <v>0</v>
      </c>
      <c r="HZ42" s="460">
        <f t="shared" si="63"/>
        <v>0</v>
      </c>
      <c r="IA42" s="460">
        <f t="shared" si="64"/>
        <v>0</v>
      </c>
      <c r="IB42" s="460">
        <f t="shared" si="65"/>
        <v>0</v>
      </c>
      <c r="IC42" s="460">
        <f t="shared" si="66"/>
        <v>0</v>
      </c>
      <c r="ID42" s="460">
        <f t="shared" si="67"/>
        <v>0</v>
      </c>
      <c r="IE42" s="460">
        <f t="shared" si="68"/>
        <v>0</v>
      </c>
      <c r="IF42" s="460">
        <f t="shared" si="69"/>
        <v>0</v>
      </c>
      <c r="IG42" s="460">
        <f t="shared" si="70"/>
        <v>0</v>
      </c>
      <c r="IH42" s="460">
        <f t="shared" si="71"/>
        <v>0</v>
      </c>
      <c r="II42" s="460">
        <f t="shared" si="72"/>
        <v>0</v>
      </c>
      <c r="IJ42" s="460">
        <f t="shared" si="73"/>
        <v>0</v>
      </c>
      <c r="IK42" s="460">
        <f t="shared" si="74"/>
        <v>0</v>
      </c>
      <c r="IL42" s="460">
        <f t="shared" si="75"/>
        <v>0</v>
      </c>
      <c r="IM42" s="460">
        <f t="shared" si="76"/>
        <v>0</v>
      </c>
      <c r="IN42" s="460">
        <f t="shared" si="77"/>
        <v>0</v>
      </c>
      <c r="IO42" s="460">
        <f t="shared" si="78"/>
        <v>0</v>
      </c>
      <c r="IP42" s="460">
        <f t="shared" si="79"/>
        <v>0</v>
      </c>
      <c r="IQ42" s="460">
        <f t="shared" si="80"/>
        <v>0</v>
      </c>
      <c r="IR42" s="460">
        <f t="shared" si="81"/>
        <v>0</v>
      </c>
      <c r="IS42" s="460">
        <f t="shared" si="82"/>
        <v>0</v>
      </c>
      <c r="IT42" s="460">
        <f t="shared" si="83"/>
        <v>0</v>
      </c>
      <c r="IU42" s="460">
        <f t="shared" si="84"/>
        <v>0</v>
      </c>
      <c r="IV42" s="460">
        <f t="shared" si="85"/>
        <v>0</v>
      </c>
      <c r="IW42" s="460">
        <f t="shared" si="86"/>
        <v>0</v>
      </c>
      <c r="IX42" s="460">
        <f t="shared" si="87"/>
        <v>0</v>
      </c>
      <c r="IY42" s="460">
        <f t="shared" si="88"/>
        <v>0</v>
      </c>
      <c r="IZ42" s="460">
        <f t="shared" si="89"/>
        <v>0</v>
      </c>
      <c r="JA42" s="460">
        <f t="shared" si="90"/>
        <v>0</v>
      </c>
      <c r="JB42" s="460">
        <f t="shared" si="91"/>
        <v>0</v>
      </c>
      <c r="JC42" s="460">
        <f t="shared" si="92"/>
        <v>0</v>
      </c>
      <c r="JD42" s="460">
        <f t="shared" si="93"/>
        <v>0</v>
      </c>
      <c r="JE42" s="460">
        <f t="shared" si="94"/>
        <v>0</v>
      </c>
      <c r="JF42" s="460">
        <f t="shared" si="95"/>
        <v>0</v>
      </c>
      <c r="JG42" s="460">
        <f t="shared" si="154"/>
        <v>0</v>
      </c>
      <c r="JH42" s="460">
        <f t="shared" si="155"/>
        <v>0</v>
      </c>
      <c r="JI42" s="460">
        <f t="shared" si="156"/>
        <v>0</v>
      </c>
      <c r="JJ42" s="460">
        <f t="shared" si="157"/>
        <v>0</v>
      </c>
      <c r="JK42" s="460">
        <f t="shared" si="158"/>
        <v>0</v>
      </c>
      <c r="JL42" s="460">
        <f t="shared" si="159"/>
        <v>0</v>
      </c>
      <c r="JM42" s="648">
        <f t="shared" si="97"/>
        <v>0</v>
      </c>
      <c r="JN42" s="460">
        <f t="shared" si="98"/>
        <v>0</v>
      </c>
      <c r="JO42" s="460">
        <f t="shared" si="99"/>
        <v>0</v>
      </c>
      <c r="JP42" s="648">
        <f t="shared" si="100"/>
        <v>0</v>
      </c>
      <c r="JQ42" s="460">
        <f t="shared" si="101"/>
        <v>0</v>
      </c>
      <c r="JR42" s="460">
        <f t="shared" si="102"/>
        <v>0</v>
      </c>
      <c r="JS42" s="460">
        <f t="shared" si="160"/>
        <v>0</v>
      </c>
      <c r="JT42" s="460">
        <f t="shared" si="103"/>
        <v>0</v>
      </c>
      <c r="JU42" s="460">
        <f t="shared" si="104"/>
        <v>0</v>
      </c>
      <c r="JV42" s="460">
        <f t="shared" si="105"/>
        <v>0</v>
      </c>
      <c r="JW42" s="460">
        <f t="shared" si="187"/>
        <v>0</v>
      </c>
      <c r="JX42" s="460">
        <f t="shared" si="187"/>
        <v>0</v>
      </c>
      <c r="JY42" s="460">
        <f t="shared" si="187"/>
        <v>0</v>
      </c>
      <c r="JZ42" s="460">
        <f t="shared" si="187"/>
        <v>0</v>
      </c>
      <c r="KA42" s="460">
        <f t="shared" si="187"/>
        <v>0</v>
      </c>
      <c r="KB42" s="460">
        <f t="shared" si="187"/>
        <v>0</v>
      </c>
      <c r="KC42" s="460">
        <f t="shared" si="187"/>
        <v>0</v>
      </c>
      <c r="KD42" s="460">
        <f t="shared" si="187"/>
        <v>0</v>
      </c>
      <c r="KE42" s="460">
        <f t="shared" si="187"/>
        <v>0</v>
      </c>
      <c r="KF42" s="460">
        <f t="shared" si="187"/>
        <v>0</v>
      </c>
      <c r="KG42" s="460">
        <f t="shared" si="187"/>
        <v>0</v>
      </c>
      <c r="KH42" s="460">
        <f t="shared" si="187"/>
        <v>0</v>
      </c>
      <c r="KI42" s="460">
        <f t="shared" si="107"/>
        <v>0</v>
      </c>
      <c r="KJ42" s="460">
        <f t="shared" si="189"/>
        <v>0</v>
      </c>
      <c r="KK42" s="460">
        <f t="shared" si="189"/>
        <v>0</v>
      </c>
      <c r="KL42" s="460">
        <f t="shared" si="189"/>
        <v>0</v>
      </c>
      <c r="KM42" s="460">
        <f t="shared" si="188"/>
        <v>0</v>
      </c>
      <c r="KN42" s="460">
        <f t="shared" si="188"/>
        <v>0</v>
      </c>
      <c r="KO42" s="460">
        <f t="shared" si="188"/>
        <v>0</v>
      </c>
      <c r="KP42" s="460">
        <f t="shared" si="188"/>
        <v>0</v>
      </c>
      <c r="KQ42" s="460">
        <f t="shared" si="188"/>
        <v>0</v>
      </c>
      <c r="KR42" s="460">
        <f t="shared" si="188"/>
        <v>0</v>
      </c>
      <c r="KS42" s="460">
        <f t="shared" si="188"/>
        <v>0</v>
      </c>
      <c r="KT42" s="460">
        <f t="shared" si="188"/>
        <v>0</v>
      </c>
      <c r="KU42" s="460">
        <f t="shared" si="188"/>
        <v>0</v>
      </c>
      <c r="KV42" s="460">
        <f t="shared" si="188"/>
        <v>0</v>
      </c>
      <c r="KW42" s="460">
        <f t="shared" si="188"/>
        <v>0</v>
      </c>
      <c r="KX42" s="460">
        <f t="shared" si="109"/>
        <v>0</v>
      </c>
      <c r="KY42" s="460">
        <f t="shared" si="180"/>
        <v>0</v>
      </c>
      <c r="KZ42" s="460">
        <f t="shared" si="110"/>
        <v>0</v>
      </c>
      <c r="LA42" s="457">
        <f t="shared" si="110"/>
        <v>0</v>
      </c>
      <c r="LB42" s="461">
        <f t="shared" si="162"/>
        <v>0</v>
      </c>
      <c r="LC42" s="460">
        <f t="shared" si="111"/>
        <v>0</v>
      </c>
      <c r="LD42" s="462">
        <f>IF(I42=1,VLOOKUP(C42,'総括表 (A表)'!$E$12:$AP$542,37,FALSE),)</f>
        <v>0</v>
      </c>
      <c r="LE42" s="463">
        <f t="shared" si="163"/>
        <v>0</v>
      </c>
      <c r="LF42" s="460" t="str">
        <f t="shared" si="112"/>
        <v/>
      </c>
      <c r="LG42" s="460" t="str">
        <f t="shared" si="113"/>
        <v/>
      </c>
      <c r="LH42" s="460" t="str">
        <f t="shared" si="164"/>
        <v/>
      </c>
      <c r="LI42" s="460" t="str">
        <f t="shared" si="165"/>
        <v/>
      </c>
      <c r="LJ42" s="460" t="str">
        <f t="shared" si="166"/>
        <v/>
      </c>
      <c r="LK42" s="460" t="str">
        <f t="shared" si="167"/>
        <v/>
      </c>
      <c r="LL42" s="460" t="str">
        <f t="shared" si="168"/>
        <v/>
      </c>
      <c r="LM42" s="460" t="str">
        <f t="shared" si="169"/>
        <v/>
      </c>
      <c r="LN42" s="460" t="str">
        <f t="shared" si="170"/>
        <v/>
      </c>
      <c r="LO42" s="462" t="str">
        <f t="shared" si="114"/>
        <v/>
      </c>
      <c r="LP42" s="459">
        <f t="shared" si="171"/>
        <v>0</v>
      </c>
      <c r="LQ42" s="460" t="str">
        <f t="shared" si="115"/>
        <v/>
      </c>
      <c r="LR42" s="460" t="str">
        <f t="shared" si="116"/>
        <v/>
      </c>
      <c r="LS42" s="464" t="str">
        <f t="shared" si="117"/>
        <v/>
      </c>
      <c r="LT42" s="460" t="str">
        <f t="shared" si="118"/>
        <v/>
      </c>
      <c r="LU42" s="460" t="str">
        <f t="shared" si="119"/>
        <v/>
      </c>
      <c r="LV42" s="621" t="str">
        <f t="shared" si="179"/>
        <v>○</v>
      </c>
      <c r="LW42" s="459">
        <f t="shared" si="172"/>
        <v>0</v>
      </c>
      <c r="LX42" s="465">
        <f t="shared" si="120"/>
        <v>0</v>
      </c>
      <c r="LY42" s="465" t="str">
        <f t="shared" si="121"/>
        <v/>
      </c>
      <c r="LZ42" s="466" t="str">
        <f t="shared" si="173"/>
        <v/>
      </c>
      <c r="MA42" s="466">
        <f t="shared" si="122"/>
        <v>0</v>
      </c>
      <c r="MB42" s="466">
        <f t="shared" si="174"/>
        <v>0</v>
      </c>
      <c r="MC42" s="466">
        <f t="shared" si="123"/>
        <v>0</v>
      </c>
      <c r="MD42" s="467">
        <f t="shared" si="124"/>
        <v>0</v>
      </c>
      <c r="ME42" s="468" t="str">
        <f t="shared" si="125"/>
        <v>○</v>
      </c>
      <c r="MF42" s="469" t="str">
        <f t="shared" si="126"/>
        <v/>
      </c>
      <c r="MG42" s="466">
        <f t="shared" si="127"/>
        <v>0</v>
      </c>
      <c r="MH42" s="470">
        <f t="shared" si="128"/>
        <v>0</v>
      </c>
      <c r="MI42" s="471" t="str">
        <f t="shared" si="175"/>
        <v>○</v>
      </c>
      <c r="MJ42" s="556" t="str">
        <f t="shared" si="176"/>
        <v>○</v>
      </c>
      <c r="MK42" s="569" t="str">
        <f t="shared" si="129"/>
        <v/>
      </c>
      <c r="ML42" s="568" t="str">
        <f t="shared" si="130"/>
        <v/>
      </c>
      <c r="MM42" s="570" t="str">
        <f t="shared" si="131"/>
        <v/>
      </c>
      <c r="MN42" s="571">
        <f t="shared" si="132"/>
        <v>0</v>
      </c>
    </row>
    <row r="43" spans="1:352" ht="30" customHeight="1">
      <c r="A43" s="531">
        <f t="shared" si="8"/>
        <v>0</v>
      </c>
      <c r="B43" s="531">
        <f t="shared" si="133"/>
        <v>0</v>
      </c>
      <c r="C43" s="531">
        <f t="shared" si="181"/>
        <v>0</v>
      </c>
      <c r="D43" s="531">
        <f t="shared" si="135"/>
        <v>0</v>
      </c>
      <c r="E43" s="531">
        <f t="shared" si="9"/>
        <v>0</v>
      </c>
      <c r="F43" s="531">
        <f t="shared" si="10"/>
        <v>0</v>
      </c>
      <c r="G43" s="531">
        <f t="shared" si="136"/>
        <v>0</v>
      </c>
      <c r="H43" s="531">
        <f t="shared" si="137"/>
        <v>0</v>
      </c>
      <c r="I43" s="531">
        <f t="shared" si="11"/>
        <v>0</v>
      </c>
      <c r="J43" s="531">
        <f t="shared" si="138"/>
        <v>0</v>
      </c>
      <c r="K43" s="532">
        <f t="shared" si="12"/>
        <v>30</v>
      </c>
      <c r="L43" s="390"/>
      <c r="M43" s="391"/>
      <c r="N43" s="391"/>
      <c r="O43" s="102"/>
      <c r="P43" s="545" cm="1">
        <f t="array" ref="P43">IFERROR(_xlfn.IFS($O43=1,"都市農業地域",$O43=2,"平地農業地域",$O43=3,"中間農業地域",$O43=4,"山間農業地域"),0)</f>
        <v>0</v>
      </c>
      <c r="Q43" s="560"/>
      <c r="R43" s="317">
        <f t="shared" si="13"/>
        <v>0</v>
      </c>
      <c r="S43" s="637"/>
      <c r="T43" s="742"/>
      <c r="U43" s="743"/>
      <c r="V43" s="637"/>
      <c r="W43" s="455" t="str">
        <f t="shared" si="139"/>
        <v/>
      </c>
      <c r="X43" s="546" t="str">
        <f>IFERROR(IF($Y43=5,"100万円",VLOOKUP($W43,'整理番号表 （R7） '!$Y$33:$Z$34,2,"FALSE")),"")</f>
        <v/>
      </c>
      <c r="Y43" s="50"/>
      <c r="Z43" s="456" cm="1">
        <f t="array" ref="Z43">IFERROR(_xlfn.IFS($Y43=1,"認定農業者",$Y43=2,"認定就農者",$Y43=3,"集落営農組織(任意組織)",$Y43=4,"市町村基本構想に示す目標水準を達成している農業者",$Y43=5,"市町村が認める者"),0)</f>
        <v>0</v>
      </c>
      <c r="AA43" s="371"/>
      <c r="AB43" s="547" t="str">
        <f>'整理番号表 （R7） '!$AC43</f>
        <v/>
      </c>
      <c r="AC43" s="548" t="str">
        <f t="shared" si="186"/>
        <v/>
      </c>
      <c r="AD43" s="50"/>
      <c r="AE43" s="50"/>
      <c r="AF43" s="318">
        <f>IF(AE43&lt;&gt;0,VLOOKUP(AE43,'整理番号表 （R7） '!$B$20:$F$47,2,FALSE),)</f>
        <v>0</v>
      </c>
      <c r="AG43" s="104"/>
      <c r="AH43" s="549" t="str">
        <f>IFERROR(VLOOKUP(AG43,'整理番号表 （R7） '!$P$6:$Q$39,2,FALSE),"")</f>
        <v/>
      </c>
      <c r="AI43" s="106"/>
      <c r="AJ43" s="530">
        <f t="shared" si="15"/>
        <v>0</v>
      </c>
      <c r="AK43" s="89"/>
      <c r="AL43" s="632"/>
      <c r="AM43" s="439"/>
      <c r="AN43" s="440"/>
      <c r="AO43" s="440"/>
      <c r="AP43" s="104"/>
      <c r="AQ43" s="441">
        <f>IF(AP43&lt;&gt;0,VLOOKUP(AP43,'整理番号表 （R7） '!$P$43:$R$49,2,FALSE),)</f>
        <v>0</v>
      </c>
      <c r="AR43" s="442"/>
      <c r="AS43" s="440"/>
      <c r="AT43" s="105"/>
      <c r="AU43" s="767"/>
      <c r="AV43" s="767"/>
      <c r="AW43" s="418"/>
      <c r="AX43" s="443">
        <f t="shared" si="140"/>
        <v>0</v>
      </c>
      <c r="AY43" s="443">
        <f t="shared" si="16"/>
        <v>0</v>
      </c>
      <c r="AZ43" s="418"/>
      <c r="BA43" s="443">
        <f t="shared" si="177"/>
        <v>0</v>
      </c>
      <c r="BB43" s="444"/>
      <c r="BC43" s="444"/>
      <c r="BD43" s="444"/>
      <c r="BE43" s="620"/>
      <c r="BF43" s="553" t="str">
        <f t="shared" si="141"/>
        <v/>
      </c>
      <c r="BG43" s="562" t="str">
        <f t="shared" si="142"/>
        <v/>
      </c>
      <c r="BH43" s="445">
        <f t="shared" si="143"/>
        <v>0</v>
      </c>
      <c r="BI43" s="445">
        <f t="shared" si="178"/>
        <v>0</v>
      </c>
      <c r="BJ43" s="446"/>
      <c r="BK43" s="446"/>
      <c r="BL43" s="446"/>
      <c r="BM43" s="45"/>
      <c r="BN43" s="318">
        <f>IF(BM43&lt;&gt;0,VLOOKUP(BM43,'整理番号表 （R7） '!$T$6:$U$16,2,FALSE),)</f>
        <v>0</v>
      </c>
      <c r="BO43" s="45"/>
      <c r="BP43" s="318">
        <f>IF(BO43&lt;&gt;0,VLOOKUP(BO43,'整理番号表 （R7） '!$T$23:$U$30,2,FALSE),)</f>
        <v>0</v>
      </c>
      <c r="BQ43" s="45"/>
      <c r="BR43" s="319">
        <f t="shared" si="17"/>
        <v>0</v>
      </c>
      <c r="BS43" s="763" t="str">
        <f t="shared" si="18"/>
        <v/>
      </c>
      <c r="BT43" s="113"/>
      <c r="BU43" s="618"/>
      <c r="BV43" s="113"/>
      <c r="BW43" s="113"/>
      <c r="BX43" s="113"/>
      <c r="BY43" s="554">
        <f t="shared" si="144"/>
        <v>0</v>
      </c>
      <c r="BZ43" s="764">
        <f t="shared" ref="BZ43:BZ99" si="195">IF(BT43&gt;0,IF(BU43=5,ROUNDDOWN((BX43-BT43),2),IF(BU43=4,ROUNDDOWN((BX43-BT43)*3/4,2),"")),IF(BX43&gt;0,BX43,0))</f>
        <v>0</v>
      </c>
      <c r="CA43" s="317">
        <f t="shared" si="145"/>
        <v>0</v>
      </c>
      <c r="CB43" s="357" t="str">
        <f t="shared" si="182"/>
        <v/>
      </c>
      <c r="CC43" s="317">
        <f t="shared" si="21"/>
        <v>0</v>
      </c>
      <c r="CD43" s="317">
        <f t="shared" si="146"/>
        <v>0</v>
      </c>
      <c r="CE43" s="317">
        <f t="shared" si="147"/>
        <v>0</v>
      </c>
      <c r="CF43" s="317">
        <f t="shared" si="148"/>
        <v>0</v>
      </c>
      <c r="CG43" s="317">
        <f t="shared" si="149"/>
        <v>0</v>
      </c>
      <c r="CH43" s="317">
        <f t="shared" si="150"/>
        <v>0</v>
      </c>
      <c r="CI43" s="357" t="str">
        <f t="shared" si="151"/>
        <v/>
      </c>
      <c r="CJ43" s="572">
        <f t="shared" si="190"/>
        <v>0</v>
      </c>
      <c r="CK43" s="320">
        <f t="shared" si="190"/>
        <v>0</v>
      </c>
      <c r="CL43" s="320">
        <f t="shared" si="190"/>
        <v>0</v>
      </c>
      <c r="CM43" s="320">
        <f t="shared" si="190"/>
        <v>0</v>
      </c>
      <c r="CN43" s="320">
        <f t="shared" si="190"/>
        <v>0</v>
      </c>
      <c r="CO43" s="320">
        <f t="shared" si="190"/>
        <v>0</v>
      </c>
      <c r="CP43" s="320">
        <f t="shared" si="23"/>
        <v>0</v>
      </c>
      <c r="CQ43" s="320">
        <f t="shared" si="191"/>
        <v>0</v>
      </c>
      <c r="CR43" s="320">
        <f t="shared" si="191"/>
        <v>0</v>
      </c>
      <c r="CS43" s="320">
        <f t="shared" si="191"/>
        <v>0</v>
      </c>
      <c r="CT43" s="320">
        <f t="shared" si="191"/>
        <v>0</v>
      </c>
      <c r="CU43" s="320">
        <f t="shared" si="191"/>
        <v>0</v>
      </c>
      <c r="CV43" s="320">
        <f t="shared" si="191"/>
        <v>0</v>
      </c>
      <c r="CW43" s="320">
        <f t="shared" si="25"/>
        <v>0</v>
      </c>
      <c r="CX43" s="320">
        <f t="shared" si="192"/>
        <v>0</v>
      </c>
      <c r="CY43" s="320">
        <f t="shared" si="192"/>
        <v>0</v>
      </c>
      <c r="CZ43" s="320">
        <f t="shared" si="192"/>
        <v>0</v>
      </c>
      <c r="DA43" s="320">
        <f t="shared" si="192"/>
        <v>0</v>
      </c>
      <c r="DB43" s="320">
        <f t="shared" si="192"/>
        <v>0</v>
      </c>
      <c r="DC43" s="320">
        <f t="shared" si="192"/>
        <v>0</v>
      </c>
      <c r="DD43" s="320">
        <f t="shared" si="27"/>
        <v>0</v>
      </c>
      <c r="DE43" s="320">
        <f t="shared" si="193"/>
        <v>0</v>
      </c>
      <c r="DF43" s="320">
        <f t="shared" si="193"/>
        <v>0</v>
      </c>
      <c r="DG43" s="320">
        <f t="shared" si="193"/>
        <v>0</v>
      </c>
      <c r="DH43" s="320">
        <f t="shared" si="193"/>
        <v>0</v>
      </c>
      <c r="DI43" s="320">
        <f t="shared" si="194"/>
        <v>0</v>
      </c>
      <c r="DJ43" s="320">
        <f t="shared" si="194"/>
        <v>0</v>
      </c>
      <c r="DK43" s="320">
        <f t="shared" si="30"/>
        <v>0</v>
      </c>
      <c r="DL43" s="320">
        <f t="shared" si="31"/>
        <v>0</v>
      </c>
      <c r="DM43" s="320">
        <f t="shared" si="32"/>
        <v>0</v>
      </c>
      <c r="DN43" s="320">
        <f t="shared" si="33"/>
        <v>0</v>
      </c>
      <c r="DO43" s="320">
        <f t="shared" si="34"/>
        <v>0</v>
      </c>
      <c r="DP43" s="374">
        <f t="shared" si="35"/>
        <v>0</v>
      </c>
      <c r="DQ43" s="447">
        <f t="shared" si="36"/>
        <v>0</v>
      </c>
      <c r="DR43" s="447">
        <f>IF($W43=1,IF(SUM($DQ43:DQ43)&lt;&gt;1,IF(SUM(GL43,GW43,HF43)&gt;0,1,),),)</f>
        <v>0</v>
      </c>
      <c r="DS43" s="447">
        <f>IF($W43=1,IF(SUM($DQ43:DR43)&lt;&gt;1,IF(SUM(GM43,GX43,HG43)&gt;0,1,),),)</f>
        <v>0</v>
      </c>
      <c r="DT43" s="447">
        <f>IF($W43=1,IF(SUM($DQ43:DS43)&lt;&gt;1,IF(SUM(GN43,GY43,HH43)&gt;0,1,),),)</f>
        <v>0</v>
      </c>
      <c r="DU43" s="447">
        <f>IF($W43=1,IF(SUM($DQ43:DT43)&lt;&gt;1,IF(SUM(GO43,GT43,GZ43,HI43)&gt;0,1,),),)</f>
        <v>0</v>
      </c>
      <c r="DV43" s="447">
        <f>IF($W43=1,IF(SUM($DQ43:DT43)&lt;&gt;1,IF(SUM(GP43,HA43,HJ43)&gt;0,1,),),)</f>
        <v>0</v>
      </c>
      <c r="DW43" s="447">
        <f>IF($W43=1,IF(SUM($DQ43:DV43)&lt;&gt;1,IF(SUM(GQ43,HB43,HK43)&gt;0,1,),),)</f>
        <v>0</v>
      </c>
      <c r="DX43" s="447">
        <f>IF($W43=1,IF(SUM($DQ43:DV43)&lt;&gt;1,IF(SUM(GR43,HC43,HL43)&gt;0,1,),),)</f>
        <v>0</v>
      </c>
      <c r="DY43" s="447">
        <f>IF($W43=1,IF(SUM($DQ43:DX43)&lt;&gt;1,IF(SUM(GS43,HD43,HM43,GU43)&gt;0,1,),),)</f>
        <v>0</v>
      </c>
      <c r="DZ43" s="447">
        <f t="shared" si="37"/>
        <v>0</v>
      </c>
      <c r="EA43" s="643"/>
      <c r="EB43" s="643"/>
      <c r="EC43" s="643"/>
      <c r="ED43" s="643"/>
      <c r="EE43" s="643"/>
      <c r="EF43" s="643"/>
      <c r="EG43" s="643"/>
      <c r="EH43" s="643"/>
      <c r="EI43" s="643"/>
      <c r="EJ43" s="643"/>
      <c r="EK43" s="643"/>
      <c r="EL43" s="643"/>
      <c r="EM43" s="56"/>
      <c r="EN43" s="56"/>
      <c r="EO43" s="56"/>
      <c r="EP43" s="56"/>
      <c r="EQ43" s="56"/>
      <c r="ER43" s="555">
        <f t="shared" si="38"/>
        <v>0</v>
      </c>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448"/>
      <c r="FT43" s="56"/>
      <c r="FU43" s="449"/>
      <c r="FV43" s="458"/>
      <c r="FW43" s="573"/>
      <c r="FX43" s="530">
        <f t="shared" si="39"/>
        <v>0</v>
      </c>
      <c r="FY43" s="450"/>
      <c r="FZ43" s="451"/>
      <c r="GA43" s="452"/>
      <c r="GB43" s="452"/>
      <c r="GC43" s="453">
        <f t="shared" si="40"/>
        <v>0</v>
      </c>
      <c r="GD43" s="454">
        <f t="shared" si="41"/>
        <v>0</v>
      </c>
      <c r="GE43" s="455">
        <f t="shared" si="42"/>
        <v>0</v>
      </c>
      <c r="GF43" s="456">
        <f t="shared" si="43"/>
        <v>0</v>
      </c>
      <c r="GG43" s="456">
        <f t="shared" si="44"/>
        <v>0</v>
      </c>
      <c r="GH43" s="456">
        <f t="shared" si="45"/>
        <v>0</v>
      </c>
      <c r="GI43" s="456">
        <f t="shared" si="46"/>
        <v>0</v>
      </c>
      <c r="GJ43" s="455">
        <f t="shared" si="47"/>
        <v>0</v>
      </c>
      <c r="GK43" s="455">
        <f t="shared" si="152"/>
        <v>0</v>
      </c>
      <c r="GL43" s="455">
        <f>IF(AND($FX43&lt;&gt;1,$FZ43&lt;&gt;1),IF(AND(SUM($GK43:GK43)&lt;&gt;1),IF($GC43&gt;=10,1,),),0)</f>
        <v>0</v>
      </c>
      <c r="GM43" s="455">
        <f>IF(AND($FX43&lt;&gt;1,$FZ43&lt;&gt;1),IF(AND(SUM($GK43:GL43)&lt;&gt;1),IF(AND($FY43=1,$GC43&gt;=4),1,),),0)</f>
        <v>0</v>
      </c>
      <c r="GN43" s="455">
        <f>IF(AND($FX43&lt;&gt;1,$FZ43&lt;&gt;1),IF(AND(SUM($GK43:GM43)&lt;&gt;1),IF(AND($FY43=1,$GC43&gt;=2),1,),),0)</f>
        <v>0</v>
      </c>
      <c r="GO43" s="455">
        <f>IF(AND($FX43&lt;&gt;1,$FZ43&lt;&gt;1),IF(AND(SUM($GK43:GN43)&lt;&gt;1),IF(AND($FY43=1,$GC43&gt;0),1,),),0)</f>
        <v>0</v>
      </c>
      <c r="GP43" s="455">
        <f>IF(AND($FX43&lt;&gt;1,$FZ43&lt;&gt;1),IF(AND(SUM($GK43:GO43)&lt;&gt;1),IF($GC43&gt;=4,1,),),0)</f>
        <v>0</v>
      </c>
      <c r="GQ43" s="455">
        <f>IF(AND($FX43&lt;&gt;1,$FZ43&lt;&gt;1),IF(AND(SUM($GK43:GP43)&lt;&gt;1),IF($FY43=1,1,),),0)</f>
        <v>0</v>
      </c>
      <c r="GR43" s="455">
        <f>IF(AND($FX43&lt;&gt;1,$FZ43&lt;&gt;1),IF(AND(SUM($GK43:GQ43)&lt;&gt;1),IF($GC43&gt;=2,1,),),0)</f>
        <v>0</v>
      </c>
      <c r="GS43" s="455">
        <f>IF(AND($FX43&lt;&gt;1,$FZ43&lt;&gt;1),IF(AND(SUM($GK43:GR43)&lt;&gt;1),IF($GC43&gt;0,1,),),0)</f>
        <v>0</v>
      </c>
      <c r="GT43" s="455">
        <f t="shared" si="48"/>
        <v>0</v>
      </c>
      <c r="GU43" s="455">
        <f>IF($FX43&lt;&gt;1,IF(AND(SUM($GT43:GT43)&lt;&gt;1,$GJ43=4,$FZ43=1,$GC43&gt;0),1,),0)</f>
        <v>0</v>
      </c>
      <c r="GV43" s="455">
        <f t="shared" si="49"/>
        <v>0</v>
      </c>
      <c r="GW43" s="455">
        <f t="shared" si="50"/>
        <v>0</v>
      </c>
      <c r="GX43" s="455">
        <f>IF($FX43&lt;&gt;1,IF(AND($GJ43=2,SUM($GV43:GW43)&lt;&gt;1),IF(AND($FY43=1,$GD43&gt;=0.2),1,),),0)</f>
        <v>0</v>
      </c>
      <c r="GY43" s="455">
        <f>IF($FX43&lt;&gt;1,IF(AND($GJ43=2,SUM($GV43:GX43)&lt;&gt;1),IF(AND($FY43=1,$GD43&gt;=0.1),1,),),0)</f>
        <v>0</v>
      </c>
      <c r="GZ43" s="455">
        <f>IF($FX43&lt;&gt;1,IF(AND($GJ43=2,SUM($GV43:GY43)&lt;&gt;1),IF(AND($FY43=1,$GC43&gt;0),1,),),0)</f>
        <v>0</v>
      </c>
      <c r="HA43" s="455">
        <f>IF($FX43&lt;&gt;1,IF(AND($GJ43=2,SUM($GV43:GZ43)&lt;&gt;1),IF($GD43&gt;=0.2,1,),),0)</f>
        <v>0</v>
      </c>
      <c r="HB43" s="455">
        <f>IF($FX43&lt;&gt;1,IF(AND($GJ43=2,SUM($GV43:HA43)&lt;&gt;1),IF($FY43=1,1,),),0)</f>
        <v>0</v>
      </c>
      <c r="HC43" s="455">
        <f>IF($FX43&lt;&gt;1,IF(AND($GJ43=2,SUM($GV43:HB43)&lt;&gt;1),IF($GD43&gt;=0.1,1,),),0)</f>
        <v>0</v>
      </c>
      <c r="HD43" s="455">
        <f>IF($FX43&lt;&gt;1,IF(AND(SUM($GV43:HC43)&lt;&gt;1,$GJ43=2,$GC43&gt;0),1,),0)</f>
        <v>0</v>
      </c>
      <c r="HE43" s="455">
        <f t="shared" si="51"/>
        <v>0</v>
      </c>
      <c r="HF43" s="455">
        <f t="shared" si="52"/>
        <v>0</v>
      </c>
      <c r="HG43" s="455">
        <f>IF($FX43&lt;&gt;1,IF(AND($GJ43=3,SUM($HE43:HF43)&lt;&gt;1),IF(AND($FY43=1,$GD43&gt;=0.1),1,),),0)</f>
        <v>0</v>
      </c>
      <c r="HH43" s="455">
        <f>IF($FX43&lt;&gt;1,IF(AND($GJ43=3,SUM($HE43:HG43)&lt;&gt;1),IF(AND($FY43=1,$GD43&gt;=0.05),1,),),0)</f>
        <v>0</v>
      </c>
      <c r="HI43" s="455">
        <f>IF($FX43&lt;&gt;1,IF(AND($GJ43=3,SUM($HE43:HH43)&lt;&gt;1),IF(AND($FY43=1,$GC43&gt;0),1,),),0)</f>
        <v>0</v>
      </c>
      <c r="HJ43" s="455">
        <f>IF($FX43&lt;&gt;1,IF(AND($GJ43=3,SUM($HE43:HI43)&lt;&gt;1),IF($GD43&gt;=0.1,1,),),0)</f>
        <v>0</v>
      </c>
      <c r="HK43" s="455">
        <f>IF($FX43&lt;&gt;1,IF(AND($GJ43=3,SUM($HE43:HJ43)&lt;&gt;1),IF($FY43=1,1,),),0)</f>
        <v>0</v>
      </c>
      <c r="HL43" s="455">
        <f>IF($FX43&lt;&gt;1,IF(AND($GJ43=3,SUM($HE43:HK43)&lt;&gt;1),IF($GD43&gt;=0.05,1,),),0)</f>
        <v>0</v>
      </c>
      <c r="HM43" s="455">
        <f>IF($FX43&lt;&gt;1,IF(AND(SUM($HE43:HL43)&lt;&gt;1,$GJ43=3,$FZ43=1,$GC43&gt;0),1,),0)</f>
        <v>0</v>
      </c>
      <c r="HN43" s="457">
        <f t="shared" si="153"/>
        <v>0</v>
      </c>
      <c r="HO43" s="458"/>
      <c r="HP43" s="459">
        <f t="shared" si="53"/>
        <v>0</v>
      </c>
      <c r="HQ43" s="460">
        <f t="shared" si="54"/>
        <v>0</v>
      </c>
      <c r="HR43" s="460">
        <f t="shared" si="55"/>
        <v>0</v>
      </c>
      <c r="HS43" s="460">
        <f t="shared" si="56"/>
        <v>0</v>
      </c>
      <c r="HT43" s="460">
        <f t="shared" si="57"/>
        <v>0</v>
      </c>
      <c r="HU43" s="460">
        <f t="shared" si="58"/>
        <v>0</v>
      </c>
      <c r="HV43" s="460">
        <f t="shared" si="59"/>
        <v>0</v>
      </c>
      <c r="HW43" s="460">
        <f t="shared" si="60"/>
        <v>0</v>
      </c>
      <c r="HX43" s="460">
        <f t="shared" si="61"/>
        <v>0</v>
      </c>
      <c r="HY43" s="460">
        <f t="shared" si="62"/>
        <v>0</v>
      </c>
      <c r="HZ43" s="460">
        <f t="shared" si="63"/>
        <v>0</v>
      </c>
      <c r="IA43" s="460">
        <f t="shared" si="64"/>
        <v>0</v>
      </c>
      <c r="IB43" s="460">
        <f t="shared" si="65"/>
        <v>0</v>
      </c>
      <c r="IC43" s="460">
        <f t="shared" si="66"/>
        <v>0</v>
      </c>
      <c r="ID43" s="460">
        <f t="shared" si="67"/>
        <v>0</v>
      </c>
      <c r="IE43" s="460">
        <f t="shared" si="68"/>
        <v>0</v>
      </c>
      <c r="IF43" s="460">
        <f t="shared" si="69"/>
        <v>0</v>
      </c>
      <c r="IG43" s="460">
        <f t="shared" si="70"/>
        <v>0</v>
      </c>
      <c r="IH43" s="460">
        <f t="shared" si="71"/>
        <v>0</v>
      </c>
      <c r="II43" s="460">
        <f t="shared" si="72"/>
        <v>0</v>
      </c>
      <c r="IJ43" s="460">
        <f t="shared" si="73"/>
        <v>0</v>
      </c>
      <c r="IK43" s="460">
        <f t="shared" si="74"/>
        <v>0</v>
      </c>
      <c r="IL43" s="460">
        <f t="shared" si="75"/>
        <v>0</v>
      </c>
      <c r="IM43" s="460">
        <f t="shared" si="76"/>
        <v>0</v>
      </c>
      <c r="IN43" s="460">
        <f t="shared" si="77"/>
        <v>0</v>
      </c>
      <c r="IO43" s="460">
        <f t="shared" si="78"/>
        <v>0</v>
      </c>
      <c r="IP43" s="460">
        <f t="shared" si="79"/>
        <v>0</v>
      </c>
      <c r="IQ43" s="460">
        <f t="shared" si="80"/>
        <v>0</v>
      </c>
      <c r="IR43" s="460">
        <f t="shared" si="81"/>
        <v>0</v>
      </c>
      <c r="IS43" s="460">
        <f t="shared" si="82"/>
        <v>0</v>
      </c>
      <c r="IT43" s="460">
        <f t="shared" si="83"/>
        <v>0</v>
      </c>
      <c r="IU43" s="460">
        <f t="shared" si="84"/>
        <v>0</v>
      </c>
      <c r="IV43" s="460">
        <f t="shared" si="85"/>
        <v>0</v>
      </c>
      <c r="IW43" s="460">
        <f t="shared" si="86"/>
        <v>0</v>
      </c>
      <c r="IX43" s="460">
        <f t="shared" si="87"/>
        <v>0</v>
      </c>
      <c r="IY43" s="460">
        <f t="shared" si="88"/>
        <v>0</v>
      </c>
      <c r="IZ43" s="460">
        <f t="shared" si="89"/>
        <v>0</v>
      </c>
      <c r="JA43" s="460">
        <f t="shared" si="90"/>
        <v>0</v>
      </c>
      <c r="JB43" s="460">
        <f t="shared" si="91"/>
        <v>0</v>
      </c>
      <c r="JC43" s="460">
        <f t="shared" si="92"/>
        <v>0</v>
      </c>
      <c r="JD43" s="460">
        <f t="shared" si="93"/>
        <v>0</v>
      </c>
      <c r="JE43" s="460">
        <f t="shared" si="94"/>
        <v>0</v>
      </c>
      <c r="JF43" s="460">
        <f t="shared" si="95"/>
        <v>0</v>
      </c>
      <c r="JG43" s="460">
        <f t="shared" si="154"/>
        <v>0</v>
      </c>
      <c r="JH43" s="460">
        <f t="shared" si="155"/>
        <v>0</v>
      </c>
      <c r="JI43" s="460">
        <f t="shared" si="156"/>
        <v>0</v>
      </c>
      <c r="JJ43" s="460">
        <f t="shared" si="157"/>
        <v>0</v>
      </c>
      <c r="JK43" s="460">
        <f t="shared" si="158"/>
        <v>0</v>
      </c>
      <c r="JL43" s="460">
        <f t="shared" si="159"/>
        <v>0</v>
      </c>
      <c r="JM43" s="648">
        <f t="shared" si="97"/>
        <v>0</v>
      </c>
      <c r="JN43" s="460">
        <f t="shared" si="98"/>
        <v>0</v>
      </c>
      <c r="JO43" s="460">
        <f t="shared" si="99"/>
        <v>0</v>
      </c>
      <c r="JP43" s="648">
        <f t="shared" si="100"/>
        <v>0</v>
      </c>
      <c r="JQ43" s="460">
        <f t="shared" si="101"/>
        <v>0</v>
      </c>
      <c r="JR43" s="460">
        <f t="shared" si="102"/>
        <v>0</v>
      </c>
      <c r="JS43" s="460">
        <f t="shared" si="160"/>
        <v>0</v>
      </c>
      <c r="JT43" s="460">
        <f t="shared" si="103"/>
        <v>0</v>
      </c>
      <c r="JU43" s="460">
        <f t="shared" si="104"/>
        <v>0</v>
      </c>
      <c r="JV43" s="460">
        <f t="shared" si="105"/>
        <v>0</v>
      </c>
      <c r="JW43" s="460">
        <f t="shared" si="187"/>
        <v>0</v>
      </c>
      <c r="JX43" s="460">
        <f t="shared" si="187"/>
        <v>0</v>
      </c>
      <c r="JY43" s="460">
        <f t="shared" si="187"/>
        <v>0</v>
      </c>
      <c r="JZ43" s="460">
        <f t="shared" si="187"/>
        <v>0</v>
      </c>
      <c r="KA43" s="460">
        <f t="shared" si="187"/>
        <v>0</v>
      </c>
      <c r="KB43" s="460">
        <f t="shared" si="187"/>
        <v>0</v>
      </c>
      <c r="KC43" s="460">
        <f t="shared" si="187"/>
        <v>0</v>
      </c>
      <c r="KD43" s="460">
        <f t="shared" si="187"/>
        <v>0</v>
      </c>
      <c r="KE43" s="460">
        <f t="shared" si="187"/>
        <v>0</v>
      </c>
      <c r="KF43" s="460">
        <f t="shared" si="187"/>
        <v>0</v>
      </c>
      <c r="KG43" s="460">
        <f t="shared" si="187"/>
        <v>0</v>
      </c>
      <c r="KH43" s="460">
        <f t="shared" si="187"/>
        <v>0</v>
      </c>
      <c r="KI43" s="460">
        <f t="shared" si="107"/>
        <v>0</v>
      </c>
      <c r="KJ43" s="460">
        <f t="shared" si="189"/>
        <v>0</v>
      </c>
      <c r="KK43" s="460">
        <f t="shared" si="189"/>
        <v>0</v>
      </c>
      <c r="KL43" s="460">
        <f t="shared" si="189"/>
        <v>0</v>
      </c>
      <c r="KM43" s="460">
        <f t="shared" si="188"/>
        <v>0</v>
      </c>
      <c r="KN43" s="460">
        <f t="shared" si="188"/>
        <v>0</v>
      </c>
      <c r="KO43" s="460">
        <f t="shared" si="188"/>
        <v>0</v>
      </c>
      <c r="KP43" s="460">
        <f t="shared" si="188"/>
        <v>0</v>
      </c>
      <c r="KQ43" s="460">
        <f t="shared" si="188"/>
        <v>0</v>
      </c>
      <c r="KR43" s="460">
        <f t="shared" si="188"/>
        <v>0</v>
      </c>
      <c r="KS43" s="460">
        <f t="shared" si="188"/>
        <v>0</v>
      </c>
      <c r="KT43" s="460">
        <f t="shared" si="188"/>
        <v>0</v>
      </c>
      <c r="KU43" s="460">
        <f t="shared" si="188"/>
        <v>0</v>
      </c>
      <c r="KV43" s="460">
        <f t="shared" si="188"/>
        <v>0</v>
      </c>
      <c r="KW43" s="460">
        <f t="shared" si="188"/>
        <v>0</v>
      </c>
      <c r="KX43" s="460">
        <f t="shared" si="109"/>
        <v>0</v>
      </c>
      <c r="KY43" s="460">
        <f t="shared" si="180"/>
        <v>0</v>
      </c>
      <c r="KZ43" s="460">
        <f t="shared" si="110"/>
        <v>0</v>
      </c>
      <c r="LA43" s="457">
        <f t="shared" si="110"/>
        <v>0</v>
      </c>
      <c r="LB43" s="461">
        <f t="shared" si="162"/>
        <v>0</v>
      </c>
      <c r="LC43" s="460">
        <f t="shared" si="111"/>
        <v>0</v>
      </c>
      <c r="LD43" s="462">
        <f>IF(I43=1,VLOOKUP(C43,'総括表 (A表)'!$E$12:$AP$542,37,FALSE),)</f>
        <v>0</v>
      </c>
      <c r="LE43" s="463">
        <f t="shared" si="163"/>
        <v>0</v>
      </c>
      <c r="LF43" s="460" t="str">
        <f t="shared" si="112"/>
        <v/>
      </c>
      <c r="LG43" s="460" t="str">
        <f t="shared" si="113"/>
        <v/>
      </c>
      <c r="LH43" s="460" t="str">
        <f t="shared" si="164"/>
        <v/>
      </c>
      <c r="LI43" s="460" t="str">
        <f t="shared" si="165"/>
        <v/>
      </c>
      <c r="LJ43" s="460" t="str">
        <f t="shared" si="166"/>
        <v/>
      </c>
      <c r="LK43" s="460" t="str">
        <f t="shared" si="167"/>
        <v/>
      </c>
      <c r="LL43" s="460" t="str">
        <f t="shared" si="168"/>
        <v/>
      </c>
      <c r="LM43" s="460" t="str">
        <f t="shared" si="169"/>
        <v/>
      </c>
      <c r="LN43" s="460" t="str">
        <f t="shared" si="170"/>
        <v/>
      </c>
      <c r="LO43" s="462" t="str">
        <f t="shared" si="114"/>
        <v/>
      </c>
      <c r="LP43" s="459">
        <f t="shared" si="171"/>
        <v>0</v>
      </c>
      <c r="LQ43" s="460" t="str">
        <f t="shared" si="115"/>
        <v/>
      </c>
      <c r="LR43" s="460" t="str">
        <f t="shared" si="116"/>
        <v/>
      </c>
      <c r="LS43" s="464" t="str">
        <f t="shared" si="117"/>
        <v/>
      </c>
      <c r="LT43" s="460" t="str">
        <f t="shared" si="118"/>
        <v/>
      </c>
      <c r="LU43" s="460" t="str">
        <f t="shared" si="119"/>
        <v/>
      </c>
      <c r="LV43" s="621" t="str">
        <f t="shared" si="179"/>
        <v>○</v>
      </c>
      <c r="LW43" s="459">
        <f t="shared" si="172"/>
        <v>0</v>
      </c>
      <c r="LX43" s="465">
        <f t="shared" si="120"/>
        <v>0</v>
      </c>
      <c r="LY43" s="465" t="str">
        <f t="shared" si="121"/>
        <v/>
      </c>
      <c r="LZ43" s="466" t="str">
        <f t="shared" si="173"/>
        <v/>
      </c>
      <c r="MA43" s="466">
        <f t="shared" si="122"/>
        <v>0</v>
      </c>
      <c r="MB43" s="466">
        <f t="shared" si="174"/>
        <v>0</v>
      </c>
      <c r="MC43" s="466">
        <f t="shared" si="123"/>
        <v>0</v>
      </c>
      <c r="MD43" s="467">
        <f t="shared" si="124"/>
        <v>0</v>
      </c>
      <c r="ME43" s="468" t="str">
        <f t="shared" si="125"/>
        <v>○</v>
      </c>
      <c r="MF43" s="469" t="str">
        <f t="shared" si="126"/>
        <v/>
      </c>
      <c r="MG43" s="466">
        <f t="shared" si="127"/>
        <v>0</v>
      </c>
      <c r="MH43" s="470">
        <f t="shared" si="128"/>
        <v>0</v>
      </c>
      <c r="MI43" s="471" t="str">
        <f t="shared" si="175"/>
        <v>○</v>
      </c>
      <c r="MJ43" s="556" t="str">
        <f t="shared" si="176"/>
        <v>○</v>
      </c>
      <c r="MK43" s="569" t="str">
        <f t="shared" si="129"/>
        <v/>
      </c>
      <c r="ML43" s="568" t="str">
        <f t="shared" si="130"/>
        <v/>
      </c>
      <c r="MM43" s="570" t="str">
        <f t="shared" si="131"/>
        <v/>
      </c>
      <c r="MN43" s="571">
        <f t="shared" si="132"/>
        <v>0</v>
      </c>
    </row>
    <row r="44" spans="1:352" ht="30" customHeight="1">
      <c r="A44" s="531">
        <f t="shared" si="8"/>
        <v>0</v>
      </c>
      <c r="B44" s="531">
        <f t="shared" si="133"/>
        <v>0</v>
      </c>
      <c r="C44" s="531">
        <f t="shared" si="181"/>
        <v>0</v>
      </c>
      <c r="D44" s="531">
        <f t="shared" si="135"/>
        <v>0</v>
      </c>
      <c r="E44" s="531">
        <f t="shared" si="9"/>
        <v>0</v>
      </c>
      <c r="F44" s="531">
        <f t="shared" si="10"/>
        <v>0</v>
      </c>
      <c r="G44" s="531">
        <f t="shared" si="136"/>
        <v>0</v>
      </c>
      <c r="H44" s="531">
        <f t="shared" si="137"/>
        <v>0</v>
      </c>
      <c r="I44" s="531">
        <f t="shared" si="11"/>
        <v>0</v>
      </c>
      <c r="J44" s="531">
        <f t="shared" si="138"/>
        <v>0</v>
      </c>
      <c r="K44" s="532">
        <f t="shared" si="12"/>
        <v>31</v>
      </c>
      <c r="L44" s="390"/>
      <c r="M44" s="391"/>
      <c r="N44" s="391"/>
      <c r="O44" s="102"/>
      <c r="P44" s="545" cm="1">
        <f t="array" ref="P44">IFERROR(_xlfn.IFS($O44=1,"都市農業地域",$O44=2,"平地農業地域",$O44=3,"中間農業地域",$O44=4,"山間農業地域"),0)</f>
        <v>0</v>
      </c>
      <c r="Q44" s="560"/>
      <c r="R44" s="317">
        <f t="shared" si="13"/>
        <v>0</v>
      </c>
      <c r="S44" s="637"/>
      <c r="T44" s="742"/>
      <c r="U44" s="743"/>
      <c r="V44" s="637"/>
      <c r="W44" s="455" t="str">
        <f t="shared" si="139"/>
        <v/>
      </c>
      <c r="X44" s="546" t="str">
        <f>IFERROR(IF($Y44=5,"100万円",VLOOKUP($W44,'整理番号表 （R7） '!$Y$33:$Z$34,2,"FALSE")),"")</f>
        <v/>
      </c>
      <c r="Y44" s="50"/>
      <c r="Z44" s="456" cm="1">
        <f t="array" ref="Z44">IFERROR(_xlfn.IFS($Y44=1,"認定農業者",$Y44=2,"認定就農者",$Y44=3,"集落営農組織(任意組織)",$Y44=4,"市町村基本構想に示す目標水準を達成している農業者",$Y44=5,"市町村が認める者"),0)</f>
        <v>0</v>
      </c>
      <c r="AA44" s="371"/>
      <c r="AB44" s="547" t="str">
        <f>'整理番号表 （R7） '!$AC44</f>
        <v/>
      </c>
      <c r="AC44" s="548" t="str">
        <f t="shared" si="186"/>
        <v/>
      </c>
      <c r="AD44" s="50"/>
      <c r="AE44" s="50"/>
      <c r="AF44" s="318">
        <f>IF(AE44&lt;&gt;0,VLOOKUP(AE44,'整理番号表 （R7） '!$B$20:$F$47,2,FALSE),)</f>
        <v>0</v>
      </c>
      <c r="AG44" s="104"/>
      <c r="AH44" s="549" t="str">
        <f>IFERROR(VLOOKUP(AG44,'整理番号表 （R7） '!$P$6:$Q$39,2,FALSE),"")</f>
        <v/>
      </c>
      <c r="AI44" s="106"/>
      <c r="AJ44" s="530">
        <f t="shared" si="15"/>
        <v>0</v>
      </c>
      <c r="AK44" s="89"/>
      <c r="AL44" s="632"/>
      <c r="AM44" s="439"/>
      <c r="AN44" s="440"/>
      <c r="AO44" s="440"/>
      <c r="AP44" s="104"/>
      <c r="AQ44" s="441">
        <f>IF(AP44&lt;&gt;0,VLOOKUP(AP44,'整理番号表 （R7） '!$P$43:$R$49,2,FALSE),)</f>
        <v>0</v>
      </c>
      <c r="AR44" s="442"/>
      <c r="AS44" s="440"/>
      <c r="AT44" s="105"/>
      <c r="AU44" s="767"/>
      <c r="AV44" s="767"/>
      <c r="AW44" s="418"/>
      <c r="AX44" s="443">
        <f t="shared" si="140"/>
        <v>0</v>
      </c>
      <c r="AY44" s="443">
        <f t="shared" si="16"/>
        <v>0</v>
      </c>
      <c r="AZ44" s="418"/>
      <c r="BA44" s="443">
        <f t="shared" si="177"/>
        <v>0</v>
      </c>
      <c r="BB44" s="444"/>
      <c r="BC44" s="444"/>
      <c r="BD44" s="444"/>
      <c r="BE44" s="620"/>
      <c r="BF44" s="553" t="str">
        <f t="shared" si="141"/>
        <v/>
      </c>
      <c r="BG44" s="562" t="str">
        <f t="shared" si="142"/>
        <v/>
      </c>
      <c r="BH44" s="445">
        <f t="shared" si="143"/>
        <v>0</v>
      </c>
      <c r="BI44" s="445">
        <f t="shared" si="178"/>
        <v>0</v>
      </c>
      <c r="BJ44" s="446"/>
      <c r="BK44" s="446"/>
      <c r="BL44" s="446"/>
      <c r="BM44" s="45"/>
      <c r="BN44" s="318">
        <f>IF(BM44&lt;&gt;0,VLOOKUP(BM44,'整理番号表 （R7） '!$T$6:$U$16,2,FALSE),)</f>
        <v>0</v>
      </c>
      <c r="BO44" s="45"/>
      <c r="BP44" s="318">
        <f>IF(BO44&lt;&gt;0,VLOOKUP(BO44,'整理番号表 （R7） '!$T$23:$U$30,2,FALSE),)</f>
        <v>0</v>
      </c>
      <c r="BQ44" s="45"/>
      <c r="BR44" s="319">
        <f t="shared" si="17"/>
        <v>0</v>
      </c>
      <c r="BS44" s="763" t="str">
        <f t="shared" si="18"/>
        <v/>
      </c>
      <c r="BT44" s="113"/>
      <c r="BU44" s="618"/>
      <c r="BV44" s="113"/>
      <c r="BW44" s="113"/>
      <c r="BX44" s="113"/>
      <c r="BY44" s="554">
        <f t="shared" si="144"/>
        <v>0</v>
      </c>
      <c r="BZ44" s="764">
        <f t="shared" si="195"/>
        <v>0</v>
      </c>
      <c r="CA44" s="317">
        <f t="shared" si="145"/>
        <v>0</v>
      </c>
      <c r="CB44" s="357" t="str">
        <f t="shared" si="182"/>
        <v/>
      </c>
      <c r="CC44" s="317">
        <f t="shared" si="21"/>
        <v>0</v>
      </c>
      <c r="CD44" s="317">
        <f t="shared" si="146"/>
        <v>0</v>
      </c>
      <c r="CE44" s="317">
        <f t="shared" si="147"/>
        <v>0</v>
      </c>
      <c r="CF44" s="317">
        <f t="shared" si="148"/>
        <v>0</v>
      </c>
      <c r="CG44" s="317">
        <f t="shared" si="149"/>
        <v>0</v>
      </c>
      <c r="CH44" s="317">
        <f t="shared" si="150"/>
        <v>0</v>
      </c>
      <c r="CI44" s="357" t="str">
        <f t="shared" si="151"/>
        <v/>
      </c>
      <c r="CJ44" s="572">
        <f t="shared" ref="CJ44:CO53" si="196">IF(OR($BT44&lt;=0,$BX44&lt;=0),0,IF(AND($W44=1,$I44=1,$FM44&lt;&gt;1,CJ$2&lt;=$BY44,$BY44&lt;CK$2),1,))</f>
        <v>0</v>
      </c>
      <c r="CK44" s="320">
        <f t="shared" si="196"/>
        <v>0</v>
      </c>
      <c r="CL44" s="320">
        <f t="shared" si="196"/>
        <v>0</v>
      </c>
      <c r="CM44" s="320">
        <f t="shared" si="196"/>
        <v>0</v>
      </c>
      <c r="CN44" s="320">
        <f t="shared" si="196"/>
        <v>0</v>
      </c>
      <c r="CO44" s="320">
        <f t="shared" si="196"/>
        <v>0</v>
      </c>
      <c r="CP44" s="320">
        <f t="shared" si="23"/>
        <v>0</v>
      </c>
      <c r="CQ44" s="320">
        <f t="shared" ref="CQ44:CV53" si="197">IF(OR($BT44&lt;=0,$BX44&lt;=0),0,IF(AND($W44=2,$I44=1,$FM44&lt;&gt;1,CQ$2&lt;=$BY44,$BY44&lt;CR$2),1,))</f>
        <v>0</v>
      </c>
      <c r="CR44" s="320">
        <f t="shared" si="197"/>
        <v>0</v>
      </c>
      <c r="CS44" s="320">
        <f t="shared" si="197"/>
        <v>0</v>
      </c>
      <c r="CT44" s="320">
        <f t="shared" si="197"/>
        <v>0</v>
      </c>
      <c r="CU44" s="320">
        <f t="shared" si="197"/>
        <v>0</v>
      </c>
      <c r="CV44" s="320">
        <f t="shared" si="197"/>
        <v>0</v>
      </c>
      <c r="CW44" s="320">
        <f t="shared" si="25"/>
        <v>0</v>
      </c>
      <c r="CX44" s="320">
        <f t="shared" ref="CX44:DC53" si="198">IF($BX44&lt;0,0,IF(AND($W44=1,$I44=1,$FM44&lt;&gt;1,CX$2&lt;=$BZ44,$BZ44&lt;CY$2),1,))</f>
        <v>0</v>
      </c>
      <c r="CY44" s="320">
        <f t="shared" si="198"/>
        <v>0</v>
      </c>
      <c r="CZ44" s="320">
        <f t="shared" si="198"/>
        <v>0</v>
      </c>
      <c r="DA44" s="320">
        <f t="shared" si="198"/>
        <v>0</v>
      </c>
      <c r="DB44" s="320">
        <f t="shared" si="198"/>
        <v>0</v>
      </c>
      <c r="DC44" s="320">
        <f t="shared" si="198"/>
        <v>0</v>
      </c>
      <c r="DD44" s="320">
        <f t="shared" si="27"/>
        <v>0</v>
      </c>
      <c r="DE44" s="320">
        <f t="shared" si="193"/>
        <v>0</v>
      </c>
      <c r="DF44" s="320">
        <f t="shared" si="193"/>
        <v>0</v>
      </c>
      <c r="DG44" s="320">
        <f t="shared" si="193"/>
        <v>0</v>
      </c>
      <c r="DH44" s="320">
        <f t="shared" si="193"/>
        <v>0</v>
      </c>
      <c r="DI44" s="320">
        <f t="shared" si="194"/>
        <v>0</v>
      </c>
      <c r="DJ44" s="320">
        <f t="shared" si="194"/>
        <v>0</v>
      </c>
      <c r="DK44" s="320">
        <f t="shared" si="30"/>
        <v>0</v>
      </c>
      <c r="DL44" s="320">
        <f t="shared" si="31"/>
        <v>0</v>
      </c>
      <c r="DM44" s="320">
        <f t="shared" si="32"/>
        <v>0</v>
      </c>
      <c r="DN44" s="320">
        <f t="shared" si="33"/>
        <v>0</v>
      </c>
      <c r="DO44" s="320">
        <f t="shared" si="34"/>
        <v>0</v>
      </c>
      <c r="DP44" s="374">
        <f t="shared" si="35"/>
        <v>0</v>
      </c>
      <c r="DQ44" s="447">
        <f t="shared" si="36"/>
        <v>0</v>
      </c>
      <c r="DR44" s="447">
        <f>IF($W44=1,IF(SUM($DQ44:DQ44)&lt;&gt;1,IF(SUM(GL44,GW44,HF44)&gt;0,1,),),)</f>
        <v>0</v>
      </c>
      <c r="DS44" s="447">
        <f>IF($W44=1,IF(SUM($DQ44:DR44)&lt;&gt;1,IF(SUM(GM44,GX44,HG44)&gt;0,1,),),)</f>
        <v>0</v>
      </c>
      <c r="DT44" s="447">
        <f>IF($W44=1,IF(SUM($DQ44:DS44)&lt;&gt;1,IF(SUM(GN44,GY44,HH44)&gt;0,1,),),)</f>
        <v>0</v>
      </c>
      <c r="DU44" s="447">
        <f>IF($W44=1,IF(SUM($DQ44:DT44)&lt;&gt;1,IF(SUM(GO44,GT44,GZ44,HI44)&gt;0,1,),),)</f>
        <v>0</v>
      </c>
      <c r="DV44" s="447">
        <f>IF($W44=1,IF(SUM($DQ44:DT44)&lt;&gt;1,IF(SUM(GP44,HA44,HJ44)&gt;0,1,),),)</f>
        <v>0</v>
      </c>
      <c r="DW44" s="447">
        <f>IF($W44=1,IF(SUM($DQ44:DV44)&lt;&gt;1,IF(SUM(GQ44,HB44,HK44)&gt;0,1,),),)</f>
        <v>0</v>
      </c>
      <c r="DX44" s="447">
        <f>IF($W44=1,IF(SUM($DQ44:DV44)&lt;&gt;1,IF(SUM(GR44,HC44,HL44)&gt;0,1,),),)</f>
        <v>0</v>
      </c>
      <c r="DY44" s="447">
        <f>IF($W44=1,IF(SUM($DQ44:DX44)&lt;&gt;1,IF(SUM(GS44,HD44,HM44,GU44)&gt;0,1,),),)</f>
        <v>0</v>
      </c>
      <c r="DZ44" s="447">
        <f t="shared" si="37"/>
        <v>0</v>
      </c>
      <c r="EA44" s="643"/>
      <c r="EB44" s="643"/>
      <c r="EC44" s="643"/>
      <c r="ED44" s="643"/>
      <c r="EE44" s="643"/>
      <c r="EF44" s="643"/>
      <c r="EG44" s="643"/>
      <c r="EH44" s="643"/>
      <c r="EI44" s="643"/>
      <c r="EJ44" s="643"/>
      <c r="EK44" s="643"/>
      <c r="EL44" s="643"/>
      <c r="EM44" s="56"/>
      <c r="EN44" s="56"/>
      <c r="EO44" s="56"/>
      <c r="EP44" s="56"/>
      <c r="EQ44" s="56"/>
      <c r="ER44" s="555">
        <f t="shared" si="38"/>
        <v>0</v>
      </c>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448"/>
      <c r="FT44" s="56"/>
      <c r="FU44" s="449"/>
      <c r="FV44" s="458"/>
      <c r="FW44" s="573"/>
      <c r="FX44" s="530">
        <f t="shared" si="39"/>
        <v>0</v>
      </c>
      <c r="FY44" s="450"/>
      <c r="FZ44" s="451"/>
      <c r="GA44" s="452"/>
      <c r="GB44" s="452"/>
      <c r="GC44" s="453">
        <f t="shared" si="40"/>
        <v>0</v>
      </c>
      <c r="GD44" s="454">
        <f t="shared" si="41"/>
        <v>0</v>
      </c>
      <c r="GE44" s="455">
        <f t="shared" si="42"/>
        <v>0</v>
      </c>
      <c r="GF44" s="456">
        <f t="shared" si="43"/>
        <v>0</v>
      </c>
      <c r="GG44" s="456">
        <f t="shared" si="44"/>
        <v>0</v>
      </c>
      <c r="GH44" s="456">
        <f t="shared" si="45"/>
        <v>0</v>
      </c>
      <c r="GI44" s="456">
        <f t="shared" si="46"/>
        <v>0</v>
      </c>
      <c r="GJ44" s="455">
        <f t="shared" si="47"/>
        <v>0</v>
      </c>
      <c r="GK44" s="455">
        <f t="shared" si="152"/>
        <v>0</v>
      </c>
      <c r="GL44" s="455">
        <f>IF(AND($FX44&lt;&gt;1,$FZ44&lt;&gt;1),IF(AND(SUM($GK44:GK44)&lt;&gt;1),IF($GC44&gt;=10,1,),),0)</f>
        <v>0</v>
      </c>
      <c r="GM44" s="455">
        <f>IF(AND($FX44&lt;&gt;1,$FZ44&lt;&gt;1),IF(AND(SUM($GK44:GL44)&lt;&gt;1),IF(AND($FY44=1,$GC44&gt;=4),1,),),0)</f>
        <v>0</v>
      </c>
      <c r="GN44" s="455">
        <f>IF(AND($FX44&lt;&gt;1,$FZ44&lt;&gt;1),IF(AND(SUM($GK44:GM44)&lt;&gt;1),IF(AND($FY44=1,$GC44&gt;=2),1,),),0)</f>
        <v>0</v>
      </c>
      <c r="GO44" s="455">
        <f>IF(AND($FX44&lt;&gt;1,$FZ44&lt;&gt;1),IF(AND(SUM($GK44:GN44)&lt;&gt;1),IF(AND($FY44=1,$GC44&gt;0),1,),),0)</f>
        <v>0</v>
      </c>
      <c r="GP44" s="455">
        <f>IF(AND($FX44&lt;&gt;1,$FZ44&lt;&gt;1),IF(AND(SUM($GK44:GO44)&lt;&gt;1),IF($GC44&gt;=4,1,),),0)</f>
        <v>0</v>
      </c>
      <c r="GQ44" s="455">
        <f>IF(AND($FX44&lt;&gt;1,$FZ44&lt;&gt;1),IF(AND(SUM($GK44:GP44)&lt;&gt;1),IF($FY44=1,1,),),0)</f>
        <v>0</v>
      </c>
      <c r="GR44" s="455">
        <f>IF(AND($FX44&lt;&gt;1,$FZ44&lt;&gt;1),IF(AND(SUM($GK44:GQ44)&lt;&gt;1),IF($GC44&gt;=2,1,),),0)</f>
        <v>0</v>
      </c>
      <c r="GS44" s="455">
        <f>IF(AND($FX44&lt;&gt;1,$FZ44&lt;&gt;1),IF(AND(SUM($GK44:GR44)&lt;&gt;1),IF($GC44&gt;0,1,),),0)</f>
        <v>0</v>
      </c>
      <c r="GT44" s="455">
        <f t="shared" si="48"/>
        <v>0</v>
      </c>
      <c r="GU44" s="455">
        <f>IF($FX44&lt;&gt;1,IF(AND(SUM($GT44:GT44)&lt;&gt;1,$GJ44=4,$FZ44=1,$GC44&gt;0),1,),0)</f>
        <v>0</v>
      </c>
      <c r="GV44" s="455">
        <f t="shared" si="49"/>
        <v>0</v>
      </c>
      <c r="GW44" s="455">
        <f t="shared" si="50"/>
        <v>0</v>
      </c>
      <c r="GX44" s="455">
        <f>IF($FX44&lt;&gt;1,IF(AND($GJ44=2,SUM($GV44:GW44)&lt;&gt;1),IF(AND($FY44=1,$GD44&gt;=0.2),1,),),0)</f>
        <v>0</v>
      </c>
      <c r="GY44" s="455">
        <f>IF($FX44&lt;&gt;1,IF(AND($GJ44=2,SUM($GV44:GX44)&lt;&gt;1),IF(AND($FY44=1,$GD44&gt;=0.1),1,),),0)</f>
        <v>0</v>
      </c>
      <c r="GZ44" s="455">
        <f>IF($FX44&lt;&gt;1,IF(AND($GJ44=2,SUM($GV44:GY44)&lt;&gt;1),IF(AND($FY44=1,$GC44&gt;0),1,),),0)</f>
        <v>0</v>
      </c>
      <c r="HA44" s="455">
        <f>IF($FX44&lt;&gt;1,IF(AND($GJ44=2,SUM($GV44:GZ44)&lt;&gt;1),IF($GD44&gt;=0.2,1,),),0)</f>
        <v>0</v>
      </c>
      <c r="HB44" s="455">
        <f>IF($FX44&lt;&gt;1,IF(AND($GJ44=2,SUM($GV44:HA44)&lt;&gt;1),IF($FY44=1,1,),),0)</f>
        <v>0</v>
      </c>
      <c r="HC44" s="455">
        <f>IF($FX44&lt;&gt;1,IF(AND($GJ44=2,SUM($GV44:HB44)&lt;&gt;1),IF($GD44&gt;=0.1,1,),),0)</f>
        <v>0</v>
      </c>
      <c r="HD44" s="455">
        <f>IF($FX44&lt;&gt;1,IF(AND(SUM($GV44:HC44)&lt;&gt;1,$GJ44=2,$GC44&gt;0),1,),0)</f>
        <v>0</v>
      </c>
      <c r="HE44" s="455">
        <f t="shared" si="51"/>
        <v>0</v>
      </c>
      <c r="HF44" s="455">
        <f t="shared" si="52"/>
        <v>0</v>
      </c>
      <c r="HG44" s="455">
        <f>IF($FX44&lt;&gt;1,IF(AND($GJ44=3,SUM($HE44:HF44)&lt;&gt;1),IF(AND($FY44=1,$GD44&gt;=0.1),1,),),0)</f>
        <v>0</v>
      </c>
      <c r="HH44" s="455">
        <f>IF($FX44&lt;&gt;1,IF(AND($GJ44=3,SUM($HE44:HG44)&lt;&gt;1),IF(AND($FY44=1,$GD44&gt;=0.05),1,),),0)</f>
        <v>0</v>
      </c>
      <c r="HI44" s="455">
        <f>IF($FX44&lt;&gt;1,IF(AND($GJ44=3,SUM($HE44:HH44)&lt;&gt;1),IF(AND($FY44=1,$GC44&gt;0),1,),),0)</f>
        <v>0</v>
      </c>
      <c r="HJ44" s="455">
        <f>IF($FX44&lt;&gt;1,IF(AND($GJ44=3,SUM($HE44:HI44)&lt;&gt;1),IF($GD44&gt;=0.1,1,),),0)</f>
        <v>0</v>
      </c>
      <c r="HK44" s="455">
        <f>IF($FX44&lt;&gt;1,IF(AND($GJ44=3,SUM($HE44:HJ44)&lt;&gt;1),IF($FY44=1,1,),),0)</f>
        <v>0</v>
      </c>
      <c r="HL44" s="455">
        <f>IF($FX44&lt;&gt;1,IF(AND($GJ44=3,SUM($HE44:HK44)&lt;&gt;1),IF($GD44&gt;=0.05,1,),),0)</f>
        <v>0</v>
      </c>
      <c r="HM44" s="455">
        <f>IF($FX44&lt;&gt;1,IF(AND(SUM($HE44:HL44)&lt;&gt;1,$GJ44=3,$FZ44=1,$GC44&gt;0),1,),0)</f>
        <v>0</v>
      </c>
      <c r="HN44" s="457">
        <f t="shared" si="153"/>
        <v>0</v>
      </c>
      <c r="HO44" s="458"/>
      <c r="HP44" s="459">
        <f t="shared" si="53"/>
        <v>0</v>
      </c>
      <c r="HQ44" s="460">
        <f t="shared" si="54"/>
        <v>0</v>
      </c>
      <c r="HR44" s="460">
        <f t="shared" si="55"/>
        <v>0</v>
      </c>
      <c r="HS44" s="460">
        <f t="shared" si="56"/>
        <v>0</v>
      </c>
      <c r="HT44" s="460">
        <f t="shared" si="57"/>
        <v>0</v>
      </c>
      <c r="HU44" s="460">
        <f t="shared" si="58"/>
        <v>0</v>
      </c>
      <c r="HV44" s="460">
        <f t="shared" si="59"/>
        <v>0</v>
      </c>
      <c r="HW44" s="460">
        <f t="shared" si="60"/>
        <v>0</v>
      </c>
      <c r="HX44" s="460">
        <f t="shared" si="61"/>
        <v>0</v>
      </c>
      <c r="HY44" s="460">
        <f t="shared" si="62"/>
        <v>0</v>
      </c>
      <c r="HZ44" s="460">
        <f t="shared" si="63"/>
        <v>0</v>
      </c>
      <c r="IA44" s="460">
        <f t="shared" si="64"/>
        <v>0</v>
      </c>
      <c r="IB44" s="460">
        <f t="shared" si="65"/>
        <v>0</v>
      </c>
      <c r="IC44" s="460">
        <f t="shared" si="66"/>
        <v>0</v>
      </c>
      <c r="ID44" s="460">
        <f t="shared" si="67"/>
        <v>0</v>
      </c>
      <c r="IE44" s="460">
        <f t="shared" si="68"/>
        <v>0</v>
      </c>
      <c r="IF44" s="460">
        <f t="shared" si="69"/>
        <v>0</v>
      </c>
      <c r="IG44" s="460">
        <f t="shared" si="70"/>
        <v>0</v>
      </c>
      <c r="IH44" s="460">
        <f t="shared" si="71"/>
        <v>0</v>
      </c>
      <c r="II44" s="460">
        <f t="shared" si="72"/>
        <v>0</v>
      </c>
      <c r="IJ44" s="460">
        <f t="shared" si="73"/>
        <v>0</v>
      </c>
      <c r="IK44" s="460">
        <f t="shared" si="74"/>
        <v>0</v>
      </c>
      <c r="IL44" s="460">
        <f t="shared" si="75"/>
        <v>0</v>
      </c>
      <c r="IM44" s="460">
        <f t="shared" si="76"/>
        <v>0</v>
      </c>
      <c r="IN44" s="460">
        <f t="shared" si="77"/>
        <v>0</v>
      </c>
      <c r="IO44" s="460">
        <f t="shared" si="78"/>
        <v>0</v>
      </c>
      <c r="IP44" s="460">
        <f t="shared" si="79"/>
        <v>0</v>
      </c>
      <c r="IQ44" s="460">
        <f t="shared" si="80"/>
        <v>0</v>
      </c>
      <c r="IR44" s="460">
        <f t="shared" si="81"/>
        <v>0</v>
      </c>
      <c r="IS44" s="460">
        <f t="shared" si="82"/>
        <v>0</v>
      </c>
      <c r="IT44" s="460">
        <f t="shared" si="83"/>
        <v>0</v>
      </c>
      <c r="IU44" s="460">
        <f t="shared" si="84"/>
        <v>0</v>
      </c>
      <c r="IV44" s="460">
        <f t="shared" si="85"/>
        <v>0</v>
      </c>
      <c r="IW44" s="460">
        <f t="shared" si="86"/>
        <v>0</v>
      </c>
      <c r="IX44" s="460">
        <f t="shared" si="87"/>
        <v>0</v>
      </c>
      <c r="IY44" s="460">
        <f t="shared" si="88"/>
        <v>0</v>
      </c>
      <c r="IZ44" s="460">
        <f t="shared" si="89"/>
        <v>0</v>
      </c>
      <c r="JA44" s="460">
        <f t="shared" si="90"/>
        <v>0</v>
      </c>
      <c r="JB44" s="460">
        <f t="shared" si="91"/>
        <v>0</v>
      </c>
      <c r="JC44" s="460">
        <f t="shared" si="92"/>
        <v>0</v>
      </c>
      <c r="JD44" s="460">
        <f t="shared" si="93"/>
        <v>0</v>
      </c>
      <c r="JE44" s="460">
        <f t="shared" si="94"/>
        <v>0</v>
      </c>
      <c r="JF44" s="460">
        <f t="shared" si="95"/>
        <v>0</v>
      </c>
      <c r="JG44" s="460">
        <f t="shared" si="154"/>
        <v>0</v>
      </c>
      <c r="JH44" s="460">
        <f t="shared" si="155"/>
        <v>0</v>
      </c>
      <c r="JI44" s="460">
        <f t="shared" si="156"/>
        <v>0</v>
      </c>
      <c r="JJ44" s="460">
        <f t="shared" si="157"/>
        <v>0</v>
      </c>
      <c r="JK44" s="460">
        <f t="shared" si="158"/>
        <v>0</v>
      </c>
      <c r="JL44" s="460">
        <f t="shared" si="159"/>
        <v>0</v>
      </c>
      <c r="JM44" s="648">
        <f t="shared" si="97"/>
        <v>0</v>
      </c>
      <c r="JN44" s="460">
        <f t="shared" si="98"/>
        <v>0</v>
      </c>
      <c r="JO44" s="460">
        <f t="shared" si="99"/>
        <v>0</v>
      </c>
      <c r="JP44" s="648">
        <f t="shared" si="100"/>
        <v>0</v>
      </c>
      <c r="JQ44" s="460">
        <f t="shared" si="101"/>
        <v>0</v>
      </c>
      <c r="JR44" s="460">
        <f t="shared" si="102"/>
        <v>0</v>
      </c>
      <c r="JS44" s="460">
        <f t="shared" si="160"/>
        <v>0</v>
      </c>
      <c r="JT44" s="460">
        <f t="shared" si="103"/>
        <v>0</v>
      </c>
      <c r="JU44" s="460">
        <f t="shared" si="104"/>
        <v>0</v>
      </c>
      <c r="JV44" s="460">
        <f t="shared" si="105"/>
        <v>0</v>
      </c>
      <c r="JW44" s="460">
        <f t="shared" si="187"/>
        <v>0</v>
      </c>
      <c r="JX44" s="460">
        <f t="shared" si="187"/>
        <v>0</v>
      </c>
      <c r="JY44" s="460">
        <f t="shared" si="187"/>
        <v>0</v>
      </c>
      <c r="JZ44" s="460">
        <f t="shared" si="187"/>
        <v>0</v>
      </c>
      <c r="KA44" s="460">
        <f t="shared" si="187"/>
        <v>0</v>
      </c>
      <c r="KB44" s="460">
        <f t="shared" si="187"/>
        <v>0</v>
      </c>
      <c r="KC44" s="460">
        <f t="shared" si="187"/>
        <v>0</v>
      </c>
      <c r="KD44" s="460">
        <f t="shared" si="187"/>
        <v>0</v>
      </c>
      <c r="KE44" s="460">
        <f t="shared" si="187"/>
        <v>0</v>
      </c>
      <c r="KF44" s="460">
        <f t="shared" si="187"/>
        <v>0</v>
      </c>
      <c r="KG44" s="460">
        <f t="shared" si="187"/>
        <v>0</v>
      </c>
      <c r="KH44" s="460">
        <f t="shared" si="187"/>
        <v>0</v>
      </c>
      <c r="KI44" s="460">
        <f t="shared" si="107"/>
        <v>0</v>
      </c>
      <c r="KJ44" s="460">
        <f t="shared" si="189"/>
        <v>0</v>
      </c>
      <c r="KK44" s="460">
        <f t="shared" si="189"/>
        <v>0</v>
      </c>
      <c r="KL44" s="460">
        <f t="shared" si="189"/>
        <v>0</v>
      </c>
      <c r="KM44" s="460">
        <f t="shared" si="188"/>
        <v>0</v>
      </c>
      <c r="KN44" s="460">
        <f t="shared" si="188"/>
        <v>0</v>
      </c>
      <c r="KO44" s="460">
        <f t="shared" si="188"/>
        <v>0</v>
      </c>
      <c r="KP44" s="460">
        <f t="shared" si="188"/>
        <v>0</v>
      </c>
      <c r="KQ44" s="460">
        <f t="shared" si="188"/>
        <v>0</v>
      </c>
      <c r="KR44" s="460">
        <f t="shared" si="188"/>
        <v>0</v>
      </c>
      <c r="KS44" s="460">
        <f t="shared" si="188"/>
        <v>0</v>
      </c>
      <c r="KT44" s="460">
        <f t="shared" si="188"/>
        <v>0</v>
      </c>
      <c r="KU44" s="460">
        <f t="shared" si="188"/>
        <v>0</v>
      </c>
      <c r="KV44" s="460">
        <f t="shared" si="188"/>
        <v>0</v>
      </c>
      <c r="KW44" s="460">
        <f t="shared" si="188"/>
        <v>0</v>
      </c>
      <c r="KX44" s="460">
        <f t="shared" si="109"/>
        <v>0</v>
      </c>
      <c r="KY44" s="460">
        <f t="shared" si="180"/>
        <v>0</v>
      </c>
      <c r="KZ44" s="460">
        <f t="shared" si="110"/>
        <v>0</v>
      </c>
      <c r="LA44" s="457">
        <f t="shared" si="110"/>
        <v>0</v>
      </c>
      <c r="LB44" s="461">
        <f t="shared" si="162"/>
        <v>0</v>
      </c>
      <c r="LC44" s="460">
        <f t="shared" si="111"/>
        <v>0</v>
      </c>
      <c r="LD44" s="462">
        <f>IF(I44=1,VLOOKUP(C44,'総括表 (A表)'!$E$12:$AP$542,37,FALSE),)</f>
        <v>0</v>
      </c>
      <c r="LE44" s="463">
        <f t="shared" si="163"/>
        <v>0</v>
      </c>
      <c r="LF44" s="460" t="str">
        <f t="shared" si="112"/>
        <v/>
      </c>
      <c r="LG44" s="460" t="str">
        <f t="shared" si="113"/>
        <v/>
      </c>
      <c r="LH44" s="460" t="str">
        <f t="shared" si="164"/>
        <v/>
      </c>
      <c r="LI44" s="460" t="str">
        <f t="shared" si="165"/>
        <v/>
      </c>
      <c r="LJ44" s="460" t="str">
        <f t="shared" si="166"/>
        <v/>
      </c>
      <c r="LK44" s="460" t="str">
        <f t="shared" si="167"/>
        <v/>
      </c>
      <c r="LL44" s="460" t="str">
        <f t="shared" si="168"/>
        <v/>
      </c>
      <c r="LM44" s="460" t="str">
        <f t="shared" si="169"/>
        <v/>
      </c>
      <c r="LN44" s="460" t="str">
        <f t="shared" si="170"/>
        <v/>
      </c>
      <c r="LO44" s="462" t="str">
        <f t="shared" si="114"/>
        <v/>
      </c>
      <c r="LP44" s="459">
        <f t="shared" si="171"/>
        <v>0</v>
      </c>
      <c r="LQ44" s="460" t="str">
        <f t="shared" si="115"/>
        <v/>
      </c>
      <c r="LR44" s="460" t="str">
        <f t="shared" si="116"/>
        <v/>
      </c>
      <c r="LS44" s="464" t="str">
        <f t="shared" si="117"/>
        <v/>
      </c>
      <c r="LT44" s="460" t="str">
        <f t="shared" si="118"/>
        <v/>
      </c>
      <c r="LU44" s="460" t="str">
        <f t="shared" si="119"/>
        <v/>
      </c>
      <c r="LV44" s="621" t="str">
        <f t="shared" si="179"/>
        <v>○</v>
      </c>
      <c r="LW44" s="459">
        <f t="shared" si="172"/>
        <v>0</v>
      </c>
      <c r="LX44" s="465">
        <f t="shared" si="120"/>
        <v>0</v>
      </c>
      <c r="LY44" s="465" t="str">
        <f t="shared" si="121"/>
        <v/>
      </c>
      <c r="LZ44" s="466" t="str">
        <f t="shared" si="173"/>
        <v/>
      </c>
      <c r="MA44" s="466">
        <f t="shared" si="122"/>
        <v>0</v>
      </c>
      <c r="MB44" s="466">
        <f t="shared" si="174"/>
        <v>0</v>
      </c>
      <c r="MC44" s="466">
        <f t="shared" si="123"/>
        <v>0</v>
      </c>
      <c r="MD44" s="467">
        <f t="shared" si="124"/>
        <v>0</v>
      </c>
      <c r="ME44" s="468" t="str">
        <f t="shared" si="125"/>
        <v>○</v>
      </c>
      <c r="MF44" s="469" t="str">
        <f t="shared" si="126"/>
        <v/>
      </c>
      <c r="MG44" s="466">
        <f t="shared" si="127"/>
        <v>0</v>
      </c>
      <c r="MH44" s="470">
        <f t="shared" si="128"/>
        <v>0</v>
      </c>
      <c r="MI44" s="471" t="str">
        <f t="shared" si="175"/>
        <v>○</v>
      </c>
      <c r="MJ44" s="556" t="str">
        <f t="shared" si="176"/>
        <v>○</v>
      </c>
      <c r="MK44" s="569" t="str">
        <f t="shared" si="129"/>
        <v/>
      </c>
      <c r="ML44" s="568" t="str">
        <f t="shared" si="130"/>
        <v/>
      </c>
      <c r="MM44" s="570" t="str">
        <f t="shared" si="131"/>
        <v/>
      </c>
      <c r="MN44" s="571">
        <f t="shared" si="132"/>
        <v>0</v>
      </c>
    </row>
    <row r="45" spans="1:352" ht="30" customHeight="1">
      <c r="A45" s="531">
        <f t="shared" si="8"/>
        <v>0</v>
      </c>
      <c r="B45" s="531">
        <f t="shared" si="133"/>
        <v>0</v>
      </c>
      <c r="C45" s="531">
        <f t="shared" si="181"/>
        <v>0</v>
      </c>
      <c r="D45" s="531">
        <f t="shared" si="135"/>
        <v>0</v>
      </c>
      <c r="E45" s="531">
        <f t="shared" si="9"/>
        <v>0</v>
      </c>
      <c r="F45" s="531">
        <f t="shared" si="10"/>
        <v>0</v>
      </c>
      <c r="G45" s="531">
        <f t="shared" si="136"/>
        <v>0</v>
      </c>
      <c r="H45" s="531">
        <f t="shared" si="137"/>
        <v>0</v>
      </c>
      <c r="I45" s="531">
        <f t="shared" si="11"/>
        <v>0</v>
      </c>
      <c r="J45" s="531">
        <f t="shared" si="138"/>
        <v>0</v>
      </c>
      <c r="K45" s="532">
        <f t="shared" si="12"/>
        <v>32</v>
      </c>
      <c r="L45" s="390"/>
      <c r="M45" s="391"/>
      <c r="N45" s="391"/>
      <c r="O45" s="102"/>
      <c r="P45" s="545" cm="1">
        <f t="array" ref="P45">IFERROR(_xlfn.IFS($O45=1,"都市農業地域",$O45=2,"平地農業地域",$O45=3,"中間農業地域",$O45=4,"山間農業地域"),0)</f>
        <v>0</v>
      </c>
      <c r="Q45" s="560"/>
      <c r="R45" s="317">
        <f t="shared" si="13"/>
        <v>0</v>
      </c>
      <c r="S45" s="637"/>
      <c r="T45" s="742"/>
      <c r="U45" s="743"/>
      <c r="V45" s="637"/>
      <c r="W45" s="455" t="str">
        <f t="shared" si="139"/>
        <v/>
      </c>
      <c r="X45" s="546" t="str">
        <f>IFERROR(IF($Y45=5,"100万円",VLOOKUP($W45,'整理番号表 （R7） '!$Y$33:$Z$34,2,"FALSE")),"")</f>
        <v/>
      </c>
      <c r="Y45" s="50"/>
      <c r="Z45" s="456" cm="1">
        <f t="array" ref="Z45">IFERROR(_xlfn.IFS($Y45=1,"認定農業者",$Y45=2,"認定就農者",$Y45=3,"集落営農組織(任意組織)",$Y45=4,"市町村基本構想に示す目標水準を達成している農業者",$Y45=5,"市町村が認める者"),0)</f>
        <v>0</v>
      </c>
      <c r="AA45" s="371"/>
      <c r="AB45" s="547" t="str">
        <f>'整理番号表 （R7） '!$AC45</f>
        <v/>
      </c>
      <c r="AC45" s="548" t="str">
        <f t="shared" si="186"/>
        <v/>
      </c>
      <c r="AD45" s="50"/>
      <c r="AE45" s="50"/>
      <c r="AF45" s="318">
        <f>IF(AE45&lt;&gt;0,VLOOKUP(AE45,'整理番号表 （R7） '!$B$20:$F$47,2,FALSE),)</f>
        <v>0</v>
      </c>
      <c r="AG45" s="104"/>
      <c r="AH45" s="549" t="str">
        <f>IFERROR(VLOOKUP(AG45,'整理番号表 （R7） '!$P$6:$Q$39,2,FALSE),"")</f>
        <v/>
      </c>
      <c r="AI45" s="106"/>
      <c r="AJ45" s="530">
        <f t="shared" si="15"/>
        <v>0</v>
      </c>
      <c r="AK45" s="89"/>
      <c r="AL45" s="632"/>
      <c r="AM45" s="439"/>
      <c r="AN45" s="440"/>
      <c r="AO45" s="440"/>
      <c r="AP45" s="104"/>
      <c r="AQ45" s="441">
        <f>IF(AP45&lt;&gt;0,VLOOKUP(AP45,'整理番号表 （R7） '!$P$43:$R$49,2,FALSE),)</f>
        <v>0</v>
      </c>
      <c r="AR45" s="442"/>
      <c r="AS45" s="440"/>
      <c r="AT45" s="105"/>
      <c r="AU45" s="767"/>
      <c r="AV45" s="767"/>
      <c r="AW45" s="418"/>
      <c r="AX45" s="443">
        <f t="shared" si="140"/>
        <v>0</v>
      </c>
      <c r="AY45" s="443">
        <f t="shared" si="16"/>
        <v>0</v>
      </c>
      <c r="AZ45" s="418"/>
      <c r="BA45" s="443">
        <f t="shared" si="177"/>
        <v>0</v>
      </c>
      <c r="BB45" s="444"/>
      <c r="BC45" s="444"/>
      <c r="BD45" s="444"/>
      <c r="BE45" s="620"/>
      <c r="BF45" s="553" t="str">
        <f t="shared" si="141"/>
        <v/>
      </c>
      <c r="BG45" s="562" t="str">
        <f t="shared" si="142"/>
        <v/>
      </c>
      <c r="BH45" s="445">
        <f t="shared" si="143"/>
        <v>0</v>
      </c>
      <c r="BI45" s="445">
        <f t="shared" si="178"/>
        <v>0</v>
      </c>
      <c r="BJ45" s="446"/>
      <c r="BK45" s="446"/>
      <c r="BL45" s="446"/>
      <c r="BM45" s="45"/>
      <c r="BN45" s="318">
        <f>IF(BM45&lt;&gt;0,VLOOKUP(BM45,'整理番号表 （R7） '!$T$6:$U$16,2,FALSE),)</f>
        <v>0</v>
      </c>
      <c r="BO45" s="45"/>
      <c r="BP45" s="318">
        <f>IF(BO45&lt;&gt;0,VLOOKUP(BO45,'整理番号表 （R7） '!$T$23:$U$30,2,FALSE),)</f>
        <v>0</v>
      </c>
      <c r="BQ45" s="45"/>
      <c r="BR45" s="319">
        <f t="shared" si="17"/>
        <v>0</v>
      </c>
      <c r="BS45" s="763" t="str">
        <f t="shared" si="18"/>
        <v/>
      </c>
      <c r="BT45" s="113"/>
      <c r="BU45" s="618"/>
      <c r="BV45" s="113"/>
      <c r="BW45" s="113"/>
      <c r="BX45" s="113"/>
      <c r="BY45" s="554">
        <f t="shared" si="144"/>
        <v>0</v>
      </c>
      <c r="BZ45" s="764">
        <f t="shared" si="195"/>
        <v>0</v>
      </c>
      <c r="CA45" s="317">
        <f t="shared" si="145"/>
        <v>0</v>
      </c>
      <c r="CB45" s="357" t="str">
        <f t="shared" si="182"/>
        <v/>
      </c>
      <c r="CC45" s="317">
        <f t="shared" si="21"/>
        <v>0</v>
      </c>
      <c r="CD45" s="317">
        <f t="shared" si="146"/>
        <v>0</v>
      </c>
      <c r="CE45" s="317">
        <f t="shared" si="147"/>
        <v>0</v>
      </c>
      <c r="CF45" s="317">
        <f t="shared" si="148"/>
        <v>0</v>
      </c>
      <c r="CG45" s="317">
        <f t="shared" si="149"/>
        <v>0</v>
      </c>
      <c r="CH45" s="317">
        <f t="shared" si="150"/>
        <v>0</v>
      </c>
      <c r="CI45" s="357" t="str">
        <f t="shared" si="151"/>
        <v/>
      </c>
      <c r="CJ45" s="572">
        <f t="shared" si="196"/>
        <v>0</v>
      </c>
      <c r="CK45" s="320">
        <f t="shared" si="196"/>
        <v>0</v>
      </c>
      <c r="CL45" s="320">
        <f t="shared" si="196"/>
        <v>0</v>
      </c>
      <c r="CM45" s="320">
        <f t="shared" si="196"/>
        <v>0</v>
      </c>
      <c r="CN45" s="320">
        <f t="shared" si="196"/>
        <v>0</v>
      </c>
      <c r="CO45" s="320">
        <f t="shared" si="196"/>
        <v>0</v>
      </c>
      <c r="CP45" s="320">
        <f t="shared" si="23"/>
        <v>0</v>
      </c>
      <c r="CQ45" s="320">
        <f t="shared" si="197"/>
        <v>0</v>
      </c>
      <c r="CR45" s="320">
        <f t="shared" si="197"/>
        <v>0</v>
      </c>
      <c r="CS45" s="320">
        <f t="shared" si="197"/>
        <v>0</v>
      </c>
      <c r="CT45" s="320">
        <f t="shared" si="197"/>
        <v>0</v>
      </c>
      <c r="CU45" s="320">
        <f t="shared" si="197"/>
        <v>0</v>
      </c>
      <c r="CV45" s="320">
        <f t="shared" si="197"/>
        <v>0</v>
      </c>
      <c r="CW45" s="320">
        <f t="shared" si="25"/>
        <v>0</v>
      </c>
      <c r="CX45" s="320">
        <f t="shared" si="198"/>
        <v>0</v>
      </c>
      <c r="CY45" s="320">
        <f t="shared" si="198"/>
        <v>0</v>
      </c>
      <c r="CZ45" s="320">
        <f t="shared" si="198"/>
        <v>0</v>
      </c>
      <c r="DA45" s="320">
        <f t="shared" si="198"/>
        <v>0</v>
      </c>
      <c r="DB45" s="320">
        <f t="shared" si="198"/>
        <v>0</v>
      </c>
      <c r="DC45" s="320">
        <f t="shared" si="198"/>
        <v>0</v>
      </c>
      <c r="DD45" s="320">
        <f t="shared" si="27"/>
        <v>0</v>
      </c>
      <c r="DE45" s="320">
        <f t="shared" si="193"/>
        <v>0</v>
      </c>
      <c r="DF45" s="320">
        <f t="shared" si="193"/>
        <v>0</v>
      </c>
      <c r="DG45" s="320">
        <f t="shared" si="193"/>
        <v>0</v>
      </c>
      <c r="DH45" s="320">
        <f t="shared" si="193"/>
        <v>0</v>
      </c>
      <c r="DI45" s="320">
        <f t="shared" si="194"/>
        <v>0</v>
      </c>
      <c r="DJ45" s="320">
        <f t="shared" si="194"/>
        <v>0</v>
      </c>
      <c r="DK45" s="320">
        <f t="shared" si="30"/>
        <v>0</v>
      </c>
      <c r="DL45" s="320">
        <f t="shared" si="31"/>
        <v>0</v>
      </c>
      <c r="DM45" s="320">
        <f t="shared" si="32"/>
        <v>0</v>
      </c>
      <c r="DN45" s="320">
        <f t="shared" si="33"/>
        <v>0</v>
      </c>
      <c r="DO45" s="320">
        <f t="shared" si="34"/>
        <v>0</v>
      </c>
      <c r="DP45" s="374">
        <f t="shared" si="35"/>
        <v>0</v>
      </c>
      <c r="DQ45" s="447">
        <f t="shared" si="36"/>
        <v>0</v>
      </c>
      <c r="DR45" s="447">
        <f>IF($W45=1,IF(SUM($DQ45:DQ45)&lt;&gt;1,IF(SUM(GL45,GW45,HF45)&gt;0,1,),),)</f>
        <v>0</v>
      </c>
      <c r="DS45" s="447">
        <f>IF($W45=1,IF(SUM($DQ45:DR45)&lt;&gt;1,IF(SUM(GM45,GX45,HG45)&gt;0,1,),),)</f>
        <v>0</v>
      </c>
      <c r="DT45" s="447">
        <f>IF($W45=1,IF(SUM($DQ45:DS45)&lt;&gt;1,IF(SUM(GN45,GY45,HH45)&gt;0,1,),),)</f>
        <v>0</v>
      </c>
      <c r="DU45" s="447">
        <f>IF($W45=1,IF(SUM($DQ45:DT45)&lt;&gt;1,IF(SUM(GO45,GT45,GZ45,HI45)&gt;0,1,),),)</f>
        <v>0</v>
      </c>
      <c r="DV45" s="447">
        <f>IF($W45=1,IF(SUM($DQ45:DT45)&lt;&gt;1,IF(SUM(GP45,HA45,HJ45)&gt;0,1,),),)</f>
        <v>0</v>
      </c>
      <c r="DW45" s="447">
        <f>IF($W45=1,IF(SUM($DQ45:DV45)&lt;&gt;1,IF(SUM(GQ45,HB45,HK45)&gt;0,1,),),)</f>
        <v>0</v>
      </c>
      <c r="DX45" s="447">
        <f>IF($W45=1,IF(SUM($DQ45:DV45)&lt;&gt;1,IF(SUM(GR45,HC45,HL45)&gt;0,1,),),)</f>
        <v>0</v>
      </c>
      <c r="DY45" s="447">
        <f>IF($W45=1,IF(SUM($DQ45:DX45)&lt;&gt;1,IF(SUM(GS45,HD45,HM45,GU45)&gt;0,1,),),)</f>
        <v>0</v>
      </c>
      <c r="DZ45" s="447">
        <f t="shared" si="37"/>
        <v>0</v>
      </c>
      <c r="EA45" s="643"/>
      <c r="EB45" s="643"/>
      <c r="EC45" s="643"/>
      <c r="ED45" s="643"/>
      <c r="EE45" s="643"/>
      <c r="EF45" s="643"/>
      <c r="EG45" s="643"/>
      <c r="EH45" s="643"/>
      <c r="EI45" s="643"/>
      <c r="EJ45" s="643"/>
      <c r="EK45" s="643"/>
      <c r="EL45" s="643"/>
      <c r="EM45" s="56"/>
      <c r="EN45" s="56"/>
      <c r="EO45" s="56"/>
      <c r="EP45" s="56"/>
      <c r="EQ45" s="56"/>
      <c r="ER45" s="555">
        <f t="shared" si="38"/>
        <v>0</v>
      </c>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448"/>
      <c r="FT45" s="56"/>
      <c r="FU45" s="449"/>
      <c r="FV45" s="458"/>
      <c r="FW45" s="573"/>
      <c r="FX45" s="530">
        <f t="shared" si="39"/>
        <v>0</v>
      </c>
      <c r="FY45" s="450"/>
      <c r="FZ45" s="451"/>
      <c r="GA45" s="452"/>
      <c r="GB45" s="452"/>
      <c r="GC45" s="453">
        <f t="shared" si="40"/>
        <v>0</v>
      </c>
      <c r="GD45" s="454">
        <f t="shared" si="41"/>
        <v>0</v>
      </c>
      <c r="GE45" s="455">
        <f t="shared" si="42"/>
        <v>0</v>
      </c>
      <c r="GF45" s="456">
        <f t="shared" si="43"/>
        <v>0</v>
      </c>
      <c r="GG45" s="456">
        <f t="shared" si="44"/>
        <v>0</v>
      </c>
      <c r="GH45" s="456">
        <f t="shared" si="45"/>
        <v>0</v>
      </c>
      <c r="GI45" s="456">
        <f t="shared" si="46"/>
        <v>0</v>
      </c>
      <c r="GJ45" s="455">
        <f t="shared" si="47"/>
        <v>0</v>
      </c>
      <c r="GK45" s="455">
        <f t="shared" si="152"/>
        <v>0</v>
      </c>
      <c r="GL45" s="455">
        <f>IF(AND($FX45&lt;&gt;1,$FZ45&lt;&gt;1),IF(AND(SUM($GK45:GK45)&lt;&gt;1),IF($GC45&gt;=10,1,),),0)</f>
        <v>0</v>
      </c>
      <c r="GM45" s="455">
        <f>IF(AND($FX45&lt;&gt;1,$FZ45&lt;&gt;1),IF(AND(SUM($GK45:GL45)&lt;&gt;1),IF(AND($FY45=1,$GC45&gt;=4),1,),),0)</f>
        <v>0</v>
      </c>
      <c r="GN45" s="455">
        <f>IF(AND($FX45&lt;&gt;1,$FZ45&lt;&gt;1),IF(AND(SUM($GK45:GM45)&lt;&gt;1),IF(AND($FY45=1,$GC45&gt;=2),1,),),0)</f>
        <v>0</v>
      </c>
      <c r="GO45" s="455">
        <f>IF(AND($FX45&lt;&gt;1,$FZ45&lt;&gt;1),IF(AND(SUM($GK45:GN45)&lt;&gt;1),IF(AND($FY45=1,$GC45&gt;0),1,),),0)</f>
        <v>0</v>
      </c>
      <c r="GP45" s="455">
        <f>IF(AND($FX45&lt;&gt;1,$FZ45&lt;&gt;1),IF(AND(SUM($GK45:GO45)&lt;&gt;1),IF($GC45&gt;=4,1,),),0)</f>
        <v>0</v>
      </c>
      <c r="GQ45" s="455">
        <f>IF(AND($FX45&lt;&gt;1,$FZ45&lt;&gt;1),IF(AND(SUM($GK45:GP45)&lt;&gt;1),IF($FY45=1,1,),),0)</f>
        <v>0</v>
      </c>
      <c r="GR45" s="455">
        <f>IF(AND($FX45&lt;&gt;1,$FZ45&lt;&gt;1),IF(AND(SUM($GK45:GQ45)&lt;&gt;1),IF($GC45&gt;=2,1,),),0)</f>
        <v>0</v>
      </c>
      <c r="GS45" s="455">
        <f>IF(AND($FX45&lt;&gt;1,$FZ45&lt;&gt;1),IF(AND(SUM($GK45:GR45)&lt;&gt;1),IF($GC45&gt;0,1,),),0)</f>
        <v>0</v>
      </c>
      <c r="GT45" s="455">
        <f t="shared" si="48"/>
        <v>0</v>
      </c>
      <c r="GU45" s="455">
        <f>IF($FX45&lt;&gt;1,IF(AND(SUM($GT45:GT45)&lt;&gt;1,$GJ45=4,$FZ45=1,$GC45&gt;0),1,),0)</f>
        <v>0</v>
      </c>
      <c r="GV45" s="455">
        <f t="shared" si="49"/>
        <v>0</v>
      </c>
      <c r="GW45" s="455">
        <f t="shared" si="50"/>
        <v>0</v>
      </c>
      <c r="GX45" s="455">
        <f>IF($FX45&lt;&gt;1,IF(AND($GJ45=2,SUM($GV45:GW45)&lt;&gt;1),IF(AND($FY45=1,$GD45&gt;=0.2),1,),),0)</f>
        <v>0</v>
      </c>
      <c r="GY45" s="455">
        <f>IF($FX45&lt;&gt;1,IF(AND($GJ45=2,SUM($GV45:GX45)&lt;&gt;1),IF(AND($FY45=1,$GD45&gt;=0.1),1,),),0)</f>
        <v>0</v>
      </c>
      <c r="GZ45" s="455">
        <f>IF($FX45&lt;&gt;1,IF(AND($GJ45=2,SUM($GV45:GY45)&lt;&gt;1),IF(AND($FY45=1,$GC45&gt;0),1,),),0)</f>
        <v>0</v>
      </c>
      <c r="HA45" s="455">
        <f>IF($FX45&lt;&gt;1,IF(AND($GJ45=2,SUM($GV45:GZ45)&lt;&gt;1),IF($GD45&gt;=0.2,1,),),0)</f>
        <v>0</v>
      </c>
      <c r="HB45" s="455">
        <f>IF($FX45&lt;&gt;1,IF(AND($GJ45=2,SUM($GV45:HA45)&lt;&gt;1),IF($FY45=1,1,),),0)</f>
        <v>0</v>
      </c>
      <c r="HC45" s="455">
        <f>IF($FX45&lt;&gt;1,IF(AND($GJ45=2,SUM($GV45:HB45)&lt;&gt;1),IF($GD45&gt;=0.1,1,),),0)</f>
        <v>0</v>
      </c>
      <c r="HD45" s="455">
        <f>IF($FX45&lt;&gt;1,IF(AND(SUM($GV45:HC45)&lt;&gt;1,$GJ45=2,$GC45&gt;0),1,),0)</f>
        <v>0</v>
      </c>
      <c r="HE45" s="455">
        <f t="shared" si="51"/>
        <v>0</v>
      </c>
      <c r="HF45" s="455">
        <f t="shared" si="52"/>
        <v>0</v>
      </c>
      <c r="HG45" s="455">
        <f>IF($FX45&lt;&gt;1,IF(AND($GJ45=3,SUM($HE45:HF45)&lt;&gt;1),IF(AND($FY45=1,$GD45&gt;=0.1),1,),),0)</f>
        <v>0</v>
      </c>
      <c r="HH45" s="455">
        <f>IF($FX45&lt;&gt;1,IF(AND($GJ45=3,SUM($HE45:HG45)&lt;&gt;1),IF(AND($FY45=1,$GD45&gt;=0.05),1,),),0)</f>
        <v>0</v>
      </c>
      <c r="HI45" s="455">
        <f>IF($FX45&lt;&gt;1,IF(AND($GJ45=3,SUM($HE45:HH45)&lt;&gt;1),IF(AND($FY45=1,$GC45&gt;0),1,),),0)</f>
        <v>0</v>
      </c>
      <c r="HJ45" s="455">
        <f>IF($FX45&lt;&gt;1,IF(AND($GJ45=3,SUM($HE45:HI45)&lt;&gt;1),IF($GD45&gt;=0.1,1,),),0)</f>
        <v>0</v>
      </c>
      <c r="HK45" s="455">
        <f>IF($FX45&lt;&gt;1,IF(AND($GJ45=3,SUM($HE45:HJ45)&lt;&gt;1),IF($FY45=1,1,),),0)</f>
        <v>0</v>
      </c>
      <c r="HL45" s="455">
        <f>IF($FX45&lt;&gt;1,IF(AND($GJ45=3,SUM($HE45:HK45)&lt;&gt;1),IF($GD45&gt;=0.05,1,),),0)</f>
        <v>0</v>
      </c>
      <c r="HM45" s="455">
        <f>IF($FX45&lt;&gt;1,IF(AND(SUM($HE45:HL45)&lt;&gt;1,$GJ45=3,$FZ45=1,$GC45&gt;0),1,),0)</f>
        <v>0</v>
      </c>
      <c r="HN45" s="457">
        <f t="shared" si="153"/>
        <v>0</v>
      </c>
      <c r="HO45" s="458"/>
      <c r="HP45" s="459">
        <f t="shared" si="53"/>
        <v>0</v>
      </c>
      <c r="HQ45" s="460">
        <f t="shared" si="54"/>
        <v>0</v>
      </c>
      <c r="HR45" s="460">
        <f t="shared" si="55"/>
        <v>0</v>
      </c>
      <c r="HS45" s="460">
        <f t="shared" si="56"/>
        <v>0</v>
      </c>
      <c r="HT45" s="460">
        <f t="shared" si="57"/>
        <v>0</v>
      </c>
      <c r="HU45" s="460">
        <f t="shared" si="58"/>
        <v>0</v>
      </c>
      <c r="HV45" s="460">
        <f t="shared" si="59"/>
        <v>0</v>
      </c>
      <c r="HW45" s="460">
        <f t="shared" si="60"/>
        <v>0</v>
      </c>
      <c r="HX45" s="460">
        <f t="shared" si="61"/>
        <v>0</v>
      </c>
      <c r="HY45" s="460">
        <f t="shared" si="62"/>
        <v>0</v>
      </c>
      <c r="HZ45" s="460">
        <f t="shared" si="63"/>
        <v>0</v>
      </c>
      <c r="IA45" s="460">
        <f t="shared" si="64"/>
        <v>0</v>
      </c>
      <c r="IB45" s="460">
        <f t="shared" si="65"/>
        <v>0</v>
      </c>
      <c r="IC45" s="460">
        <f t="shared" si="66"/>
        <v>0</v>
      </c>
      <c r="ID45" s="460">
        <f t="shared" si="67"/>
        <v>0</v>
      </c>
      <c r="IE45" s="460">
        <f t="shared" si="68"/>
        <v>0</v>
      </c>
      <c r="IF45" s="460">
        <f t="shared" si="69"/>
        <v>0</v>
      </c>
      <c r="IG45" s="460">
        <f t="shared" si="70"/>
        <v>0</v>
      </c>
      <c r="IH45" s="460">
        <f t="shared" si="71"/>
        <v>0</v>
      </c>
      <c r="II45" s="460">
        <f t="shared" si="72"/>
        <v>0</v>
      </c>
      <c r="IJ45" s="460">
        <f t="shared" si="73"/>
        <v>0</v>
      </c>
      <c r="IK45" s="460">
        <f t="shared" si="74"/>
        <v>0</v>
      </c>
      <c r="IL45" s="460">
        <f t="shared" si="75"/>
        <v>0</v>
      </c>
      <c r="IM45" s="460">
        <f t="shared" si="76"/>
        <v>0</v>
      </c>
      <c r="IN45" s="460">
        <f t="shared" si="77"/>
        <v>0</v>
      </c>
      <c r="IO45" s="460">
        <f t="shared" si="78"/>
        <v>0</v>
      </c>
      <c r="IP45" s="460">
        <f t="shared" si="79"/>
        <v>0</v>
      </c>
      <c r="IQ45" s="460">
        <f t="shared" si="80"/>
        <v>0</v>
      </c>
      <c r="IR45" s="460">
        <f t="shared" si="81"/>
        <v>0</v>
      </c>
      <c r="IS45" s="460">
        <f t="shared" si="82"/>
        <v>0</v>
      </c>
      <c r="IT45" s="460">
        <f t="shared" si="83"/>
        <v>0</v>
      </c>
      <c r="IU45" s="460">
        <f t="shared" si="84"/>
        <v>0</v>
      </c>
      <c r="IV45" s="460">
        <f t="shared" si="85"/>
        <v>0</v>
      </c>
      <c r="IW45" s="460">
        <f t="shared" si="86"/>
        <v>0</v>
      </c>
      <c r="IX45" s="460">
        <f t="shared" si="87"/>
        <v>0</v>
      </c>
      <c r="IY45" s="460">
        <f t="shared" si="88"/>
        <v>0</v>
      </c>
      <c r="IZ45" s="460">
        <f t="shared" si="89"/>
        <v>0</v>
      </c>
      <c r="JA45" s="460">
        <f t="shared" si="90"/>
        <v>0</v>
      </c>
      <c r="JB45" s="460">
        <f t="shared" si="91"/>
        <v>0</v>
      </c>
      <c r="JC45" s="460">
        <f t="shared" si="92"/>
        <v>0</v>
      </c>
      <c r="JD45" s="460">
        <f t="shared" si="93"/>
        <v>0</v>
      </c>
      <c r="JE45" s="460">
        <f t="shared" si="94"/>
        <v>0</v>
      </c>
      <c r="JF45" s="460">
        <f t="shared" si="95"/>
        <v>0</v>
      </c>
      <c r="JG45" s="460">
        <f t="shared" si="154"/>
        <v>0</v>
      </c>
      <c r="JH45" s="460">
        <f t="shared" si="155"/>
        <v>0</v>
      </c>
      <c r="JI45" s="460">
        <f t="shared" si="156"/>
        <v>0</v>
      </c>
      <c r="JJ45" s="460">
        <f t="shared" si="157"/>
        <v>0</v>
      </c>
      <c r="JK45" s="460">
        <f t="shared" si="158"/>
        <v>0</v>
      </c>
      <c r="JL45" s="460">
        <f t="shared" si="159"/>
        <v>0</v>
      </c>
      <c r="JM45" s="648">
        <f t="shared" si="97"/>
        <v>0</v>
      </c>
      <c r="JN45" s="460">
        <f t="shared" si="98"/>
        <v>0</v>
      </c>
      <c r="JO45" s="460">
        <f t="shared" si="99"/>
        <v>0</v>
      </c>
      <c r="JP45" s="648">
        <f t="shared" si="100"/>
        <v>0</v>
      </c>
      <c r="JQ45" s="460">
        <f t="shared" si="101"/>
        <v>0</v>
      </c>
      <c r="JR45" s="460">
        <f t="shared" si="102"/>
        <v>0</v>
      </c>
      <c r="JS45" s="460">
        <f t="shared" si="160"/>
        <v>0</v>
      </c>
      <c r="JT45" s="460">
        <f t="shared" si="103"/>
        <v>0</v>
      </c>
      <c r="JU45" s="460">
        <f t="shared" si="104"/>
        <v>0</v>
      </c>
      <c r="JV45" s="460">
        <f t="shared" si="105"/>
        <v>0</v>
      </c>
      <c r="JW45" s="460">
        <f t="shared" ref="JW45:KH60" si="199">IF($I45=1,EQ45*JW$5,0)</f>
        <v>0</v>
      </c>
      <c r="JX45" s="460">
        <f t="shared" si="199"/>
        <v>0</v>
      </c>
      <c r="JY45" s="460">
        <f t="shared" si="199"/>
        <v>0</v>
      </c>
      <c r="JZ45" s="460">
        <f t="shared" si="199"/>
        <v>0</v>
      </c>
      <c r="KA45" s="460">
        <f t="shared" si="199"/>
        <v>0</v>
      </c>
      <c r="KB45" s="460">
        <f t="shared" si="199"/>
        <v>0</v>
      </c>
      <c r="KC45" s="460">
        <f t="shared" si="199"/>
        <v>0</v>
      </c>
      <c r="KD45" s="460">
        <f t="shared" si="199"/>
        <v>0</v>
      </c>
      <c r="KE45" s="460">
        <f t="shared" si="199"/>
        <v>0</v>
      </c>
      <c r="KF45" s="460">
        <f t="shared" si="199"/>
        <v>0</v>
      </c>
      <c r="KG45" s="460">
        <f t="shared" si="199"/>
        <v>0</v>
      </c>
      <c r="KH45" s="460">
        <f t="shared" si="199"/>
        <v>0</v>
      </c>
      <c r="KI45" s="460">
        <f t="shared" si="107"/>
        <v>0</v>
      </c>
      <c r="KJ45" s="460">
        <f t="shared" si="189"/>
        <v>0</v>
      </c>
      <c r="KK45" s="460">
        <f t="shared" si="189"/>
        <v>0</v>
      </c>
      <c r="KL45" s="460">
        <f t="shared" si="189"/>
        <v>0</v>
      </c>
      <c r="KM45" s="460">
        <f t="shared" si="188"/>
        <v>0</v>
      </c>
      <c r="KN45" s="460">
        <f t="shared" si="188"/>
        <v>0</v>
      </c>
      <c r="KO45" s="460">
        <f t="shared" si="188"/>
        <v>0</v>
      </c>
      <c r="KP45" s="460">
        <f t="shared" si="188"/>
        <v>0</v>
      </c>
      <c r="KQ45" s="460">
        <f t="shared" si="188"/>
        <v>0</v>
      </c>
      <c r="KR45" s="460">
        <f t="shared" si="188"/>
        <v>0</v>
      </c>
      <c r="KS45" s="460">
        <f t="shared" si="188"/>
        <v>0</v>
      </c>
      <c r="KT45" s="460">
        <f t="shared" si="188"/>
        <v>0</v>
      </c>
      <c r="KU45" s="460">
        <f t="shared" si="188"/>
        <v>0</v>
      </c>
      <c r="KV45" s="460">
        <f t="shared" si="188"/>
        <v>0</v>
      </c>
      <c r="KW45" s="460">
        <f t="shared" si="188"/>
        <v>0</v>
      </c>
      <c r="KX45" s="460">
        <f t="shared" si="109"/>
        <v>0</v>
      </c>
      <c r="KY45" s="460">
        <f t="shared" si="180"/>
        <v>0</v>
      </c>
      <c r="KZ45" s="460">
        <f t="shared" si="110"/>
        <v>0</v>
      </c>
      <c r="LA45" s="457">
        <f t="shared" si="110"/>
        <v>0</v>
      </c>
      <c r="LB45" s="461">
        <f t="shared" si="162"/>
        <v>0</v>
      </c>
      <c r="LC45" s="460">
        <f t="shared" si="111"/>
        <v>0</v>
      </c>
      <c r="LD45" s="462">
        <f>IF(I45=1,VLOOKUP(C45,'総括表 (A表)'!$E$12:$AP$542,37,FALSE),)</f>
        <v>0</v>
      </c>
      <c r="LE45" s="463">
        <f t="shared" si="163"/>
        <v>0</v>
      </c>
      <c r="LF45" s="460" t="str">
        <f t="shared" si="112"/>
        <v/>
      </c>
      <c r="LG45" s="460" t="str">
        <f t="shared" si="113"/>
        <v/>
      </c>
      <c r="LH45" s="460" t="str">
        <f t="shared" si="164"/>
        <v/>
      </c>
      <c r="LI45" s="460" t="str">
        <f t="shared" si="165"/>
        <v/>
      </c>
      <c r="LJ45" s="460" t="str">
        <f t="shared" si="166"/>
        <v/>
      </c>
      <c r="LK45" s="460" t="str">
        <f t="shared" si="167"/>
        <v/>
      </c>
      <c r="LL45" s="460" t="str">
        <f t="shared" si="168"/>
        <v/>
      </c>
      <c r="LM45" s="460" t="str">
        <f t="shared" si="169"/>
        <v/>
      </c>
      <c r="LN45" s="460" t="str">
        <f t="shared" si="170"/>
        <v/>
      </c>
      <c r="LO45" s="462" t="str">
        <f t="shared" si="114"/>
        <v/>
      </c>
      <c r="LP45" s="459">
        <f t="shared" si="171"/>
        <v>0</v>
      </c>
      <c r="LQ45" s="460" t="str">
        <f t="shared" si="115"/>
        <v/>
      </c>
      <c r="LR45" s="460" t="str">
        <f t="shared" si="116"/>
        <v/>
      </c>
      <c r="LS45" s="464" t="str">
        <f t="shared" si="117"/>
        <v/>
      </c>
      <c r="LT45" s="460" t="str">
        <f t="shared" si="118"/>
        <v/>
      </c>
      <c r="LU45" s="460" t="str">
        <f t="shared" si="119"/>
        <v/>
      </c>
      <c r="LV45" s="621" t="str">
        <f t="shared" si="179"/>
        <v>○</v>
      </c>
      <c r="LW45" s="459">
        <f t="shared" si="172"/>
        <v>0</v>
      </c>
      <c r="LX45" s="465">
        <f t="shared" si="120"/>
        <v>0</v>
      </c>
      <c r="LY45" s="465" t="str">
        <f t="shared" si="121"/>
        <v/>
      </c>
      <c r="LZ45" s="466" t="str">
        <f t="shared" si="173"/>
        <v/>
      </c>
      <c r="MA45" s="466">
        <f t="shared" si="122"/>
        <v>0</v>
      </c>
      <c r="MB45" s="466">
        <f t="shared" si="174"/>
        <v>0</v>
      </c>
      <c r="MC45" s="466">
        <f t="shared" si="123"/>
        <v>0</v>
      </c>
      <c r="MD45" s="467">
        <f t="shared" si="124"/>
        <v>0</v>
      </c>
      <c r="ME45" s="468" t="str">
        <f t="shared" si="125"/>
        <v>○</v>
      </c>
      <c r="MF45" s="469" t="str">
        <f t="shared" si="126"/>
        <v/>
      </c>
      <c r="MG45" s="466">
        <f t="shared" si="127"/>
        <v>0</v>
      </c>
      <c r="MH45" s="470">
        <f t="shared" si="128"/>
        <v>0</v>
      </c>
      <c r="MI45" s="471" t="str">
        <f t="shared" si="175"/>
        <v>○</v>
      </c>
      <c r="MJ45" s="556" t="str">
        <f t="shared" si="176"/>
        <v>○</v>
      </c>
      <c r="MK45" s="569" t="str">
        <f t="shared" si="129"/>
        <v/>
      </c>
      <c r="ML45" s="568" t="str">
        <f t="shared" si="130"/>
        <v/>
      </c>
      <c r="MM45" s="570" t="str">
        <f t="shared" si="131"/>
        <v/>
      </c>
      <c r="MN45" s="571">
        <f t="shared" si="132"/>
        <v>0</v>
      </c>
    </row>
    <row r="46" spans="1:352" ht="30" customHeight="1">
      <c r="A46" s="531">
        <f t="shared" ref="A46:A77" si="200">D46*1000000+C46*10000+R46*100+AJ46</f>
        <v>0</v>
      </c>
      <c r="B46" s="531">
        <f t="shared" si="133"/>
        <v>0</v>
      </c>
      <c r="C46" s="531">
        <f t="shared" si="181"/>
        <v>0</v>
      </c>
      <c r="D46" s="531">
        <f t="shared" si="135"/>
        <v>0</v>
      </c>
      <c r="E46" s="531">
        <f t="shared" ref="E46:E77" si="201">IF(S46&lt;&gt;"",IF(OR(S46&lt;&gt;S45,N46&lt;&gt;N45),E45+1,E45),0)</f>
        <v>0</v>
      </c>
      <c r="F46" s="531">
        <f t="shared" ref="F46:F77" si="202">IF(BQ46&gt;0,E46,0)</f>
        <v>0</v>
      </c>
      <c r="G46" s="531">
        <f t="shared" si="136"/>
        <v>0</v>
      </c>
      <c r="H46" s="531">
        <f t="shared" si="137"/>
        <v>0</v>
      </c>
      <c r="I46" s="531">
        <f t="shared" ref="I46:I77" si="203">IF(S46&lt;&gt;"",IF(S46&lt;&gt;S45,1,0),0)</f>
        <v>0</v>
      </c>
      <c r="J46" s="531">
        <f t="shared" si="138"/>
        <v>0</v>
      </c>
      <c r="K46" s="532">
        <f t="shared" si="12"/>
        <v>33</v>
      </c>
      <c r="L46" s="390"/>
      <c r="M46" s="391"/>
      <c r="N46" s="391"/>
      <c r="O46" s="102"/>
      <c r="P46" s="545" cm="1">
        <f t="array" ref="P46">IFERROR(_xlfn.IFS($O46=1,"都市農業地域",$O46=2,"平地農業地域",$O46=3,"中間農業地域",$O46=4,"山間農業地域"),0)</f>
        <v>0</v>
      </c>
      <c r="Q46" s="560"/>
      <c r="R46" s="317">
        <f t="shared" ref="R46:R77" si="204">IF(S46&lt;&gt;"",IF(N46&lt;&gt;N45,1,IF(S46&lt;&gt;S45,R45+1,R45)),)</f>
        <v>0</v>
      </c>
      <c r="S46" s="637"/>
      <c r="T46" s="742"/>
      <c r="U46" s="743"/>
      <c r="V46" s="637"/>
      <c r="W46" s="455" t="str">
        <f t="shared" si="139"/>
        <v/>
      </c>
      <c r="X46" s="546" t="str">
        <f>IFERROR(IF($Y46=5,"100万円",VLOOKUP($W46,'整理番号表 （R7） '!$Y$33:$Z$34,2,"FALSE")),"")</f>
        <v/>
      </c>
      <c r="Y46" s="50"/>
      <c r="Z46" s="456" cm="1">
        <f t="array" ref="Z46">IFERROR(_xlfn.IFS($Y46=1,"認定農業者",$Y46=2,"認定就農者",$Y46=3,"集落営農組織(任意組織)",$Y46=4,"市町村基本構想に示す目標水準を達成している農業者",$Y46=5,"市町村が認める者"),0)</f>
        <v>0</v>
      </c>
      <c r="AA46" s="371"/>
      <c r="AB46" s="547" t="str">
        <f>'整理番号表 （R7） '!$AC46</f>
        <v/>
      </c>
      <c r="AC46" s="548" t="str">
        <f t="shared" si="186"/>
        <v/>
      </c>
      <c r="AD46" s="50"/>
      <c r="AE46" s="50"/>
      <c r="AF46" s="318">
        <f>IF(AE46&lt;&gt;0,VLOOKUP(AE46,'整理番号表 （R7） '!$B$20:$F$47,2,FALSE),)</f>
        <v>0</v>
      </c>
      <c r="AG46" s="104"/>
      <c r="AH46" s="549" t="str">
        <f>IFERROR(VLOOKUP(AG46,'整理番号表 （R7） '!$P$6:$Q$39,2,FALSE),"")</f>
        <v/>
      </c>
      <c r="AI46" s="106"/>
      <c r="AJ46" s="530">
        <f t="shared" ref="AJ46:AJ77" si="205">IF(AK46&lt;&gt;"",IF(OR(V46&lt;&gt;V45,S46&lt;&gt;S45),1,AJ45+1),0)</f>
        <v>0</v>
      </c>
      <c r="AK46" s="89"/>
      <c r="AL46" s="632"/>
      <c r="AM46" s="439"/>
      <c r="AN46" s="440"/>
      <c r="AO46" s="440"/>
      <c r="AP46" s="104"/>
      <c r="AQ46" s="441">
        <f>IF(AP46&lt;&gt;0,VLOOKUP(AP46,'整理番号表 （R7） '!$P$43:$R$49,2,FALSE),)</f>
        <v>0</v>
      </c>
      <c r="AR46" s="442"/>
      <c r="AS46" s="440"/>
      <c r="AT46" s="105"/>
      <c r="AU46" s="767"/>
      <c r="AV46" s="767"/>
      <c r="AW46" s="418"/>
      <c r="AX46" s="443">
        <f t="shared" si="140"/>
        <v>0</v>
      </c>
      <c r="AY46" s="443">
        <f t="shared" ref="AY46:AY77" si="206">IF(MD46&gt;0,IF(SUMIFS($MF$14:$MF$100,$E$14:$E$100,E46)&lt;SUMIFS($MG$14:$MG$100,$E$14:$E$100,E46),ROUND(MD46,-3),ROUNDDOWN(MD46,-3)),)</f>
        <v>0</v>
      </c>
      <c r="AZ46" s="418"/>
      <c r="BA46" s="443">
        <f t="shared" si="177"/>
        <v>0</v>
      </c>
      <c r="BB46" s="444"/>
      <c r="BC46" s="444"/>
      <c r="BD46" s="444"/>
      <c r="BE46" s="620"/>
      <c r="BF46" s="553" t="str">
        <f t="shared" ref="BF46:BF77" si="207">IF($AW46&gt;0,IF(AND($AT46=1,$BE46="控除不可"),"該当なし",IF(AND($AT46=1,$BE46="80%控除対象"),ROUNDDOWN($AW46*8/110,0),IF(AND($AT46=1,$BE46="全額控除"),ROUNDDOWN(AW46*10/110,0),IF(OR(AT46=2,AT46=3),"該当なし","含税額")))),"")</f>
        <v/>
      </c>
      <c r="BG46" s="562" t="str">
        <f t="shared" ref="BG46:BG77" si="208">IF(AW46&gt;0,IF(AND(AT46=1,BE46="控除不可"),"",IF(AND(AT46=1,BE46="80%控除対象"),ROUNDDOWN(AY46*8/102,0),IF(AND(AT46=1,BE46="全額控除"),ROUNDDOWN(AY46*10/100,0),IF(AT46=2,"","")))),"")</f>
        <v/>
      </c>
      <c r="BH46" s="445">
        <f t="shared" si="143"/>
        <v>0</v>
      </c>
      <c r="BI46" s="445">
        <f t="shared" si="178"/>
        <v>0</v>
      </c>
      <c r="BJ46" s="446"/>
      <c r="BK46" s="446"/>
      <c r="BL46" s="446"/>
      <c r="BM46" s="45"/>
      <c r="BN46" s="318">
        <f>IF(BM46&lt;&gt;0,VLOOKUP(BM46,'整理番号表 （R7） '!$T$6:$U$16,2,FALSE),)</f>
        <v>0</v>
      </c>
      <c r="BO46" s="45"/>
      <c r="BP46" s="318">
        <f>IF(BO46&lt;&gt;0,VLOOKUP(BO46,'整理番号表 （R7） '!$T$23:$U$30,2,FALSE),)</f>
        <v>0</v>
      </c>
      <c r="BQ46" s="45"/>
      <c r="BR46" s="319">
        <f t="shared" si="17"/>
        <v>0</v>
      </c>
      <c r="BS46" s="763" t="str">
        <f t="shared" ref="BS46:BS77" si="209">IF(AND(S46&lt;&gt;"",I46=1),1,"")</f>
        <v/>
      </c>
      <c r="BT46" s="113"/>
      <c r="BU46" s="618"/>
      <c r="BV46" s="113"/>
      <c r="BW46" s="113"/>
      <c r="BX46" s="113"/>
      <c r="BY46" s="554">
        <f t="shared" si="144"/>
        <v>0</v>
      </c>
      <c r="BZ46" s="764">
        <f t="shared" si="195"/>
        <v>0</v>
      </c>
      <c r="CA46" s="317">
        <f t="shared" si="145"/>
        <v>0</v>
      </c>
      <c r="CB46" s="357" t="str">
        <f t="shared" si="182"/>
        <v/>
      </c>
      <c r="CC46" s="317">
        <f t="shared" ref="CC46:CC77" si="210">IF(OR(EO46=1,EQ46=1),1,)</f>
        <v>0</v>
      </c>
      <c r="CD46" s="317">
        <f t="shared" si="146"/>
        <v>0</v>
      </c>
      <c r="CE46" s="317">
        <f t="shared" si="147"/>
        <v>0</v>
      </c>
      <c r="CF46" s="317">
        <f t="shared" si="148"/>
        <v>0</v>
      </c>
      <c r="CG46" s="317">
        <f t="shared" si="149"/>
        <v>0</v>
      </c>
      <c r="CH46" s="317">
        <f t="shared" si="150"/>
        <v>0</v>
      </c>
      <c r="CI46" s="357" t="str">
        <f t="shared" si="151"/>
        <v/>
      </c>
      <c r="CJ46" s="572">
        <f t="shared" si="196"/>
        <v>0</v>
      </c>
      <c r="CK46" s="320">
        <f t="shared" si="196"/>
        <v>0</v>
      </c>
      <c r="CL46" s="320">
        <f t="shared" si="196"/>
        <v>0</v>
      </c>
      <c r="CM46" s="320">
        <f t="shared" si="196"/>
        <v>0</v>
      </c>
      <c r="CN46" s="320">
        <f t="shared" si="196"/>
        <v>0</v>
      </c>
      <c r="CO46" s="320">
        <f t="shared" si="196"/>
        <v>0</v>
      </c>
      <c r="CP46" s="320">
        <f t="shared" ref="CP46:CP77" si="211">IF(OR($BT46&lt;=0,$BX46&lt;=0),0,IF(AND($W46=1,$I46=1,$FM46&lt;&gt;1,CP$2&lt;=$BY46),1,))</f>
        <v>0</v>
      </c>
      <c r="CQ46" s="320">
        <f t="shared" si="197"/>
        <v>0</v>
      </c>
      <c r="CR46" s="320">
        <f t="shared" si="197"/>
        <v>0</v>
      </c>
      <c r="CS46" s="320">
        <f t="shared" si="197"/>
        <v>0</v>
      </c>
      <c r="CT46" s="320">
        <f t="shared" si="197"/>
        <v>0</v>
      </c>
      <c r="CU46" s="320">
        <f t="shared" si="197"/>
        <v>0</v>
      </c>
      <c r="CV46" s="320">
        <f t="shared" si="197"/>
        <v>0</v>
      </c>
      <c r="CW46" s="320">
        <f t="shared" ref="CW46:CW77" si="212">IF(OR($BT46&lt;=0,$BX46&lt;=0),0,IF(AND($W46=2,$I46=1,$FM46&lt;&gt;1,CW$2&lt;=$BY46),1,))</f>
        <v>0</v>
      </c>
      <c r="CX46" s="320">
        <f t="shared" si="198"/>
        <v>0</v>
      </c>
      <c r="CY46" s="320">
        <f t="shared" si="198"/>
        <v>0</v>
      </c>
      <c r="CZ46" s="320">
        <f t="shared" si="198"/>
        <v>0</v>
      </c>
      <c r="DA46" s="320">
        <f t="shared" si="198"/>
        <v>0</v>
      </c>
      <c r="DB46" s="320">
        <f t="shared" si="198"/>
        <v>0</v>
      </c>
      <c r="DC46" s="320">
        <f t="shared" si="198"/>
        <v>0</v>
      </c>
      <c r="DD46" s="320">
        <f t="shared" ref="DD46:DD77" si="213">IF($BX46&lt;0,0,IF(AND($W46=1,$I46=1,$FM46&lt;&gt;1,DD$2&lt;=$BZ46),1,))</f>
        <v>0</v>
      </c>
      <c r="DE46" s="320">
        <f t="shared" si="193"/>
        <v>0</v>
      </c>
      <c r="DF46" s="320">
        <f t="shared" si="193"/>
        <v>0</v>
      </c>
      <c r="DG46" s="320">
        <f t="shared" si="193"/>
        <v>0</v>
      </c>
      <c r="DH46" s="320">
        <f t="shared" si="193"/>
        <v>0</v>
      </c>
      <c r="DI46" s="320">
        <f t="shared" si="194"/>
        <v>0</v>
      </c>
      <c r="DJ46" s="320">
        <f t="shared" si="194"/>
        <v>0</v>
      </c>
      <c r="DK46" s="320">
        <f t="shared" ref="DK46:DK77" si="214">IF($BX46&lt;0,0,IF(AND($W46=2,$I46=1,$FM46&lt;&gt;1,DK$2&lt;=$BZ46),1,))</f>
        <v>0</v>
      </c>
      <c r="DL46" s="320">
        <f t="shared" ref="DL46:DL77" si="215">IF(AND($I46=1,$W46=1,$Y46=2,$FM46=1,(SUM($DM46:$DP46)&lt;&gt;1)),IF($BX46&gt;=$AC46,1,),)</f>
        <v>0</v>
      </c>
      <c r="DM46" s="320">
        <f t="shared" ref="DM46:DM77" si="216">IF(AND($I46=1,$W46=1,$Y46=2,$FM46=1,(SUM(DN46:DP46)&lt;&gt;1)),IF((($BX46-$AC46)/$AC46)&gt;=0.1,1,),)</f>
        <v>0</v>
      </c>
      <c r="DN46" s="320">
        <f t="shared" ref="DN46:DN77" si="217">IF(AND($I46=1,$W46=1,$Y46=2,$FM46=1,(SUM(DO46:DP46)&lt;&gt;1)),IF((($BX46-$AC46)/$AC46)&gt;=0.2,1,),)</f>
        <v>0</v>
      </c>
      <c r="DO46" s="320">
        <f t="shared" ref="DO46:DO77" si="218">IF(AND($I46=1,$W46=1,$Y46=2,$FM46=1,(SUM(DP46)&lt;&gt;1)),IF((($BX46-$AC46)/$AC46)&gt;=0.3,1,),)</f>
        <v>0</v>
      </c>
      <c r="DP46" s="374">
        <f t="shared" ref="DP46:DP77" si="219">IF(AND($I46=1,$W46=1,$Y46=2,$FM46=1),IF((($BX46-$AC46)/$AC46)&gt;=0.4,1,),)</f>
        <v>0</v>
      </c>
      <c r="DQ46" s="447">
        <f t="shared" ref="DQ46:DQ77" si="220">IF($W46=1,IF(SUM(GK46,GV46,HE46)&gt;0,1,),)</f>
        <v>0</v>
      </c>
      <c r="DR46" s="447">
        <f>IF($W46=1,IF(SUM($DQ46:DQ46)&lt;&gt;1,IF(SUM(GL46,GW46,HF46)&gt;0,1,),),)</f>
        <v>0</v>
      </c>
      <c r="DS46" s="447">
        <f>IF($W46=1,IF(SUM($DQ46:DR46)&lt;&gt;1,IF(SUM(GM46,GX46,HG46)&gt;0,1,),),)</f>
        <v>0</v>
      </c>
      <c r="DT46" s="447">
        <f>IF($W46=1,IF(SUM($DQ46:DS46)&lt;&gt;1,IF(SUM(GN46,GY46,HH46)&gt;0,1,),),)</f>
        <v>0</v>
      </c>
      <c r="DU46" s="447">
        <f>IF($W46=1,IF(SUM($DQ46:DT46)&lt;&gt;1,IF(SUM(GO46,GT46,GZ46,HI46)&gt;0,1,),),)</f>
        <v>0</v>
      </c>
      <c r="DV46" s="447">
        <f>IF($W46=1,IF(SUM($DQ46:DT46)&lt;&gt;1,IF(SUM(GP46,HA46,HJ46)&gt;0,1,),),)</f>
        <v>0</v>
      </c>
      <c r="DW46" s="447">
        <f>IF($W46=1,IF(SUM($DQ46:DV46)&lt;&gt;1,IF(SUM(GQ46,HB46,HK46)&gt;0,1,),),)</f>
        <v>0</v>
      </c>
      <c r="DX46" s="447">
        <f>IF($W46=1,IF(SUM($DQ46:DV46)&lt;&gt;1,IF(SUM(GR46,HC46,HL46)&gt;0,1,),),)</f>
        <v>0</v>
      </c>
      <c r="DY46" s="447">
        <f>IF($W46=1,IF(SUM($DQ46:DX46)&lt;&gt;1,IF(SUM(GS46,HD46,HM46,GU46)&gt;0,1,),),)</f>
        <v>0</v>
      </c>
      <c r="DZ46" s="447">
        <f t="shared" ref="DZ46:DZ77" si="221">IF($W46=2,IF(HN46=1,1,),)</f>
        <v>0</v>
      </c>
      <c r="EA46" s="643"/>
      <c r="EB46" s="643"/>
      <c r="EC46" s="643"/>
      <c r="ED46" s="643"/>
      <c r="EE46" s="643"/>
      <c r="EF46" s="643"/>
      <c r="EG46" s="643"/>
      <c r="EH46" s="643"/>
      <c r="EI46" s="643"/>
      <c r="EJ46" s="643"/>
      <c r="EK46" s="643"/>
      <c r="EL46" s="643"/>
      <c r="EM46" s="56"/>
      <c r="EN46" s="56"/>
      <c r="EO46" s="56"/>
      <c r="EP46" s="56"/>
      <c r="EQ46" s="56"/>
      <c r="ER46" s="555">
        <f t="shared" ref="ER46:ER77" si="222">IF(AND($I46=1,$AD46="法人"),1,)</f>
        <v>0</v>
      </c>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448"/>
      <c r="FT46" s="56"/>
      <c r="FU46" s="449"/>
      <c r="FV46" s="458"/>
      <c r="FW46" s="573"/>
      <c r="FX46" s="530">
        <f t="shared" ref="FX46:FX77" si="223">IF(AND($I46=1,$W46=2),1,)</f>
        <v>0</v>
      </c>
      <c r="FY46" s="450"/>
      <c r="FZ46" s="451"/>
      <c r="GA46" s="452"/>
      <c r="GB46" s="452"/>
      <c r="GC46" s="453">
        <f t="shared" ref="GC46:GC77" si="224">IF(AND($I46=1,$GA46&lt;&gt;GB46),ROUND($GB46-$GA46,50),0)</f>
        <v>0</v>
      </c>
      <c r="GD46" s="454">
        <f t="shared" ref="GD46:GD77" si="225">IF(AND($I46=1,$GA46&gt;0),ROUNDDOWN($GC46/$GA46,2),0)</f>
        <v>0</v>
      </c>
      <c r="GE46" s="455">
        <f t="shared" ref="GE46:GE77" si="226">IF($I46=1,$AE46,)</f>
        <v>0</v>
      </c>
      <c r="GF46" s="456">
        <f t="shared" ref="GF46:GF77" si="227">IF(OR(AND($GE46&gt;=1,$GE46&lt;=3),$GE46=6),$AF46,)</f>
        <v>0</v>
      </c>
      <c r="GG46" s="456">
        <f t="shared" ref="GG46:GG77" si="228">IF(OR($GE46=4,$GE46=7),$AF46,)</f>
        <v>0</v>
      </c>
      <c r="GH46" s="456">
        <f t="shared" ref="GH46:GH77" si="229">IF($GE46=5,$AF46,)</f>
        <v>0</v>
      </c>
      <c r="GI46" s="456">
        <f t="shared" ref="GI46:GI77" si="230">IF(AND($GE46&gt;=8,$GE46&lt;=13),$AF46,)</f>
        <v>0</v>
      </c>
      <c r="GJ46" s="455">
        <f t="shared" si="47"/>
        <v>0</v>
      </c>
      <c r="GK46" s="455">
        <f t="shared" si="152"/>
        <v>0</v>
      </c>
      <c r="GL46" s="455">
        <f>IF(AND($FX46&lt;&gt;1,$FZ46&lt;&gt;1),IF(AND(SUM($GK46:GK46)&lt;&gt;1),IF($GC46&gt;=10,1,),),0)</f>
        <v>0</v>
      </c>
      <c r="GM46" s="455">
        <f>IF(AND($FX46&lt;&gt;1,$FZ46&lt;&gt;1),IF(AND(SUM($GK46:GL46)&lt;&gt;1),IF(AND($FY46=1,$GC46&gt;=4),1,),),0)</f>
        <v>0</v>
      </c>
      <c r="GN46" s="455">
        <f>IF(AND($FX46&lt;&gt;1,$FZ46&lt;&gt;1),IF(AND(SUM($GK46:GM46)&lt;&gt;1),IF(AND($FY46=1,$GC46&gt;=2),1,),),0)</f>
        <v>0</v>
      </c>
      <c r="GO46" s="455">
        <f>IF(AND($FX46&lt;&gt;1,$FZ46&lt;&gt;1),IF(AND(SUM($GK46:GN46)&lt;&gt;1),IF(AND($FY46=1,$GC46&gt;0),1,),),0)</f>
        <v>0</v>
      </c>
      <c r="GP46" s="455">
        <f>IF(AND($FX46&lt;&gt;1,$FZ46&lt;&gt;1),IF(AND(SUM($GK46:GO46)&lt;&gt;1),IF($GC46&gt;=4,1,),),0)</f>
        <v>0</v>
      </c>
      <c r="GQ46" s="455">
        <f>IF(AND($FX46&lt;&gt;1,$FZ46&lt;&gt;1),IF(AND(SUM($GK46:GP46)&lt;&gt;1),IF($FY46=1,1,),),0)</f>
        <v>0</v>
      </c>
      <c r="GR46" s="455">
        <f>IF(AND($FX46&lt;&gt;1,$FZ46&lt;&gt;1),IF(AND(SUM($GK46:GQ46)&lt;&gt;1),IF($GC46&gt;=2,1,),),0)</f>
        <v>0</v>
      </c>
      <c r="GS46" s="455">
        <f>IF(AND($FX46&lt;&gt;1,$FZ46&lt;&gt;1),IF(AND(SUM($GK46:GR46)&lt;&gt;1),IF($GC46&gt;0,1,),),0)</f>
        <v>0</v>
      </c>
      <c r="GT46" s="455">
        <f t="shared" si="48"/>
        <v>0</v>
      </c>
      <c r="GU46" s="455">
        <f>IF($FX46&lt;&gt;1,IF(AND(SUM($GT46:GT46)&lt;&gt;1,$GJ46=4,$FZ46=1,$GC46&gt;0),1,),0)</f>
        <v>0</v>
      </c>
      <c r="GV46" s="455">
        <f t="shared" si="49"/>
        <v>0</v>
      </c>
      <c r="GW46" s="455">
        <f t="shared" si="50"/>
        <v>0</v>
      </c>
      <c r="GX46" s="455">
        <f>IF($FX46&lt;&gt;1,IF(AND($GJ46=2,SUM($GV46:GW46)&lt;&gt;1),IF(AND($FY46=1,$GD46&gt;=0.2),1,),),0)</f>
        <v>0</v>
      </c>
      <c r="GY46" s="455">
        <f>IF($FX46&lt;&gt;1,IF(AND($GJ46=2,SUM($GV46:GX46)&lt;&gt;1),IF(AND($FY46=1,$GD46&gt;=0.1),1,),),0)</f>
        <v>0</v>
      </c>
      <c r="GZ46" s="455">
        <f>IF($FX46&lt;&gt;1,IF(AND($GJ46=2,SUM($GV46:GY46)&lt;&gt;1),IF(AND($FY46=1,$GC46&gt;0),1,),),0)</f>
        <v>0</v>
      </c>
      <c r="HA46" s="455">
        <f>IF($FX46&lt;&gt;1,IF(AND($GJ46=2,SUM($GV46:GZ46)&lt;&gt;1),IF($GD46&gt;=0.2,1,),),0)</f>
        <v>0</v>
      </c>
      <c r="HB46" s="455">
        <f>IF($FX46&lt;&gt;1,IF(AND($GJ46=2,SUM($GV46:HA46)&lt;&gt;1),IF($FY46=1,1,),),0)</f>
        <v>0</v>
      </c>
      <c r="HC46" s="455">
        <f>IF($FX46&lt;&gt;1,IF(AND($GJ46=2,SUM($GV46:HB46)&lt;&gt;1),IF($GD46&gt;=0.1,1,),),0)</f>
        <v>0</v>
      </c>
      <c r="HD46" s="455">
        <f>IF($FX46&lt;&gt;1,IF(AND(SUM($GV46:HC46)&lt;&gt;1,$GJ46=2,$GC46&gt;0),1,),0)</f>
        <v>0</v>
      </c>
      <c r="HE46" s="455">
        <f t="shared" si="51"/>
        <v>0</v>
      </c>
      <c r="HF46" s="455">
        <f t="shared" si="52"/>
        <v>0</v>
      </c>
      <c r="HG46" s="455">
        <f>IF($FX46&lt;&gt;1,IF(AND($GJ46=3,SUM($HE46:HF46)&lt;&gt;1),IF(AND($FY46=1,$GD46&gt;=0.1),1,),),0)</f>
        <v>0</v>
      </c>
      <c r="HH46" s="455">
        <f>IF($FX46&lt;&gt;1,IF(AND($GJ46=3,SUM($HE46:HG46)&lt;&gt;1),IF(AND($FY46=1,$GD46&gt;=0.05),1,),),0)</f>
        <v>0</v>
      </c>
      <c r="HI46" s="455">
        <f>IF($FX46&lt;&gt;1,IF(AND($GJ46=3,SUM($HE46:HH46)&lt;&gt;1),IF(AND($FY46=1,$GC46&gt;0),1,),),0)</f>
        <v>0</v>
      </c>
      <c r="HJ46" s="455">
        <f>IF($FX46&lt;&gt;1,IF(AND($GJ46=3,SUM($HE46:HI46)&lt;&gt;1),IF($GD46&gt;=0.1,1,),),0)</f>
        <v>0</v>
      </c>
      <c r="HK46" s="455">
        <f>IF($FX46&lt;&gt;1,IF(AND($GJ46=3,SUM($HE46:HJ46)&lt;&gt;1),IF($FY46=1,1,),),0)</f>
        <v>0</v>
      </c>
      <c r="HL46" s="455">
        <f>IF($FX46&lt;&gt;1,IF(AND($GJ46=3,SUM($HE46:HK46)&lt;&gt;1),IF($GD46&gt;=0.05,1,),),0)</f>
        <v>0</v>
      </c>
      <c r="HM46" s="455">
        <f>IF($FX46&lt;&gt;1,IF(AND(SUM($HE46:HL46)&lt;&gt;1,$GJ46=3,$FZ46=1,$GC46&gt;0),1,),0)</f>
        <v>0</v>
      </c>
      <c r="HN46" s="457">
        <f t="shared" si="153"/>
        <v>0</v>
      </c>
      <c r="HO46" s="458"/>
      <c r="HP46" s="459">
        <f t="shared" ref="HP46:HP77" si="231">IF($W46=2,"",IF($I46=1,CJ46*HP$5,0))</f>
        <v>0</v>
      </c>
      <c r="HQ46" s="460">
        <f t="shared" ref="HQ46:HQ77" si="232">IF($W46=2,"",IF($I46=1,CK46*HQ$5,0))</f>
        <v>0</v>
      </c>
      <c r="HR46" s="460">
        <f t="shared" ref="HR46:HR77" si="233">IF($W46=2,"",IF($I46=1,CL46*HR$5,0))</f>
        <v>0</v>
      </c>
      <c r="HS46" s="460">
        <f t="shared" ref="HS46:HS77" si="234">IF($W46=2,"",IF($I46=1,CM46*HS$5,0))</f>
        <v>0</v>
      </c>
      <c r="HT46" s="460">
        <f t="shared" ref="HT46:HT77" si="235">IF($W46=2,"",IF($I46=1,CN46*HT$5,0))</f>
        <v>0</v>
      </c>
      <c r="HU46" s="460">
        <f t="shared" ref="HU46:HU77" si="236">IF($W46=2,"",IF($I46=1,CO46*HU$5,0))</f>
        <v>0</v>
      </c>
      <c r="HV46" s="460">
        <f t="shared" ref="HV46:HV77" si="237">IF($W46=2,"",IF($I46=1,CP46*HV$5,0))</f>
        <v>0</v>
      </c>
      <c r="HW46" s="460">
        <f t="shared" ref="HW46:HW77" si="238">IF(AND($I46=1,$W46=2),CQ46*HW$5,0)</f>
        <v>0</v>
      </c>
      <c r="HX46" s="460">
        <f t="shared" ref="HX46:HX77" si="239">IF(AND($I46=1,$W46=2),CR46*HX$5,0)</f>
        <v>0</v>
      </c>
      <c r="HY46" s="460">
        <f t="shared" ref="HY46:HY77" si="240">IF(AND($I46=1,$W46=2),CS46*HY$5,0)</f>
        <v>0</v>
      </c>
      <c r="HZ46" s="460">
        <f t="shared" ref="HZ46:HZ77" si="241">IF(AND(,$I46=1,$W46=2),CT46*HZ$5,0)</f>
        <v>0</v>
      </c>
      <c r="IA46" s="460">
        <f t="shared" ref="IA46:IA77" si="242">IF(AND(,$I46=1,$W46=2),CU46*IA$5,0)</f>
        <v>0</v>
      </c>
      <c r="IB46" s="460">
        <f t="shared" ref="IB46:IB77" si="243">IF(AND(,$I46=1,$W46=2),CV46*IB$5,0)</f>
        <v>0</v>
      </c>
      <c r="IC46" s="460">
        <f t="shared" ref="IC46:IC77" si="244">IF(AND(,$I46=1,$W46=2),CW46*IC$5,0)</f>
        <v>0</v>
      </c>
      <c r="ID46" s="460">
        <f t="shared" ref="ID46:ID77" si="245">IF($W46=2,"",IF($I46=1,CX46*ID$5,0))</f>
        <v>0</v>
      </c>
      <c r="IE46" s="460">
        <f t="shared" ref="IE46:IE77" si="246">IF($W46=2,"",IF($I46=1,CY46*IE$5,0))</f>
        <v>0</v>
      </c>
      <c r="IF46" s="460">
        <f t="shared" ref="IF46:IF77" si="247">IF($W46=2,"",IF($I46=1,CZ46*IF$5,0))</f>
        <v>0</v>
      </c>
      <c r="IG46" s="460">
        <f t="shared" ref="IG46:IG77" si="248">IF($W46=2,"",IF($I46=1,DA46*IG$5,0))</f>
        <v>0</v>
      </c>
      <c r="IH46" s="460">
        <f t="shared" ref="IH46:IH77" si="249">IF($W46=2,"",IF($I46=1,DB46*IH$5,0))</f>
        <v>0</v>
      </c>
      <c r="II46" s="460">
        <f t="shared" ref="II46:II77" si="250">IF($W46=2,"",IF($I46=1,DC46*II$5,0))</f>
        <v>0</v>
      </c>
      <c r="IJ46" s="460">
        <f t="shared" ref="IJ46:IJ77" si="251">IF($W46=2,"",IF($I46=1,DD46*IJ$5,0))</f>
        <v>0</v>
      </c>
      <c r="IK46" s="460">
        <f t="shared" ref="IK46:IK77" si="252">IF(AND($I46=1,$W46=2),DE46*IK$5,0)</f>
        <v>0</v>
      </c>
      <c r="IL46" s="460">
        <f t="shared" ref="IL46:IL77" si="253">IF(AND($I46=1,$W46=2),DF46*IL$5,0)</f>
        <v>0</v>
      </c>
      <c r="IM46" s="460">
        <f t="shared" ref="IM46:IM77" si="254">IF(AND($I46=1,$W46=2),DG46*IM$5,0)</f>
        <v>0</v>
      </c>
      <c r="IN46" s="460">
        <f t="shared" ref="IN46:IN77" si="255">IF(AND($I46=1,$W46=2),DH46*IN$5,0)</f>
        <v>0</v>
      </c>
      <c r="IO46" s="460">
        <f t="shared" ref="IO46:IO77" si="256">IF(AND($I46=1,$W46=2),DI46*IO$5,0)</f>
        <v>0</v>
      </c>
      <c r="IP46" s="460">
        <f t="shared" ref="IP46:IP77" si="257">IF(AND($I46=1,$W46=2),DJ46*IP$5,0)</f>
        <v>0</v>
      </c>
      <c r="IQ46" s="460">
        <f t="shared" ref="IQ46:IQ77" si="258">IF(AND($I46=1,$W46=2),DK46*IQ$5,0)</f>
        <v>0</v>
      </c>
      <c r="IR46" s="460">
        <f t="shared" ref="IR46:IR77" si="259">IF($I46=1,DL46*IR$5,0)</f>
        <v>0</v>
      </c>
      <c r="IS46" s="460">
        <f t="shared" ref="IS46:IS77" si="260">IF($I46=1,DM46*IS$5,0)</f>
        <v>0</v>
      </c>
      <c r="IT46" s="460">
        <f t="shared" ref="IT46:IT77" si="261">IF($I46=1,DN46*IT$5,0)</f>
        <v>0</v>
      </c>
      <c r="IU46" s="460">
        <f t="shared" ref="IU46:IU77" si="262">IF($I46=1,DO46*IU$5,0)</f>
        <v>0</v>
      </c>
      <c r="IV46" s="460">
        <f t="shared" ref="IV46:IV77" si="263">IF($I46=1,DP46*IV$5,0)</f>
        <v>0</v>
      </c>
      <c r="IW46" s="460">
        <f t="shared" ref="IW46:IW77" si="264">IF($I46=1,DQ46*$IW$5,0)</f>
        <v>0</v>
      </c>
      <c r="IX46" s="460">
        <f t="shared" ref="IX46:IX77" si="265">IF($I46=1,DR46*$IX$5,0)</f>
        <v>0</v>
      </c>
      <c r="IY46" s="460">
        <f t="shared" ref="IY46:IY77" si="266">IF($I46=1,DS46*$IY$5,0)</f>
        <v>0</v>
      </c>
      <c r="IZ46" s="460">
        <f t="shared" ref="IZ46:IZ77" si="267">IF($I46=1,DT46*$IZ$5,0)</f>
        <v>0</v>
      </c>
      <c r="JA46" s="460">
        <f t="shared" ref="JA46:JA77" si="268">IF($I46=1,DU46*$JA$5,0)</f>
        <v>0</v>
      </c>
      <c r="JB46" s="460">
        <f t="shared" ref="JB46:JB77" si="269">IF($I46=1,DV46*$JB$5,0)</f>
        <v>0</v>
      </c>
      <c r="JC46" s="460">
        <f t="shared" ref="JC46:JC77" si="270">IF($I46=1,DW46*$JC$5,0)</f>
        <v>0</v>
      </c>
      <c r="JD46" s="460">
        <f t="shared" ref="JD46:JD77" si="271">IF($I46=1,DX46*$JD$5,0)</f>
        <v>0</v>
      </c>
      <c r="JE46" s="460">
        <f t="shared" ref="JE46:JE77" si="272">IF($I46=1,DY46*$JE$5,0)</f>
        <v>0</v>
      </c>
      <c r="JF46" s="460">
        <f t="shared" ref="JF46:JF77" si="273">IF($I46=1,DZ46*$JF$5,0)</f>
        <v>0</v>
      </c>
      <c r="JG46" s="460">
        <f t="shared" si="154"/>
        <v>0</v>
      </c>
      <c r="JH46" s="460">
        <f t="shared" si="155"/>
        <v>0</v>
      </c>
      <c r="JI46" s="460">
        <f t="shared" si="156"/>
        <v>0</v>
      </c>
      <c r="JJ46" s="460">
        <f t="shared" si="157"/>
        <v>0</v>
      </c>
      <c r="JK46" s="460">
        <f t="shared" si="158"/>
        <v>0</v>
      </c>
      <c r="JL46" s="460">
        <f t="shared" si="159"/>
        <v>0</v>
      </c>
      <c r="JM46" s="648">
        <f t="shared" ref="JM46:JM77" si="274">IF($EG46=1,IF($I46=1,$EG46*$JM$5,0),)</f>
        <v>0</v>
      </c>
      <c r="JN46" s="460">
        <f t="shared" ref="JN46:JN77" si="275">IF($EH46=1,IF($I46=1,$EH46*JN$5,0),)</f>
        <v>0</v>
      </c>
      <c r="JO46" s="460">
        <f t="shared" ref="JO46:JO77" si="276">IF($EI46=1,IF($I46=1,$EI46*JO$5,0),)</f>
        <v>0</v>
      </c>
      <c r="JP46" s="648">
        <f t="shared" ref="JP46:JP77" si="277">IF($EJ46=1,IF($I46=1,$EJ46*$JP$5,0),)</f>
        <v>0</v>
      </c>
      <c r="JQ46" s="460">
        <f t="shared" ref="JQ46:JQ77" si="278">IF($EK46=1,IF($I46=1,$EK46*JQ$5,0),)</f>
        <v>0</v>
      </c>
      <c r="JR46" s="460">
        <f t="shared" ref="JR46:JR77" si="279">IF($EL46=1,IF($I46=1,$EL46*JR$5,0),)</f>
        <v>0</v>
      </c>
      <c r="JS46" s="460">
        <f t="shared" si="160"/>
        <v>0</v>
      </c>
      <c r="JT46" s="460">
        <f t="shared" ref="JT46:JT77" si="280">IF($I46=1,EN46*JT$5,0)</f>
        <v>0</v>
      </c>
      <c r="JU46" s="460">
        <f t="shared" ref="JU46:JU77" si="281">IF($I46=1,EO46*JU$5,0)</f>
        <v>0</v>
      </c>
      <c r="JV46" s="460">
        <f t="shared" ref="JV46:JV77" si="282">IF($I46=1,EP46*JV$5,0)</f>
        <v>0</v>
      </c>
      <c r="JW46" s="460">
        <f t="shared" si="199"/>
        <v>0</v>
      </c>
      <c r="JX46" s="460">
        <f t="shared" si="199"/>
        <v>0</v>
      </c>
      <c r="JY46" s="460">
        <f t="shared" si="199"/>
        <v>0</v>
      </c>
      <c r="JZ46" s="460">
        <f t="shared" si="199"/>
        <v>0</v>
      </c>
      <c r="KA46" s="460">
        <f t="shared" si="199"/>
        <v>0</v>
      </c>
      <c r="KB46" s="460">
        <f t="shared" si="199"/>
        <v>0</v>
      </c>
      <c r="KC46" s="460">
        <f t="shared" si="199"/>
        <v>0</v>
      </c>
      <c r="KD46" s="460">
        <f t="shared" si="199"/>
        <v>0</v>
      </c>
      <c r="KE46" s="460">
        <f t="shared" si="199"/>
        <v>0</v>
      </c>
      <c r="KF46" s="460">
        <f t="shared" si="199"/>
        <v>0</v>
      </c>
      <c r="KG46" s="460">
        <f t="shared" si="199"/>
        <v>0</v>
      </c>
      <c r="KH46" s="460">
        <f t="shared" si="199"/>
        <v>0</v>
      </c>
      <c r="KI46" s="460">
        <f t="shared" ref="KI46:KI77" si="283">IF($I46=1,FC46*KI$5,0)</f>
        <v>0</v>
      </c>
      <c r="KJ46" s="460">
        <f t="shared" si="189"/>
        <v>0</v>
      </c>
      <c r="KK46" s="460">
        <f t="shared" si="189"/>
        <v>0</v>
      </c>
      <c r="KL46" s="460">
        <f t="shared" si="189"/>
        <v>0</v>
      </c>
      <c r="KM46" s="460">
        <f t="shared" si="188"/>
        <v>0</v>
      </c>
      <c r="KN46" s="460">
        <f t="shared" si="188"/>
        <v>0</v>
      </c>
      <c r="KO46" s="460">
        <f t="shared" si="188"/>
        <v>0</v>
      </c>
      <c r="KP46" s="460">
        <f t="shared" si="188"/>
        <v>0</v>
      </c>
      <c r="KQ46" s="460">
        <f t="shared" si="188"/>
        <v>0</v>
      </c>
      <c r="KR46" s="460">
        <f t="shared" si="188"/>
        <v>0</v>
      </c>
      <c r="KS46" s="460">
        <f t="shared" si="188"/>
        <v>0</v>
      </c>
      <c r="KT46" s="460">
        <f t="shared" si="188"/>
        <v>0</v>
      </c>
      <c r="KU46" s="460">
        <f t="shared" si="188"/>
        <v>0</v>
      </c>
      <c r="KV46" s="460">
        <f t="shared" si="188"/>
        <v>0</v>
      </c>
      <c r="KW46" s="460">
        <f t="shared" si="188"/>
        <v>0</v>
      </c>
      <c r="KX46" s="460">
        <f t="shared" ref="KX46:KX77" si="284">IF($I46=1,IF($FR46&gt;=3,3,$FR46*KX$5),0)</f>
        <v>0</v>
      </c>
      <c r="KY46" s="460">
        <f t="shared" si="180"/>
        <v>0</v>
      </c>
      <c r="KZ46" s="460">
        <f t="shared" ref="KZ46:LA77" si="285">IF($I46=1,FT46*KZ$5,0)</f>
        <v>0</v>
      </c>
      <c r="LA46" s="457">
        <f t="shared" si="285"/>
        <v>0</v>
      </c>
      <c r="LB46" s="461">
        <f t="shared" si="162"/>
        <v>0</v>
      </c>
      <c r="LC46" s="460">
        <f t="shared" ref="LC46:LC77" si="286">IF(G46=1,SUMIF($C$14:$C$100,C46,$MN$14:$MN$100),0)</f>
        <v>0</v>
      </c>
      <c r="LD46" s="462">
        <f>IF(I46=1,VLOOKUP(C46,'総括表 (A表)'!$E$12:$AP$542,37,FALSE),)</f>
        <v>0</v>
      </c>
      <c r="LE46" s="463">
        <f t="shared" si="163"/>
        <v>0</v>
      </c>
      <c r="LF46" s="460" t="str">
        <f t="shared" ref="LF46:LF77" si="287">IF((SUM($IW46:$JB46,$JD46:$JF46)&gt;0),IF($CA46=1,"○","×"),"")</f>
        <v/>
      </c>
      <c r="LG46" s="460" t="str">
        <f t="shared" ref="LG46:LG77" si="288">IF($CA46=1,IF(AND($GA46&gt;=0,$GB46&gt;0),"○","×"),"")</f>
        <v/>
      </c>
      <c r="LH46" s="460" t="str">
        <f t="shared" si="164"/>
        <v/>
      </c>
      <c r="LI46" s="460" t="str">
        <f t="shared" si="165"/>
        <v/>
      </c>
      <c r="LJ46" s="460" t="str">
        <f t="shared" si="166"/>
        <v/>
      </c>
      <c r="LK46" s="460" t="str">
        <f t="shared" si="167"/>
        <v/>
      </c>
      <c r="LL46" s="460" t="str">
        <f t="shared" si="168"/>
        <v/>
      </c>
      <c r="LM46" s="460" t="str">
        <f t="shared" si="169"/>
        <v/>
      </c>
      <c r="LN46" s="460" t="str">
        <f t="shared" si="170"/>
        <v/>
      </c>
      <c r="LO46" s="462" t="str">
        <f t="shared" ref="LO46:LO77" si="289">IF($FH46=1,IF($CI46=1,"○","×"),"")</f>
        <v/>
      </c>
      <c r="LP46" s="459">
        <f t="shared" si="171"/>
        <v>0</v>
      </c>
      <c r="LQ46" s="460" t="str">
        <f t="shared" ref="LQ46:LQ77" si="290">IF($AK46&lt;&gt;"",IF($W46=2,"認",IF(AND($W46=1,$AZ46&gt;0),"○","×")),"")</f>
        <v/>
      </c>
      <c r="LR46" s="460" t="str">
        <f t="shared" ref="LR46:LR77" si="291">IF($AK46&lt;&gt;"",IF($AW46&gt;=500000,"○","×"),"")</f>
        <v/>
      </c>
      <c r="LS46" s="464" t="str">
        <f t="shared" ref="LS46:LS77" si="292">IF($AK46&lt;&gt;"",IF($AI46&lt;&gt;1,IF(AND(5&lt;=BK46,BK46&lt;=20),"○",IF(OR(AND(4&lt;=BK46,BK46&lt;=24),OR(AG46=30,AG46=31)),"△","×")),IF(BL46&gt;=2,IF(AND(AI46=1,5&lt;=BK46,BK46&lt;=20),"中古○",IF(AND(4&lt;=BK46,BK46&lt;=24),"中古△","×")),)),"")</f>
        <v/>
      </c>
      <c r="LT46" s="460" t="str">
        <f t="shared" ref="LT46:LT77" si="293">IF(AK46&lt;&gt;"",IF(AP46&gt;0,"○","×"),"")</f>
        <v/>
      </c>
      <c r="LU46" s="460" t="str">
        <f t="shared" ref="LU46:LU77" si="294">IF($I46=1,IF($BT46&lt;=0,"△",IF(OR(AND($W46=1,$BY46&gt;=0.1),AND($W46=2,$BY46&gt;0)),"○","×")),"")</f>
        <v/>
      </c>
      <c r="LV46" s="621" t="str">
        <f t="shared" si="179"/>
        <v>○</v>
      </c>
      <c r="LW46" s="459">
        <f t="shared" si="172"/>
        <v>0</v>
      </c>
      <c r="LX46" s="465">
        <f t="shared" ref="LX46:LX77" si="295">AW46</f>
        <v>0</v>
      </c>
      <c r="LY46" s="465" t="str">
        <f t="shared" ref="LY46:LY77" si="296">IF(LX46&gt;0,IF(AND(AT46=1,BE46="控除不可"),LX46,IF(AND(AT46=1,BE46="80%控除対象"),ROUNDUP(LX46*102/110,0),IF(AND(AT46=1,BE46="全額控除"),ROUNDUP(LX46*100/110,0),IF(OR(AT46=2,AT46=3),LX46,LX46)))),"")</f>
        <v/>
      </c>
      <c r="LZ46" s="466" t="str">
        <f t="shared" si="173"/>
        <v/>
      </c>
      <c r="MA46" s="466">
        <f t="shared" ref="MA46:MA77" si="297">IF($W46=2,"認める者",$AZ46)</f>
        <v>0</v>
      </c>
      <c r="MB46" s="466">
        <f t="shared" si="174"/>
        <v>0</v>
      </c>
      <c r="MC46" s="466">
        <f t="shared" ref="MC46:MC77" si="298">IF(W46=1,MIN(LZ46:MB46),IF(W46=2,MIN(LZ46,MB46),0))</f>
        <v>0</v>
      </c>
      <c r="MD46" s="467">
        <f t="shared" ref="MD46:MD77" si="299">IF(W46&gt;0,IF(SUMIFS($MF$14:$MF$100,$E$14:$E$100,E46)&lt;SUMIFS($MG$14:$MG$100,$E$14:$E$100,E46),MC46*SUMIFS($MF$14:$MF$100,$E$14:$E$100,E46)/SUMIFS($MG$14:$MG$100,$E$14:$E$100,E46),MC46),)</f>
        <v>0</v>
      </c>
      <c r="ME46" s="468" t="str">
        <f t="shared" ref="ME46:ME77" si="300">IF(AX46&lt;=MC46,"○","×")</f>
        <v>○</v>
      </c>
      <c r="MF46" s="469" t="str">
        <f t="shared" ref="MF46:MF77" si="301">IF($I46=1,IF($W46=2,1000000,IF(AND($W46=1,$AD46="法人"),30000000,IF(AND($W46=1,AD46="法人以外"),15000000,0))),"")</f>
        <v/>
      </c>
      <c r="MG46" s="466">
        <f t="shared" ref="MG46:MG77" si="302">IF($I46=1,SUMIF($E$14:$E$100,$E46,$MC$14:$MC$100),0)</f>
        <v>0</v>
      </c>
      <c r="MH46" s="470">
        <f t="shared" ref="MH46:MH77" si="303">IF($I46=1,SUMIF($E$14:$E$100,$E46,$AY$14:$AY$100),0)</f>
        <v>0</v>
      </c>
      <c r="MI46" s="471" t="str">
        <f t="shared" si="175"/>
        <v>○</v>
      </c>
      <c r="MJ46" s="556" t="str">
        <f t="shared" si="176"/>
        <v>○</v>
      </c>
      <c r="MK46" s="569" t="str">
        <f t="shared" ref="MK46:MK77" si="304">IF(AND($I46=1,$Y46=2,$AA46&gt;0),DATEDIF($AA46,$AB$2,"Y"),"")</f>
        <v/>
      </c>
      <c r="ML46" s="568" t="str">
        <f t="shared" ref="ML46:ML77" si="305">IF(AND($I46=1,AA46&gt;0,$Y46=2),DATEDIF($AA46,$AB$2,"Yd"),"")</f>
        <v/>
      </c>
      <c r="MM46" s="570" t="str">
        <f t="shared" ref="MM46:MM77" si="306">IF(AND($I46=1,AA46&gt;0,$Y46=2,$ML46&gt;0),$MK46+1,MK46)</f>
        <v/>
      </c>
      <c r="MN46" s="571">
        <f t="shared" ref="MN46:MN77" si="307">IF(U46&lt;&gt;"",IF(U46&lt;&gt;U45,1,0),0)</f>
        <v>0</v>
      </c>
    </row>
    <row r="47" spans="1:352" ht="30" customHeight="1">
      <c r="A47" s="531">
        <f t="shared" si="200"/>
        <v>0</v>
      </c>
      <c r="B47" s="531">
        <f t="shared" si="133"/>
        <v>0</v>
      </c>
      <c r="C47" s="531">
        <f t="shared" si="181"/>
        <v>0</v>
      </c>
      <c r="D47" s="531">
        <f t="shared" si="135"/>
        <v>0</v>
      </c>
      <c r="E47" s="531">
        <f t="shared" si="201"/>
        <v>0</v>
      </c>
      <c r="F47" s="531">
        <f t="shared" si="202"/>
        <v>0</v>
      </c>
      <c r="G47" s="531">
        <f t="shared" si="136"/>
        <v>0</v>
      </c>
      <c r="H47" s="531">
        <f t="shared" si="137"/>
        <v>0</v>
      </c>
      <c r="I47" s="531">
        <f t="shared" si="203"/>
        <v>0</v>
      </c>
      <c r="J47" s="531">
        <f t="shared" si="138"/>
        <v>0</v>
      </c>
      <c r="K47" s="532">
        <f t="shared" si="12"/>
        <v>34</v>
      </c>
      <c r="L47" s="390"/>
      <c r="M47" s="391"/>
      <c r="N47" s="391"/>
      <c r="O47" s="102"/>
      <c r="P47" s="545" cm="1">
        <f t="array" ref="P47">IFERROR(_xlfn.IFS($O47=1,"都市農業地域",$O47=2,"平地農業地域",$O47=3,"中間農業地域",$O47=4,"山間農業地域"),0)</f>
        <v>0</v>
      </c>
      <c r="Q47" s="560"/>
      <c r="R47" s="317">
        <f t="shared" si="204"/>
        <v>0</v>
      </c>
      <c r="S47" s="637"/>
      <c r="T47" s="742"/>
      <c r="U47" s="743"/>
      <c r="V47" s="637"/>
      <c r="W47" s="455" t="str">
        <f t="shared" si="139"/>
        <v/>
      </c>
      <c r="X47" s="546" t="str">
        <f>IFERROR(IF($Y47=5,"100万円",VLOOKUP($W47,'整理番号表 （R7） '!$Y$33:$Z$34,2,"FALSE")),"")</f>
        <v/>
      </c>
      <c r="Y47" s="50"/>
      <c r="Z47" s="456" cm="1">
        <f t="array" ref="Z47">IFERROR(_xlfn.IFS($Y47=1,"認定農業者",$Y47=2,"認定就農者",$Y47=3,"集落営農組織(任意組織)",$Y47=4,"市町村基本構想に示す目標水準を達成している農業者",$Y47=5,"市町村が認める者"),0)</f>
        <v>0</v>
      </c>
      <c r="AA47" s="371"/>
      <c r="AB47" s="547" t="str">
        <f>'整理番号表 （R7） '!$AC47</f>
        <v/>
      </c>
      <c r="AC47" s="548" t="str">
        <f t="shared" si="186"/>
        <v/>
      </c>
      <c r="AD47" s="50"/>
      <c r="AE47" s="50"/>
      <c r="AF47" s="318">
        <f>IF(AE47&lt;&gt;0,VLOOKUP(AE47,'整理番号表 （R7） '!$B$20:$F$47,2,FALSE),)</f>
        <v>0</v>
      </c>
      <c r="AG47" s="104"/>
      <c r="AH47" s="549" t="str">
        <f>IFERROR(VLOOKUP(AG47,'整理番号表 （R7） '!$P$6:$Q$39,2,FALSE),"")</f>
        <v/>
      </c>
      <c r="AI47" s="106"/>
      <c r="AJ47" s="530">
        <f t="shared" si="205"/>
        <v>0</v>
      </c>
      <c r="AK47" s="89"/>
      <c r="AL47" s="632"/>
      <c r="AM47" s="439"/>
      <c r="AN47" s="440"/>
      <c r="AO47" s="440"/>
      <c r="AP47" s="104"/>
      <c r="AQ47" s="441">
        <f>IF(AP47&lt;&gt;0,VLOOKUP(AP47,'整理番号表 （R7） '!$P$43:$R$49,2,FALSE),)</f>
        <v>0</v>
      </c>
      <c r="AR47" s="442"/>
      <c r="AS47" s="440"/>
      <c r="AT47" s="105"/>
      <c r="AU47" s="767"/>
      <c r="AV47" s="767"/>
      <c r="AW47" s="418"/>
      <c r="AX47" s="443">
        <f t="shared" si="140"/>
        <v>0</v>
      </c>
      <c r="AY47" s="443">
        <f t="shared" si="206"/>
        <v>0</v>
      </c>
      <c r="AZ47" s="418"/>
      <c r="BA47" s="443">
        <f t="shared" si="177"/>
        <v>0</v>
      </c>
      <c r="BB47" s="444"/>
      <c r="BC47" s="444"/>
      <c r="BD47" s="444"/>
      <c r="BE47" s="620"/>
      <c r="BF47" s="553" t="str">
        <f t="shared" si="207"/>
        <v/>
      </c>
      <c r="BG47" s="562" t="str">
        <f t="shared" si="208"/>
        <v/>
      </c>
      <c r="BH47" s="445">
        <f t="shared" si="143"/>
        <v>0</v>
      </c>
      <c r="BI47" s="445">
        <f t="shared" si="178"/>
        <v>0</v>
      </c>
      <c r="BJ47" s="446"/>
      <c r="BK47" s="446"/>
      <c r="BL47" s="446"/>
      <c r="BM47" s="45"/>
      <c r="BN47" s="318">
        <f>IF(BM47&lt;&gt;0,VLOOKUP(BM47,'整理番号表 （R7） '!$T$6:$U$16,2,FALSE),)</f>
        <v>0</v>
      </c>
      <c r="BO47" s="45"/>
      <c r="BP47" s="318">
        <f>IF(BO47&lt;&gt;0,VLOOKUP(BO47,'整理番号表 （R7） '!$T$23:$U$30,2,FALSE),)</f>
        <v>0</v>
      </c>
      <c r="BQ47" s="45"/>
      <c r="BR47" s="319">
        <f t="shared" si="17"/>
        <v>0</v>
      </c>
      <c r="BS47" s="763" t="str">
        <f t="shared" si="209"/>
        <v/>
      </c>
      <c r="BT47" s="113"/>
      <c r="BU47" s="618"/>
      <c r="BV47" s="113"/>
      <c r="BW47" s="113"/>
      <c r="BX47" s="113"/>
      <c r="BY47" s="554">
        <f t="shared" si="144"/>
        <v>0</v>
      </c>
      <c r="BZ47" s="764">
        <f t="shared" si="195"/>
        <v>0</v>
      </c>
      <c r="CA47" s="317">
        <f t="shared" si="145"/>
        <v>0</v>
      </c>
      <c r="CB47" s="357" t="str">
        <f t="shared" si="182"/>
        <v/>
      </c>
      <c r="CC47" s="317">
        <f t="shared" si="210"/>
        <v>0</v>
      </c>
      <c r="CD47" s="317">
        <f t="shared" si="146"/>
        <v>0</v>
      </c>
      <c r="CE47" s="317">
        <f t="shared" si="147"/>
        <v>0</v>
      </c>
      <c r="CF47" s="317">
        <f t="shared" si="148"/>
        <v>0</v>
      </c>
      <c r="CG47" s="317">
        <f t="shared" si="149"/>
        <v>0</v>
      </c>
      <c r="CH47" s="317">
        <f t="shared" si="150"/>
        <v>0</v>
      </c>
      <c r="CI47" s="357" t="str">
        <f t="shared" si="151"/>
        <v/>
      </c>
      <c r="CJ47" s="572">
        <f t="shared" si="196"/>
        <v>0</v>
      </c>
      <c r="CK47" s="320">
        <f t="shared" si="196"/>
        <v>0</v>
      </c>
      <c r="CL47" s="320">
        <f t="shared" si="196"/>
        <v>0</v>
      </c>
      <c r="CM47" s="320">
        <f t="shared" si="196"/>
        <v>0</v>
      </c>
      <c r="CN47" s="320">
        <f t="shared" si="196"/>
        <v>0</v>
      </c>
      <c r="CO47" s="320">
        <f t="shared" si="196"/>
        <v>0</v>
      </c>
      <c r="CP47" s="320">
        <f t="shared" si="211"/>
        <v>0</v>
      </c>
      <c r="CQ47" s="320">
        <f t="shared" si="197"/>
        <v>0</v>
      </c>
      <c r="CR47" s="320">
        <f t="shared" si="197"/>
        <v>0</v>
      </c>
      <c r="CS47" s="320">
        <f t="shared" si="197"/>
        <v>0</v>
      </c>
      <c r="CT47" s="320">
        <f t="shared" si="197"/>
        <v>0</v>
      </c>
      <c r="CU47" s="320">
        <f t="shared" si="197"/>
        <v>0</v>
      </c>
      <c r="CV47" s="320">
        <f t="shared" si="197"/>
        <v>0</v>
      </c>
      <c r="CW47" s="320">
        <f t="shared" si="212"/>
        <v>0</v>
      </c>
      <c r="CX47" s="320">
        <f t="shared" si="198"/>
        <v>0</v>
      </c>
      <c r="CY47" s="320">
        <f t="shared" si="198"/>
        <v>0</v>
      </c>
      <c r="CZ47" s="320">
        <f t="shared" si="198"/>
        <v>0</v>
      </c>
      <c r="DA47" s="320">
        <f t="shared" si="198"/>
        <v>0</v>
      </c>
      <c r="DB47" s="320">
        <f t="shared" si="198"/>
        <v>0</v>
      </c>
      <c r="DC47" s="320">
        <f t="shared" si="198"/>
        <v>0</v>
      </c>
      <c r="DD47" s="320">
        <f t="shared" si="213"/>
        <v>0</v>
      </c>
      <c r="DE47" s="320">
        <f t="shared" si="193"/>
        <v>0</v>
      </c>
      <c r="DF47" s="320">
        <f t="shared" si="193"/>
        <v>0</v>
      </c>
      <c r="DG47" s="320">
        <f t="shared" si="193"/>
        <v>0</v>
      </c>
      <c r="DH47" s="320">
        <f t="shared" si="193"/>
        <v>0</v>
      </c>
      <c r="DI47" s="320">
        <f t="shared" si="194"/>
        <v>0</v>
      </c>
      <c r="DJ47" s="320">
        <f t="shared" si="194"/>
        <v>0</v>
      </c>
      <c r="DK47" s="320">
        <f t="shared" si="214"/>
        <v>0</v>
      </c>
      <c r="DL47" s="320">
        <f t="shared" si="215"/>
        <v>0</v>
      </c>
      <c r="DM47" s="320">
        <f t="shared" si="216"/>
        <v>0</v>
      </c>
      <c r="DN47" s="320">
        <f t="shared" si="217"/>
        <v>0</v>
      </c>
      <c r="DO47" s="320">
        <f t="shared" si="218"/>
        <v>0</v>
      </c>
      <c r="DP47" s="374">
        <f t="shared" si="219"/>
        <v>0</v>
      </c>
      <c r="DQ47" s="447">
        <f t="shared" si="220"/>
        <v>0</v>
      </c>
      <c r="DR47" s="447">
        <f>IF($W47=1,IF(SUM($DQ47:DQ47)&lt;&gt;1,IF(SUM(GL47,GW47,HF47)&gt;0,1,),),)</f>
        <v>0</v>
      </c>
      <c r="DS47" s="447">
        <f>IF($W47=1,IF(SUM($DQ47:DR47)&lt;&gt;1,IF(SUM(GM47,GX47,HG47)&gt;0,1,),),)</f>
        <v>0</v>
      </c>
      <c r="DT47" s="447">
        <f>IF($W47=1,IF(SUM($DQ47:DS47)&lt;&gt;1,IF(SUM(GN47,GY47,HH47)&gt;0,1,),),)</f>
        <v>0</v>
      </c>
      <c r="DU47" s="447">
        <f>IF($W47=1,IF(SUM($DQ47:DT47)&lt;&gt;1,IF(SUM(GO47,GT47,GZ47,HI47)&gt;0,1,),),)</f>
        <v>0</v>
      </c>
      <c r="DV47" s="447">
        <f>IF($W47=1,IF(SUM($DQ47:DT47)&lt;&gt;1,IF(SUM(GP47,HA47,HJ47)&gt;0,1,),),)</f>
        <v>0</v>
      </c>
      <c r="DW47" s="447">
        <f>IF($W47=1,IF(SUM($DQ47:DV47)&lt;&gt;1,IF(SUM(GQ47,HB47,HK47)&gt;0,1,),),)</f>
        <v>0</v>
      </c>
      <c r="DX47" s="447">
        <f>IF($W47=1,IF(SUM($DQ47:DV47)&lt;&gt;1,IF(SUM(GR47,HC47,HL47)&gt;0,1,),),)</f>
        <v>0</v>
      </c>
      <c r="DY47" s="447">
        <f>IF($W47=1,IF(SUM($DQ47:DX47)&lt;&gt;1,IF(SUM(GS47,HD47,HM47,GU47)&gt;0,1,),),)</f>
        <v>0</v>
      </c>
      <c r="DZ47" s="447">
        <f t="shared" si="221"/>
        <v>0</v>
      </c>
      <c r="EA47" s="643"/>
      <c r="EB47" s="643"/>
      <c r="EC47" s="643"/>
      <c r="ED47" s="643"/>
      <c r="EE47" s="643"/>
      <c r="EF47" s="643"/>
      <c r="EG47" s="643"/>
      <c r="EH47" s="643"/>
      <c r="EI47" s="643"/>
      <c r="EJ47" s="643"/>
      <c r="EK47" s="643"/>
      <c r="EL47" s="643"/>
      <c r="EM47" s="56"/>
      <c r="EN47" s="56"/>
      <c r="EO47" s="56"/>
      <c r="EP47" s="56"/>
      <c r="EQ47" s="56"/>
      <c r="ER47" s="555">
        <f t="shared" si="222"/>
        <v>0</v>
      </c>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448"/>
      <c r="FT47" s="56"/>
      <c r="FU47" s="449"/>
      <c r="FV47" s="458"/>
      <c r="FW47" s="573"/>
      <c r="FX47" s="530">
        <f t="shared" si="223"/>
        <v>0</v>
      </c>
      <c r="FY47" s="450"/>
      <c r="FZ47" s="451"/>
      <c r="GA47" s="452"/>
      <c r="GB47" s="452"/>
      <c r="GC47" s="453">
        <f t="shared" si="224"/>
        <v>0</v>
      </c>
      <c r="GD47" s="454">
        <f t="shared" si="225"/>
        <v>0</v>
      </c>
      <c r="GE47" s="455">
        <f t="shared" si="226"/>
        <v>0</v>
      </c>
      <c r="GF47" s="456">
        <f t="shared" si="227"/>
        <v>0</v>
      </c>
      <c r="GG47" s="456">
        <f t="shared" si="228"/>
        <v>0</v>
      </c>
      <c r="GH47" s="456">
        <f t="shared" si="229"/>
        <v>0</v>
      </c>
      <c r="GI47" s="456">
        <f t="shared" si="230"/>
        <v>0</v>
      </c>
      <c r="GJ47" s="455">
        <f t="shared" si="47"/>
        <v>0</v>
      </c>
      <c r="GK47" s="455">
        <f t="shared" si="152"/>
        <v>0</v>
      </c>
      <c r="GL47" s="455">
        <f>IF(AND($FX47&lt;&gt;1,$FZ47&lt;&gt;1),IF(AND(SUM($GK47:GK47)&lt;&gt;1),IF($GC47&gt;=10,1,),),0)</f>
        <v>0</v>
      </c>
      <c r="GM47" s="455">
        <f>IF(AND($FX47&lt;&gt;1,$FZ47&lt;&gt;1),IF(AND(SUM($GK47:GL47)&lt;&gt;1),IF(AND($FY47=1,$GC47&gt;=4),1,),),0)</f>
        <v>0</v>
      </c>
      <c r="GN47" s="455">
        <f>IF(AND($FX47&lt;&gt;1,$FZ47&lt;&gt;1),IF(AND(SUM($GK47:GM47)&lt;&gt;1),IF(AND($FY47=1,$GC47&gt;=2),1,),),0)</f>
        <v>0</v>
      </c>
      <c r="GO47" s="455">
        <f>IF(AND($FX47&lt;&gt;1,$FZ47&lt;&gt;1),IF(AND(SUM($GK47:GN47)&lt;&gt;1),IF(AND($FY47=1,$GC47&gt;0),1,),),0)</f>
        <v>0</v>
      </c>
      <c r="GP47" s="455">
        <f>IF(AND($FX47&lt;&gt;1,$FZ47&lt;&gt;1),IF(AND(SUM($GK47:GO47)&lt;&gt;1),IF($GC47&gt;=4,1,),),0)</f>
        <v>0</v>
      </c>
      <c r="GQ47" s="455">
        <f>IF(AND($FX47&lt;&gt;1,$FZ47&lt;&gt;1),IF(AND(SUM($GK47:GP47)&lt;&gt;1),IF($FY47=1,1,),),0)</f>
        <v>0</v>
      </c>
      <c r="GR47" s="455">
        <f>IF(AND($FX47&lt;&gt;1,$FZ47&lt;&gt;1),IF(AND(SUM($GK47:GQ47)&lt;&gt;1),IF($GC47&gt;=2,1,),),0)</f>
        <v>0</v>
      </c>
      <c r="GS47" s="455">
        <f>IF(AND($FX47&lt;&gt;1,$FZ47&lt;&gt;1),IF(AND(SUM($GK47:GR47)&lt;&gt;1),IF($GC47&gt;0,1,),),0)</f>
        <v>0</v>
      </c>
      <c r="GT47" s="455">
        <f t="shared" si="48"/>
        <v>0</v>
      </c>
      <c r="GU47" s="455">
        <f>IF($FX47&lt;&gt;1,IF(AND(SUM($GT47:GT47)&lt;&gt;1,$GJ47=4,$FZ47=1,$GC47&gt;0),1,),0)</f>
        <v>0</v>
      </c>
      <c r="GV47" s="455">
        <f t="shared" si="49"/>
        <v>0</v>
      </c>
      <c r="GW47" s="455">
        <f t="shared" si="50"/>
        <v>0</v>
      </c>
      <c r="GX47" s="455">
        <f>IF($FX47&lt;&gt;1,IF(AND($GJ47=2,SUM($GV47:GW47)&lt;&gt;1),IF(AND($FY47=1,$GD47&gt;=0.2),1,),),0)</f>
        <v>0</v>
      </c>
      <c r="GY47" s="455">
        <f>IF($FX47&lt;&gt;1,IF(AND($GJ47=2,SUM($GV47:GX47)&lt;&gt;1),IF(AND($FY47=1,$GD47&gt;=0.1),1,),),0)</f>
        <v>0</v>
      </c>
      <c r="GZ47" s="455">
        <f>IF($FX47&lt;&gt;1,IF(AND($GJ47=2,SUM($GV47:GY47)&lt;&gt;1),IF(AND($FY47=1,$GC47&gt;0),1,),),0)</f>
        <v>0</v>
      </c>
      <c r="HA47" s="455">
        <f>IF($FX47&lt;&gt;1,IF(AND($GJ47=2,SUM($GV47:GZ47)&lt;&gt;1),IF($GD47&gt;=0.2,1,),),0)</f>
        <v>0</v>
      </c>
      <c r="HB47" s="455">
        <f>IF($FX47&lt;&gt;1,IF(AND($GJ47=2,SUM($GV47:HA47)&lt;&gt;1),IF($FY47=1,1,),),0)</f>
        <v>0</v>
      </c>
      <c r="HC47" s="455">
        <f>IF($FX47&lt;&gt;1,IF(AND($GJ47=2,SUM($GV47:HB47)&lt;&gt;1),IF($GD47&gt;=0.1,1,),),0)</f>
        <v>0</v>
      </c>
      <c r="HD47" s="455">
        <f>IF($FX47&lt;&gt;1,IF(AND(SUM($GV47:HC47)&lt;&gt;1,$GJ47=2,$GC47&gt;0),1,),0)</f>
        <v>0</v>
      </c>
      <c r="HE47" s="455">
        <f t="shared" si="51"/>
        <v>0</v>
      </c>
      <c r="HF47" s="455">
        <f t="shared" si="52"/>
        <v>0</v>
      </c>
      <c r="HG47" s="455">
        <f>IF($FX47&lt;&gt;1,IF(AND($GJ47=3,SUM($HE47:HF47)&lt;&gt;1),IF(AND($FY47=1,$GD47&gt;=0.1),1,),),0)</f>
        <v>0</v>
      </c>
      <c r="HH47" s="455">
        <f>IF($FX47&lt;&gt;1,IF(AND($GJ47=3,SUM($HE47:HG47)&lt;&gt;1),IF(AND($FY47=1,$GD47&gt;=0.05),1,),),0)</f>
        <v>0</v>
      </c>
      <c r="HI47" s="455">
        <f>IF($FX47&lt;&gt;1,IF(AND($GJ47=3,SUM($HE47:HH47)&lt;&gt;1),IF(AND($FY47=1,$GC47&gt;0),1,),),0)</f>
        <v>0</v>
      </c>
      <c r="HJ47" s="455">
        <f>IF($FX47&lt;&gt;1,IF(AND($GJ47=3,SUM($HE47:HI47)&lt;&gt;1),IF($GD47&gt;=0.1,1,),),0)</f>
        <v>0</v>
      </c>
      <c r="HK47" s="455">
        <f>IF($FX47&lt;&gt;1,IF(AND($GJ47=3,SUM($HE47:HJ47)&lt;&gt;1),IF($FY47=1,1,),),0)</f>
        <v>0</v>
      </c>
      <c r="HL47" s="455">
        <f>IF($FX47&lt;&gt;1,IF(AND($GJ47=3,SUM($HE47:HK47)&lt;&gt;1),IF($GD47&gt;=0.05,1,),),0)</f>
        <v>0</v>
      </c>
      <c r="HM47" s="455">
        <f>IF($FX47&lt;&gt;1,IF(AND(SUM($HE47:HL47)&lt;&gt;1,$GJ47=3,$FZ47=1,$GC47&gt;0),1,),0)</f>
        <v>0</v>
      </c>
      <c r="HN47" s="457">
        <f t="shared" si="153"/>
        <v>0</v>
      </c>
      <c r="HO47" s="458"/>
      <c r="HP47" s="459">
        <f t="shared" si="231"/>
        <v>0</v>
      </c>
      <c r="HQ47" s="460">
        <f t="shared" si="232"/>
        <v>0</v>
      </c>
      <c r="HR47" s="460">
        <f t="shared" si="233"/>
        <v>0</v>
      </c>
      <c r="HS47" s="460">
        <f t="shared" si="234"/>
        <v>0</v>
      </c>
      <c r="HT47" s="460">
        <f t="shared" si="235"/>
        <v>0</v>
      </c>
      <c r="HU47" s="460">
        <f t="shared" si="236"/>
        <v>0</v>
      </c>
      <c r="HV47" s="460">
        <f t="shared" si="237"/>
        <v>0</v>
      </c>
      <c r="HW47" s="460">
        <f t="shared" si="238"/>
        <v>0</v>
      </c>
      <c r="HX47" s="460">
        <f t="shared" si="239"/>
        <v>0</v>
      </c>
      <c r="HY47" s="460">
        <f t="shared" si="240"/>
        <v>0</v>
      </c>
      <c r="HZ47" s="460">
        <f t="shared" si="241"/>
        <v>0</v>
      </c>
      <c r="IA47" s="460">
        <f t="shared" si="242"/>
        <v>0</v>
      </c>
      <c r="IB47" s="460">
        <f t="shared" si="243"/>
        <v>0</v>
      </c>
      <c r="IC47" s="460">
        <f t="shared" si="244"/>
        <v>0</v>
      </c>
      <c r="ID47" s="460">
        <f t="shared" si="245"/>
        <v>0</v>
      </c>
      <c r="IE47" s="460">
        <f t="shared" si="246"/>
        <v>0</v>
      </c>
      <c r="IF47" s="460">
        <f t="shared" si="247"/>
        <v>0</v>
      </c>
      <c r="IG47" s="460">
        <f t="shared" si="248"/>
        <v>0</v>
      </c>
      <c r="IH47" s="460">
        <f t="shared" si="249"/>
        <v>0</v>
      </c>
      <c r="II47" s="460">
        <f t="shared" si="250"/>
        <v>0</v>
      </c>
      <c r="IJ47" s="460">
        <f t="shared" si="251"/>
        <v>0</v>
      </c>
      <c r="IK47" s="460">
        <f t="shared" si="252"/>
        <v>0</v>
      </c>
      <c r="IL47" s="460">
        <f t="shared" si="253"/>
        <v>0</v>
      </c>
      <c r="IM47" s="460">
        <f t="shared" si="254"/>
        <v>0</v>
      </c>
      <c r="IN47" s="460">
        <f t="shared" si="255"/>
        <v>0</v>
      </c>
      <c r="IO47" s="460">
        <f t="shared" si="256"/>
        <v>0</v>
      </c>
      <c r="IP47" s="460">
        <f t="shared" si="257"/>
        <v>0</v>
      </c>
      <c r="IQ47" s="460">
        <f t="shared" si="258"/>
        <v>0</v>
      </c>
      <c r="IR47" s="460">
        <f t="shared" si="259"/>
        <v>0</v>
      </c>
      <c r="IS47" s="460">
        <f t="shared" si="260"/>
        <v>0</v>
      </c>
      <c r="IT47" s="460">
        <f t="shared" si="261"/>
        <v>0</v>
      </c>
      <c r="IU47" s="460">
        <f t="shared" si="262"/>
        <v>0</v>
      </c>
      <c r="IV47" s="460">
        <f t="shared" si="263"/>
        <v>0</v>
      </c>
      <c r="IW47" s="460">
        <f t="shared" si="264"/>
        <v>0</v>
      </c>
      <c r="IX47" s="460">
        <f t="shared" si="265"/>
        <v>0</v>
      </c>
      <c r="IY47" s="460">
        <f t="shared" si="266"/>
        <v>0</v>
      </c>
      <c r="IZ47" s="460">
        <f t="shared" si="267"/>
        <v>0</v>
      </c>
      <c r="JA47" s="460">
        <f t="shared" si="268"/>
        <v>0</v>
      </c>
      <c r="JB47" s="460">
        <f t="shared" si="269"/>
        <v>0</v>
      </c>
      <c r="JC47" s="460">
        <f t="shared" si="270"/>
        <v>0</v>
      </c>
      <c r="JD47" s="460">
        <f t="shared" si="271"/>
        <v>0</v>
      </c>
      <c r="JE47" s="460">
        <f t="shared" si="272"/>
        <v>0</v>
      </c>
      <c r="JF47" s="460">
        <f t="shared" si="273"/>
        <v>0</v>
      </c>
      <c r="JG47" s="460">
        <f t="shared" si="154"/>
        <v>0</v>
      </c>
      <c r="JH47" s="460">
        <f t="shared" si="155"/>
        <v>0</v>
      </c>
      <c r="JI47" s="460">
        <f t="shared" si="156"/>
        <v>0</v>
      </c>
      <c r="JJ47" s="460">
        <f t="shared" si="157"/>
        <v>0</v>
      </c>
      <c r="JK47" s="460">
        <f t="shared" si="158"/>
        <v>0</v>
      </c>
      <c r="JL47" s="460">
        <f t="shared" si="159"/>
        <v>0</v>
      </c>
      <c r="JM47" s="648">
        <f t="shared" si="274"/>
        <v>0</v>
      </c>
      <c r="JN47" s="460">
        <f t="shared" si="275"/>
        <v>0</v>
      </c>
      <c r="JO47" s="460">
        <f t="shared" si="276"/>
        <v>0</v>
      </c>
      <c r="JP47" s="648">
        <f t="shared" si="277"/>
        <v>0</v>
      </c>
      <c r="JQ47" s="460">
        <f t="shared" si="278"/>
        <v>0</v>
      </c>
      <c r="JR47" s="460">
        <f t="shared" si="279"/>
        <v>0</v>
      </c>
      <c r="JS47" s="460">
        <f t="shared" ref="JS47:JS78" si="308">IF($I47=1,EM47*JS$5,0)</f>
        <v>0</v>
      </c>
      <c r="JT47" s="460">
        <f t="shared" si="280"/>
        <v>0</v>
      </c>
      <c r="JU47" s="460">
        <f t="shared" si="281"/>
        <v>0</v>
      </c>
      <c r="JV47" s="460">
        <f t="shared" si="282"/>
        <v>0</v>
      </c>
      <c r="JW47" s="460">
        <f t="shared" si="199"/>
        <v>0</v>
      </c>
      <c r="JX47" s="460">
        <f t="shared" si="199"/>
        <v>0</v>
      </c>
      <c r="JY47" s="460">
        <f t="shared" si="199"/>
        <v>0</v>
      </c>
      <c r="JZ47" s="460">
        <f t="shared" si="199"/>
        <v>0</v>
      </c>
      <c r="KA47" s="460">
        <f t="shared" si="199"/>
        <v>0</v>
      </c>
      <c r="KB47" s="460">
        <f t="shared" si="199"/>
        <v>0</v>
      </c>
      <c r="KC47" s="460">
        <f t="shared" si="199"/>
        <v>0</v>
      </c>
      <c r="KD47" s="460">
        <f t="shared" si="199"/>
        <v>0</v>
      </c>
      <c r="KE47" s="460">
        <f t="shared" si="199"/>
        <v>0</v>
      </c>
      <c r="KF47" s="460">
        <f t="shared" si="199"/>
        <v>0</v>
      </c>
      <c r="KG47" s="460">
        <f t="shared" si="199"/>
        <v>0</v>
      </c>
      <c r="KH47" s="460">
        <f t="shared" si="199"/>
        <v>0</v>
      </c>
      <c r="KI47" s="460">
        <f t="shared" si="283"/>
        <v>0</v>
      </c>
      <c r="KJ47" s="460">
        <f t="shared" si="189"/>
        <v>0</v>
      </c>
      <c r="KK47" s="460">
        <f t="shared" si="189"/>
        <v>0</v>
      </c>
      <c r="KL47" s="460">
        <f t="shared" si="189"/>
        <v>0</v>
      </c>
      <c r="KM47" s="460">
        <f t="shared" si="188"/>
        <v>0</v>
      </c>
      <c r="KN47" s="460">
        <f t="shared" si="188"/>
        <v>0</v>
      </c>
      <c r="KO47" s="460">
        <f t="shared" si="188"/>
        <v>0</v>
      </c>
      <c r="KP47" s="460">
        <f t="shared" si="188"/>
        <v>0</v>
      </c>
      <c r="KQ47" s="460">
        <f t="shared" si="188"/>
        <v>0</v>
      </c>
      <c r="KR47" s="460">
        <f t="shared" si="188"/>
        <v>0</v>
      </c>
      <c r="KS47" s="460">
        <f t="shared" si="188"/>
        <v>0</v>
      </c>
      <c r="KT47" s="460">
        <f t="shared" si="188"/>
        <v>0</v>
      </c>
      <c r="KU47" s="460">
        <f t="shared" si="188"/>
        <v>0</v>
      </c>
      <c r="KV47" s="460">
        <f t="shared" si="188"/>
        <v>0</v>
      </c>
      <c r="KW47" s="460">
        <f t="shared" si="188"/>
        <v>0</v>
      </c>
      <c r="KX47" s="460">
        <f t="shared" si="284"/>
        <v>0</v>
      </c>
      <c r="KY47" s="460">
        <f t="shared" si="180"/>
        <v>0</v>
      </c>
      <c r="KZ47" s="460">
        <f t="shared" si="285"/>
        <v>0</v>
      </c>
      <c r="LA47" s="457">
        <f t="shared" si="285"/>
        <v>0</v>
      </c>
      <c r="LB47" s="461">
        <f t="shared" si="162"/>
        <v>0</v>
      </c>
      <c r="LC47" s="460">
        <f t="shared" si="286"/>
        <v>0</v>
      </c>
      <c r="LD47" s="462">
        <f>IF(I47=1,VLOOKUP(C47,'総括表 (A表)'!$E$12:$AP$542,37,FALSE),)</f>
        <v>0</v>
      </c>
      <c r="LE47" s="463">
        <f t="shared" si="163"/>
        <v>0</v>
      </c>
      <c r="LF47" s="460" t="str">
        <f t="shared" si="287"/>
        <v/>
      </c>
      <c r="LG47" s="460" t="str">
        <f t="shared" si="288"/>
        <v/>
      </c>
      <c r="LH47" s="460" t="str">
        <f t="shared" si="164"/>
        <v/>
      </c>
      <c r="LI47" s="460" t="str">
        <f t="shared" ref="LI47:LI78" si="309">IF(SUM(EO47,EQ47)&gt;0,IF(CC47=1,"○","×"),"")</f>
        <v/>
      </c>
      <c r="LJ47" s="460" t="str">
        <f t="shared" ref="LJ47:LJ78" si="310">IF(SUM(ES47)&gt;0,IF(CD47=1,"○","×"),"")</f>
        <v/>
      </c>
      <c r="LK47" s="460" t="str">
        <f t="shared" ref="LK47:LK78" si="311">IF(SUM(EV47)&gt;0,IF(CE47=1,"○","×"),"")</f>
        <v/>
      </c>
      <c r="LL47" s="460" t="str">
        <f t="shared" ref="LL47:LL78" si="312">IF(SUM(EZ47,FB47)&gt;0,IF(CF47=1,"○","×"),"")</f>
        <v/>
      </c>
      <c r="LM47" s="460" t="str">
        <f t="shared" ref="LM47:LM78" si="313">IF(SUM(FD47)&gt;0,IF(CG47=1,"○","×"),"")</f>
        <v/>
      </c>
      <c r="LN47" s="460" t="str">
        <f t="shared" ref="LN47:LN78" si="314">IF(SUM(FE47:FG47)&gt;0,IF(CH47=1,"○","×"),"")</f>
        <v/>
      </c>
      <c r="LO47" s="462" t="str">
        <f t="shared" si="289"/>
        <v/>
      </c>
      <c r="LP47" s="459">
        <f t="shared" si="171"/>
        <v>0</v>
      </c>
      <c r="LQ47" s="460" t="str">
        <f t="shared" si="290"/>
        <v/>
      </c>
      <c r="LR47" s="460" t="str">
        <f t="shared" si="291"/>
        <v/>
      </c>
      <c r="LS47" s="464" t="str">
        <f t="shared" si="292"/>
        <v/>
      </c>
      <c r="LT47" s="460" t="str">
        <f t="shared" si="293"/>
        <v/>
      </c>
      <c r="LU47" s="460" t="str">
        <f t="shared" si="294"/>
        <v/>
      </c>
      <c r="LV47" s="621" t="str">
        <f t="shared" si="179"/>
        <v>○</v>
      </c>
      <c r="LW47" s="459">
        <f t="shared" si="172"/>
        <v>0</v>
      </c>
      <c r="LX47" s="465">
        <f t="shared" si="295"/>
        <v>0</v>
      </c>
      <c r="LY47" s="465" t="str">
        <f t="shared" si="296"/>
        <v/>
      </c>
      <c r="LZ47" s="466" t="str">
        <f t="shared" si="173"/>
        <v/>
      </c>
      <c r="MA47" s="466">
        <f t="shared" si="297"/>
        <v>0</v>
      </c>
      <c r="MB47" s="466">
        <f t="shared" si="174"/>
        <v>0</v>
      </c>
      <c r="MC47" s="466">
        <f t="shared" si="298"/>
        <v>0</v>
      </c>
      <c r="MD47" s="467">
        <f t="shared" si="299"/>
        <v>0</v>
      </c>
      <c r="ME47" s="468" t="str">
        <f t="shared" si="300"/>
        <v>○</v>
      </c>
      <c r="MF47" s="469" t="str">
        <f t="shared" si="301"/>
        <v/>
      </c>
      <c r="MG47" s="466">
        <f t="shared" si="302"/>
        <v>0</v>
      </c>
      <c r="MH47" s="470">
        <f t="shared" si="303"/>
        <v>0</v>
      </c>
      <c r="MI47" s="471" t="str">
        <f t="shared" si="175"/>
        <v>○</v>
      </c>
      <c r="MJ47" s="556" t="str">
        <f t="shared" si="176"/>
        <v>○</v>
      </c>
      <c r="MK47" s="569" t="str">
        <f t="shared" si="304"/>
        <v/>
      </c>
      <c r="ML47" s="568" t="str">
        <f t="shared" si="305"/>
        <v/>
      </c>
      <c r="MM47" s="570" t="str">
        <f t="shared" si="306"/>
        <v/>
      </c>
      <c r="MN47" s="571">
        <f t="shared" si="307"/>
        <v>0</v>
      </c>
    </row>
    <row r="48" spans="1:352" ht="30" customHeight="1">
      <c r="A48" s="531">
        <f t="shared" si="200"/>
        <v>0</v>
      </c>
      <c r="B48" s="531">
        <f t="shared" si="133"/>
        <v>0</v>
      </c>
      <c r="C48" s="531">
        <f t="shared" si="181"/>
        <v>0</v>
      </c>
      <c r="D48" s="531">
        <f t="shared" si="135"/>
        <v>0</v>
      </c>
      <c r="E48" s="531">
        <f t="shared" si="201"/>
        <v>0</v>
      </c>
      <c r="F48" s="531">
        <f t="shared" si="202"/>
        <v>0</v>
      </c>
      <c r="G48" s="531">
        <f t="shared" si="136"/>
        <v>0</v>
      </c>
      <c r="H48" s="531">
        <f t="shared" si="137"/>
        <v>0</v>
      </c>
      <c r="I48" s="531">
        <f t="shared" si="203"/>
        <v>0</v>
      </c>
      <c r="J48" s="531">
        <f t="shared" si="138"/>
        <v>0</v>
      </c>
      <c r="K48" s="532">
        <f t="shared" si="12"/>
        <v>35</v>
      </c>
      <c r="L48" s="390"/>
      <c r="M48" s="391"/>
      <c r="N48" s="391"/>
      <c r="O48" s="102"/>
      <c r="P48" s="545" cm="1">
        <f t="array" ref="P48">IFERROR(_xlfn.IFS($O48=1,"都市農業地域",$O48=2,"平地農業地域",$O48=3,"中間農業地域",$O48=4,"山間農業地域"),0)</f>
        <v>0</v>
      </c>
      <c r="Q48" s="560"/>
      <c r="R48" s="317">
        <f t="shared" si="204"/>
        <v>0</v>
      </c>
      <c r="S48" s="637"/>
      <c r="T48" s="742"/>
      <c r="U48" s="743"/>
      <c r="V48" s="637"/>
      <c r="W48" s="455" t="str">
        <f t="shared" si="139"/>
        <v/>
      </c>
      <c r="X48" s="546" t="str">
        <f>IFERROR(IF($Y48=5,"100万円",VLOOKUP($W48,'整理番号表 （R7） '!$Y$33:$Z$34,2,"FALSE")),"")</f>
        <v/>
      </c>
      <c r="Y48" s="50"/>
      <c r="Z48" s="456" cm="1">
        <f t="array" ref="Z48">IFERROR(_xlfn.IFS($Y48=1,"認定農業者",$Y48=2,"認定就農者",$Y48=3,"集落営農組織(任意組織)",$Y48=4,"市町村基本構想に示す目標水準を達成している農業者",$Y48=5,"市町村が認める者"),0)</f>
        <v>0</v>
      </c>
      <c r="AA48" s="371"/>
      <c r="AB48" s="547" t="str">
        <f>'整理番号表 （R7） '!$AC48</f>
        <v/>
      </c>
      <c r="AC48" s="548" t="str">
        <f t="shared" si="186"/>
        <v/>
      </c>
      <c r="AD48" s="50"/>
      <c r="AE48" s="50"/>
      <c r="AF48" s="318">
        <f>IF(AE48&lt;&gt;0,VLOOKUP(AE48,'整理番号表 （R7） '!$B$20:$F$47,2,FALSE),)</f>
        <v>0</v>
      </c>
      <c r="AG48" s="104"/>
      <c r="AH48" s="549" t="str">
        <f>IFERROR(VLOOKUP(AG48,'整理番号表 （R7） '!$P$6:$Q$39,2,FALSE),"")</f>
        <v/>
      </c>
      <c r="AI48" s="106"/>
      <c r="AJ48" s="530">
        <f t="shared" si="205"/>
        <v>0</v>
      </c>
      <c r="AK48" s="89"/>
      <c r="AL48" s="632"/>
      <c r="AM48" s="439"/>
      <c r="AN48" s="440"/>
      <c r="AO48" s="440"/>
      <c r="AP48" s="104"/>
      <c r="AQ48" s="441">
        <f>IF(AP48&lt;&gt;0,VLOOKUP(AP48,'整理番号表 （R7） '!$P$43:$R$49,2,FALSE),)</f>
        <v>0</v>
      </c>
      <c r="AR48" s="442"/>
      <c r="AS48" s="440"/>
      <c r="AT48" s="105"/>
      <c r="AU48" s="767"/>
      <c r="AV48" s="767"/>
      <c r="AW48" s="418"/>
      <c r="AX48" s="443">
        <f t="shared" si="140"/>
        <v>0</v>
      </c>
      <c r="AY48" s="443">
        <f t="shared" si="206"/>
        <v>0</v>
      </c>
      <c r="AZ48" s="418"/>
      <c r="BA48" s="443">
        <f t="shared" si="177"/>
        <v>0</v>
      </c>
      <c r="BB48" s="444"/>
      <c r="BC48" s="444"/>
      <c r="BD48" s="444"/>
      <c r="BE48" s="620"/>
      <c r="BF48" s="553" t="str">
        <f t="shared" si="207"/>
        <v/>
      </c>
      <c r="BG48" s="562" t="str">
        <f t="shared" si="208"/>
        <v/>
      </c>
      <c r="BH48" s="445">
        <f t="shared" si="143"/>
        <v>0</v>
      </c>
      <c r="BI48" s="445">
        <f t="shared" si="178"/>
        <v>0</v>
      </c>
      <c r="BJ48" s="446"/>
      <c r="BK48" s="446"/>
      <c r="BL48" s="446"/>
      <c r="BM48" s="45"/>
      <c r="BN48" s="318">
        <f>IF(BM48&lt;&gt;0,VLOOKUP(BM48,'整理番号表 （R7） '!$T$6:$U$16,2,FALSE),)</f>
        <v>0</v>
      </c>
      <c r="BO48" s="45"/>
      <c r="BP48" s="318">
        <f>IF(BO48&lt;&gt;0,VLOOKUP(BO48,'整理番号表 （R7） '!$T$23:$U$30,2,FALSE),)</f>
        <v>0</v>
      </c>
      <c r="BQ48" s="45"/>
      <c r="BR48" s="319">
        <f t="shared" si="17"/>
        <v>0</v>
      </c>
      <c r="BS48" s="763" t="str">
        <f t="shared" si="209"/>
        <v/>
      </c>
      <c r="BT48" s="113"/>
      <c r="BU48" s="618"/>
      <c r="BV48" s="113"/>
      <c r="BW48" s="113"/>
      <c r="BX48" s="113"/>
      <c r="BY48" s="554">
        <f t="shared" si="144"/>
        <v>0</v>
      </c>
      <c r="BZ48" s="764">
        <f t="shared" si="195"/>
        <v>0</v>
      </c>
      <c r="CA48" s="317">
        <f t="shared" si="145"/>
        <v>0</v>
      </c>
      <c r="CB48" s="357" t="str">
        <f t="shared" si="182"/>
        <v/>
      </c>
      <c r="CC48" s="317">
        <f t="shared" si="210"/>
        <v>0</v>
      </c>
      <c r="CD48" s="317">
        <f t="shared" si="146"/>
        <v>0</v>
      </c>
      <c r="CE48" s="317">
        <f t="shared" si="147"/>
        <v>0</v>
      </c>
      <c r="CF48" s="317">
        <f t="shared" si="148"/>
        <v>0</v>
      </c>
      <c r="CG48" s="317">
        <f t="shared" si="149"/>
        <v>0</v>
      </c>
      <c r="CH48" s="317">
        <f t="shared" si="150"/>
        <v>0</v>
      </c>
      <c r="CI48" s="357" t="str">
        <f t="shared" si="151"/>
        <v/>
      </c>
      <c r="CJ48" s="572">
        <f t="shared" si="196"/>
        <v>0</v>
      </c>
      <c r="CK48" s="320">
        <f t="shared" si="196"/>
        <v>0</v>
      </c>
      <c r="CL48" s="320">
        <f t="shared" si="196"/>
        <v>0</v>
      </c>
      <c r="CM48" s="320">
        <f t="shared" si="196"/>
        <v>0</v>
      </c>
      <c r="CN48" s="320">
        <f t="shared" si="196"/>
        <v>0</v>
      </c>
      <c r="CO48" s="320">
        <f t="shared" si="196"/>
        <v>0</v>
      </c>
      <c r="CP48" s="320">
        <f t="shared" si="211"/>
        <v>0</v>
      </c>
      <c r="CQ48" s="320">
        <f t="shared" si="197"/>
        <v>0</v>
      </c>
      <c r="CR48" s="320">
        <f t="shared" si="197"/>
        <v>0</v>
      </c>
      <c r="CS48" s="320">
        <f t="shared" si="197"/>
        <v>0</v>
      </c>
      <c r="CT48" s="320">
        <f t="shared" si="197"/>
        <v>0</v>
      </c>
      <c r="CU48" s="320">
        <f t="shared" si="197"/>
        <v>0</v>
      </c>
      <c r="CV48" s="320">
        <f t="shared" si="197"/>
        <v>0</v>
      </c>
      <c r="CW48" s="320">
        <f t="shared" si="212"/>
        <v>0</v>
      </c>
      <c r="CX48" s="320">
        <f t="shared" si="198"/>
        <v>0</v>
      </c>
      <c r="CY48" s="320">
        <f t="shared" si="198"/>
        <v>0</v>
      </c>
      <c r="CZ48" s="320">
        <f t="shared" si="198"/>
        <v>0</v>
      </c>
      <c r="DA48" s="320">
        <f t="shared" si="198"/>
        <v>0</v>
      </c>
      <c r="DB48" s="320">
        <f t="shared" si="198"/>
        <v>0</v>
      </c>
      <c r="DC48" s="320">
        <f t="shared" si="198"/>
        <v>0</v>
      </c>
      <c r="DD48" s="320">
        <f t="shared" si="213"/>
        <v>0</v>
      </c>
      <c r="DE48" s="320">
        <f t="shared" si="193"/>
        <v>0</v>
      </c>
      <c r="DF48" s="320">
        <f t="shared" si="193"/>
        <v>0</v>
      </c>
      <c r="DG48" s="320">
        <f t="shared" si="193"/>
        <v>0</v>
      </c>
      <c r="DH48" s="320">
        <f t="shared" si="193"/>
        <v>0</v>
      </c>
      <c r="DI48" s="320">
        <f t="shared" si="194"/>
        <v>0</v>
      </c>
      <c r="DJ48" s="320">
        <f t="shared" si="194"/>
        <v>0</v>
      </c>
      <c r="DK48" s="320">
        <f t="shared" si="214"/>
        <v>0</v>
      </c>
      <c r="DL48" s="320">
        <f t="shared" si="215"/>
        <v>0</v>
      </c>
      <c r="DM48" s="320">
        <f t="shared" si="216"/>
        <v>0</v>
      </c>
      <c r="DN48" s="320">
        <f t="shared" si="217"/>
        <v>0</v>
      </c>
      <c r="DO48" s="320">
        <f t="shared" si="218"/>
        <v>0</v>
      </c>
      <c r="DP48" s="374">
        <f t="shared" si="219"/>
        <v>0</v>
      </c>
      <c r="DQ48" s="447">
        <f t="shared" si="220"/>
        <v>0</v>
      </c>
      <c r="DR48" s="447">
        <f>IF($W48=1,IF(SUM($DQ48:DQ48)&lt;&gt;1,IF(SUM(GL48,GW48,HF48)&gt;0,1,),),)</f>
        <v>0</v>
      </c>
      <c r="DS48" s="447">
        <f>IF($W48=1,IF(SUM($DQ48:DR48)&lt;&gt;1,IF(SUM(GM48,GX48,HG48)&gt;0,1,),),)</f>
        <v>0</v>
      </c>
      <c r="DT48" s="447">
        <f>IF($W48=1,IF(SUM($DQ48:DS48)&lt;&gt;1,IF(SUM(GN48,GY48,HH48)&gt;0,1,),),)</f>
        <v>0</v>
      </c>
      <c r="DU48" s="447">
        <f>IF($W48=1,IF(SUM($DQ48:DT48)&lt;&gt;1,IF(SUM(GO48,GT48,GZ48,HI48)&gt;0,1,),),)</f>
        <v>0</v>
      </c>
      <c r="DV48" s="447">
        <f>IF($W48=1,IF(SUM($DQ48:DT48)&lt;&gt;1,IF(SUM(GP48,HA48,HJ48)&gt;0,1,),),)</f>
        <v>0</v>
      </c>
      <c r="DW48" s="447">
        <f>IF($W48=1,IF(SUM($DQ48:DV48)&lt;&gt;1,IF(SUM(GQ48,HB48,HK48)&gt;0,1,),),)</f>
        <v>0</v>
      </c>
      <c r="DX48" s="447">
        <f>IF($W48=1,IF(SUM($DQ48:DV48)&lt;&gt;1,IF(SUM(GR48,HC48,HL48)&gt;0,1,),),)</f>
        <v>0</v>
      </c>
      <c r="DY48" s="447">
        <f>IF($W48=1,IF(SUM($DQ48:DX48)&lt;&gt;1,IF(SUM(GS48,HD48,HM48,GU48)&gt;0,1,),),)</f>
        <v>0</v>
      </c>
      <c r="DZ48" s="447">
        <f t="shared" si="221"/>
        <v>0</v>
      </c>
      <c r="EA48" s="643"/>
      <c r="EB48" s="643"/>
      <c r="EC48" s="643"/>
      <c r="ED48" s="643"/>
      <c r="EE48" s="643"/>
      <c r="EF48" s="643"/>
      <c r="EG48" s="643"/>
      <c r="EH48" s="643"/>
      <c r="EI48" s="643"/>
      <c r="EJ48" s="643"/>
      <c r="EK48" s="643"/>
      <c r="EL48" s="643"/>
      <c r="EM48" s="56"/>
      <c r="EN48" s="56"/>
      <c r="EO48" s="56"/>
      <c r="EP48" s="56"/>
      <c r="EQ48" s="56"/>
      <c r="ER48" s="555">
        <f t="shared" si="222"/>
        <v>0</v>
      </c>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448"/>
      <c r="FT48" s="56"/>
      <c r="FU48" s="449"/>
      <c r="FV48" s="458"/>
      <c r="FW48" s="573"/>
      <c r="FX48" s="530">
        <f t="shared" si="223"/>
        <v>0</v>
      </c>
      <c r="FY48" s="450"/>
      <c r="FZ48" s="451"/>
      <c r="GA48" s="452"/>
      <c r="GB48" s="452"/>
      <c r="GC48" s="453">
        <f t="shared" si="224"/>
        <v>0</v>
      </c>
      <c r="GD48" s="454">
        <f t="shared" si="225"/>
        <v>0</v>
      </c>
      <c r="GE48" s="455">
        <f t="shared" si="226"/>
        <v>0</v>
      </c>
      <c r="GF48" s="456">
        <f t="shared" si="227"/>
        <v>0</v>
      </c>
      <c r="GG48" s="456">
        <f t="shared" si="228"/>
        <v>0</v>
      </c>
      <c r="GH48" s="456">
        <f t="shared" si="229"/>
        <v>0</v>
      </c>
      <c r="GI48" s="456">
        <f t="shared" si="230"/>
        <v>0</v>
      </c>
      <c r="GJ48" s="455">
        <f t="shared" si="47"/>
        <v>0</v>
      </c>
      <c r="GK48" s="455">
        <f t="shared" si="152"/>
        <v>0</v>
      </c>
      <c r="GL48" s="455">
        <f>IF(AND($FX48&lt;&gt;1,$FZ48&lt;&gt;1),IF(AND(SUM($GK48:GK48)&lt;&gt;1),IF($GC48&gt;=10,1,),),0)</f>
        <v>0</v>
      </c>
      <c r="GM48" s="455">
        <f>IF(AND($FX48&lt;&gt;1,$FZ48&lt;&gt;1),IF(AND(SUM($GK48:GL48)&lt;&gt;1),IF(AND($FY48=1,$GC48&gt;=4),1,),),0)</f>
        <v>0</v>
      </c>
      <c r="GN48" s="455">
        <f>IF(AND($FX48&lt;&gt;1,$FZ48&lt;&gt;1),IF(AND(SUM($GK48:GM48)&lt;&gt;1),IF(AND($FY48=1,$GC48&gt;=2),1,),),0)</f>
        <v>0</v>
      </c>
      <c r="GO48" s="455">
        <f>IF(AND($FX48&lt;&gt;1,$FZ48&lt;&gt;1),IF(AND(SUM($GK48:GN48)&lt;&gt;1),IF(AND($FY48=1,$GC48&gt;0),1,),),0)</f>
        <v>0</v>
      </c>
      <c r="GP48" s="455">
        <f>IF(AND($FX48&lt;&gt;1,$FZ48&lt;&gt;1),IF(AND(SUM($GK48:GO48)&lt;&gt;1),IF($GC48&gt;=4,1,),),0)</f>
        <v>0</v>
      </c>
      <c r="GQ48" s="455">
        <f>IF(AND($FX48&lt;&gt;1,$FZ48&lt;&gt;1),IF(AND(SUM($GK48:GP48)&lt;&gt;1),IF($FY48=1,1,),),0)</f>
        <v>0</v>
      </c>
      <c r="GR48" s="455">
        <f>IF(AND($FX48&lt;&gt;1,$FZ48&lt;&gt;1),IF(AND(SUM($GK48:GQ48)&lt;&gt;1),IF($GC48&gt;=2,1,),),0)</f>
        <v>0</v>
      </c>
      <c r="GS48" s="455">
        <f>IF(AND($FX48&lt;&gt;1,$FZ48&lt;&gt;1),IF(AND(SUM($GK48:GR48)&lt;&gt;1),IF($GC48&gt;0,1,),),0)</f>
        <v>0</v>
      </c>
      <c r="GT48" s="455">
        <f t="shared" si="48"/>
        <v>0</v>
      </c>
      <c r="GU48" s="455">
        <f>IF($FX48&lt;&gt;1,IF(AND(SUM($GT48:GT48)&lt;&gt;1,$GJ48=4,$FZ48=1,$GC48&gt;0),1,),0)</f>
        <v>0</v>
      </c>
      <c r="GV48" s="455">
        <f t="shared" si="49"/>
        <v>0</v>
      </c>
      <c r="GW48" s="455">
        <f t="shared" si="50"/>
        <v>0</v>
      </c>
      <c r="GX48" s="455">
        <f>IF($FX48&lt;&gt;1,IF(AND($GJ48=2,SUM($GV48:GW48)&lt;&gt;1),IF(AND($FY48=1,$GD48&gt;=0.2),1,),),0)</f>
        <v>0</v>
      </c>
      <c r="GY48" s="455">
        <f>IF($FX48&lt;&gt;1,IF(AND($GJ48=2,SUM($GV48:GX48)&lt;&gt;1),IF(AND($FY48=1,$GD48&gt;=0.1),1,),),0)</f>
        <v>0</v>
      </c>
      <c r="GZ48" s="455">
        <f>IF($FX48&lt;&gt;1,IF(AND($GJ48=2,SUM($GV48:GY48)&lt;&gt;1),IF(AND($FY48=1,$GC48&gt;0),1,),),0)</f>
        <v>0</v>
      </c>
      <c r="HA48" s="455">
        <f>IF($FX48&lt;&gt;1,IF(AND($GJ48=2,SUM($GV48:GZ48)&lt;&gt;1),IF($GD48&gt;=0.2,1,),),0)</f>
        <v>0</v>
      </c>
      <c r="HB48" s="455">
        <f>IF($FX48&lt;&gt;1,IF(AND($GJ48=2,SUM($GV48:HA48)&lt;&gt;1),IF($FY48=1,1,),),0)</f>
        <v>0</v>
      </c>
      <c r="HC48" s="455">
        <f>IF($FX48&lt;&gt;1,IF(AND($GJ48=2,SUM($GV48:HB48)&lt;&gt;1),IF($GD48&gt;=0.1,1,),),0)</f>
        <v>0</v>
      </c>
      <c r="HD48" s="455">
        <f>IF($FX48&lt;&gt;1,IF(AND(SUM($GV48:HC48)&lt;&gt;1,$GJ48=2,$GC48&gt;0),1,),0)</f>
        <v>0</v>
      </c>
      <c r="HE48" s="455">
        <f t="shared" si="51"/>
        <v>0</v>
      </c>
      <c r="HF48" s="455">
        <f t="shared" si="52"/>
        <v>0</v>
      </c>
      <c r="HG48" s="455">
        <f>IF($FX48&lt;&gt;1,IF(AND($GJ48=3,SUM($HE48:HF48)&lt;&gt;1),IF(AND($FY48=1,$GD48&gt;=0.1),1,),),0)</f>
        <v>0</v>
      </c>
      <c r="HH48" s="455">
        <f>IF($FX48&lt;&gt;1,IF(AND($GJ48=3,SUM($HE48:HG48)&lt;&gt;1),IF(AND($FY48=1,$GD48&gt;=0.05),1,),),0)</f>
        <v>0</v>
      </c>
      <c r="HI48" s="455">
        <f>IF($FX48&lt;&gt;1,IF(AND($GJ48=3,SUM($HE48:HH48)&lt;&gt;1),IF(AND($FY48=1,$GC48&gt;0),1,),),0)</f>
        <v>0</v>
      </c>
      <c r="HJ48" s="455">
        <f>IF($FX48&lt;&gt;1,IF(AND($GJ48=3,SUM($HE48:HI48)&lt;&gt;1),IF($GD48&gt;=0.1,1,),),0)</f>
        <v>0</v>
      </c>
      <c r="HK48" s="455">
        <f>IF($FX48&lt;&gt;1,IF(AND($GJ48=3,SUM($HE48:HJ48)&lt;&gt;1),IF($FY48=1,1,),),0)</f>
        <v>0</v>
      </c>
      <c r="HL48" s="455">
        <f>IF($FX48&lt;&gt;1,IF(AND($GJ48=3,SUM($HE48:HK48)&lt;&gt;1),IF($GD48&gt;=0.05,1,),),0)</f>
        <v>0</v>
      </c>
      <c r="HM48" s="455">
        <f>IF($FX48&lt;&gt;1,IF(AND(SUM($HE48:HL48)&lt;&gt;1,$GJ48=3,$FZ48=1,$GC48&gt;0),1,),0)</f>
        <v>0</v>
      </c>
      <c r="HN48" s="457">
        <f t="shared" si="153"/>
        <v>0</v>
      </c>
      <c r="HO48" s="458"/>
      <c r="HP48" s="459">
        <f t="shared" si="231"/>
        <v>0</v>
      </c>
      <c r="HQ48" s="460">
        <f t="shared" si="232"/>
        <v>0</v>
      </c>
      <c r="HR48" s="460">
        <f t="shared" si="233"/>
        <v>0</v>
      </c>
      <c r="HS48" s="460">
        <f t="shared" si="234"/>
        <v>0</v>
      </c>
      <c r="HT48" s="460">
        <f t="shared" si="235"/>
        <v>0</v>
      </c>
      <c r="HU48" s="460">
        <f t="shared" si="236"/>
        <v>0</v>
      </c>
      <c r="HV48" s="460">
        <f t="shared" si="237"/>
        <v>0</v>
      </c>
      <c r="HW48" s="460">
        <f t="shared" si="238"/>
        <v>0</v>
      </c>
      <c r="HX48" s="460">
        <f t="shared" si="239"/>
        <v>0</v>
      </c>
      <c r="HY48" s="460">
        <f t="shared" si="240"/>
        <v>0</v>
      </c>
      <c r="HZ48" s="460">
        <f t="shared" si="241"/>
        <v>0</v>
      </c>
      <c r="IA48" s="460">
        <f t="shared" si="242"/>
        <v>0</v>
      </c>
      <c r="IB48" s="460">
        <f t="shared" si="243"/>
        <v>0</v>
      </c>
      <c r="IC48" s="460">
        <f t="shared" si="244"/>
        <v>0</v>
      </c>
      <c r="ID48" s="460">
        <f t="shared" si="245"/>
        <v>0</v>
      </c>
      <c r="IE48" s="460">
        <f t="shared" si="246"/>
        <v>0</v>
      </c>
      <c r="IF48" s="460">
        <f t="shared" si="247"/>
        <v>0</v>
      </c>
      <c r="IG48" s="460">
        <f t="shared" si="248"/>
        <v>0</v>
      </c>
      <c r="IH48" s="460">
        <f t="shared" si="249"/>
        <v>0</v>
      </c>
      <c r="II48" s="460">
        <f t="shared" si="250"/>
        <v>0</v>
      </c>
      <c r="IJ48" s="460">
        <f t="shared" si="251"/>
        <v>0</v>
      </c>
      <c r="IK48" s="460">
        <f t="shared" si="252"/>
        <v>0</v>
      </c>
      <c r="IL48" s="460">
        <f t="shared" si="253"/>
        <v>0</v>
      </c>
      <c r="IM48" s="460">
        <f t="shared" si="254"/>
        <v>0</v>
      </c>
      <c r="IN48" s="460">
        <f t="shared" si="255"/>
        <v>0</v>
      </c>
      <c r="IO48" s="460">
        <f t="shared" si="256"/>
        <v>0</v>
      </c>
      <c r="IP48" s="460">
        <f t="shared" si="257"/>
        <v>0</v>
      </c>
      <c r="IQ48" s="460">
        <f t="shared" si="258"/>
        <v>0</v>
      </c>
      <c r="IR48" s="460">
        <f t="shared" si="259"/>
        <v>0</v>
      </c>
      <c r="IS48" s="460">
        <f t="shared" si="260"/>
        <v>0</v>
      </c>
      <c r="IT48" s="460">
        <f t="shared" si="261"/>
        <v>0</v>
      </c>
      <c r="IU48" s="460">
        <f t="shared" si="262"/>
        <v>0</v>
      </c>
      <c r="IV48" s="460">
        <f t="shared" si="263"/>
        <v>0</v>
      </c>
      <c r="IW48" s="460">
        <f t="shared" si="264"/>
        <v>0</v>
      </c>
      <c r="IX48" s="460">
        <f t="shared" si="265"/>
        <v>0</v>
      </c>
      <c r="IY48" s="460">
        <f t="shared" si="266"/>
        <v>0</v>
      </c>
      <c r="IZ48" s="460">
        <f t="shared" si="267"/>
        <v>0</v>
      </c>
      <c r="JA48" s="460">
        <f t="shared" si="268"/>
        <v>0</v>
      </c>
      <c r="JB48" s="460">
        <f t="shared" si="269"/>
        <v>0</v>
      </c>
      <c r="JC48" s="460">
        <f t="shared" si="270"/>
        <v>0</v>
      </c>
      <c r="JD48" s="460">
        <f t="shared" si="271"/>
        <v>0</v>
      </c>
      <c r="JE48" s="460">
        <f t="shared" si="272"/>
        <v>0</v>
      </c>
      <c r="JF48" s="460">
        <f t="shared" si="273"/>
        <v>0</v>
      </c>
      <c r="JG48" s="460">
        <f t="shared" si="154"/>
        <v>0</v>
      </c>
      <c r="JH48" s="460">
        <f t="shared" si="155"/>
        <v>0</v>
      </c>
      <c r="JI48" s="460">
        <f t="shared" si="156"/>
        <v>0</v>
      </c>
      <c r="JJ48" s="460">
        <f t="shared" si="157"/>
        <v>0</v>
      </c>
      <c r="JK48" s="460">
        <f t="shared" si="158"/>
        <v>0</v>
      </c>
      <c r="JL48" s="460">
        <f t="shared" si="159"/>
        <v>0</v>
      </c>
      <c r="JM48" s="648">
        <f t="shared" si="274"/>
        <v>0</v>
      </c>
      <c r="JN48" s="460">
        <f t="shared" si="275"/>
        <v>0</v>
      </c>
      <c r="JO48" s="460">
        <f t="shared" si="276"/>
        <v>0</v>
      </c>
      <c r="JP48" s="648">
        <f t="shared" si="277"/>
        <v>0</v>
      </c>
      <c r="JQ48" s="460">
        <f t="shared" si="278"/>
        <v>0</v>
      </c>
      <c r="JR48" s="460">
        <f t="shared" si="279"/>
        <v>0</v>
      </c>
      <c r="JS48" s="460">
        <f t="shared" si="308"/>
        <v>0</v>
      </c>
      <c r="JT48" s="460">
        <f t="shared" si="280"/>
        <v>0</v>
      </c>
      <c r="JU48" s="460">
        <f t="shared" si="281"/>
        <v>0</v>
      </c>
      <c r="JV48" s="460">
        <f t="shared" si="282"/>
        <v>0</v>
      </c>
      <c r="JW48" s="460">
        <f t="shared" si="199"/>
        <v>0</v>
      </c>
      <c r="JX48" s="460">
        <f t="shared" si="199"/>
        <v>0</v>
      </c>
      <c r="JY48" s="460">
        <f t="shared" si="199"/>
        <v>0</v>
      </c>
      <c r="JZ48" s="460">
        <f t="shared" si="199"/>
        <v>0</v>
      </c>
      <c r="KA48" s="460">
        <f t="shared" si="199"/>
        <v>0</v>
      </c>
      <c r="KB48" s="460">
        <f t="shared" si="199"/>
        <v>0</v>
      </c>
      <c r="KC48" s="460">
        <f t="shared" si="199"/>
        <v>0</v>
      </c>
      <c r="KD48" s="460">
        <f t="shared" si="199"/>
        <v>0</v>
      </c>
      <c r="KE48" s="460">
        <f t="shared" si="199"/>
        <v>0</v>
      </c>
      <c r="KF48" s="460">
        <f t="shared" si="199"/>
        <v>0</v>
      </c>
      <c r="KG48" s="460">
        <f t="shared" si="199"/>
        <v>0</v>
      </c>
      <c r="KH48" s="460">
        <f t="shared" si="199"/>
        <v>0</v>
      </c>
      <c r="KI48" s="460">
        <f t="shared" si="283"/>
        <v>0</v>
      </c>
      <c r="KJ48" s="460">
        <f t="shared" si="189"/>
        <v>0</v>
      </c>
      <c r="KK48" s="460">
        <f t="shared" si="189"/>
        <v>0</v>
      </c>
      <c r="KL48" s="460">
        <f t="shared" si="189"/>
        <v>0</v>
      </c>
      <c r="KM48" s="460">
        <f t="shared" si="188"/>
        <v>0</v>
      </c>
      <c r="KN48" s="460">
        <f t="shared" si="188"/>
        <v>0</v>
      </c>
      <c r="KO48" s="460">
        <f t="shared" si="188"/>
        <v>0</v>
      </c>
      <c r="KP48" s="460">
        <f t="shared" si="188"/>
        <v>0</v>
      </c>
      <c r="KQ48" s="460">
        <f t="shared" si="188"/>
        <v>0</v>
      </c>
      <c r="KR48" s="460">
        <f t="shared" si="188"/>
        <v>0</v>
      </c>
      <c r="KS48" s="460">
        <f t="shared" si="188"/>
        <v>0</v>
      </c>
      <c r="KT48" s="460">
        <f t="shared" si="188"/>
        <v>0</v>
      </c>
      <c r="KU48" s="460">
        <f t="shared" si="188"/>
        <v>0</v>
      </c>
      <c r="KV48" s="460">
        <f t="shared" si="188"/>
        <v>0</v>
      </c>
      <c r="KW48" s="460">
        <f t="shared" si="188"/>
        <v>0</v>
      </c>
      <c r="KX48" s="460">
        <f t="shared" si="284"/>
        <v>0</v>
      </c>
      <c r="KY48" s="460">
        <f t="shared" si="180"/>
        <v>0</v>
      </c>
      <c r="KZ48" s="460">
        <f t="shared" si="285"/>
        <v>0</v>
      </c>
      <c r="LA48" s="457">
        <f t="shared" si="285"/>
        <v>0</v>
      </c>
      <c r="LB48" s="461">
        <f t="shared" si="162"/>
        <v>0</v>
      </c>
      <c r="LC48" s="460">
        <f t="shared" si="286"/>
        <v>0</v>
      </c>
      <c r="LD48" s="462">
        <f>IF(I48=1,VLOOKUP(C48,'総括表 (A表)'!$E$12:$AP$542,37,FALSE),)</f>
        <v>0</v>
      </c>
      <c r="LE48" s="463">
        <f t="shared" si="163"/>
        <v>0</v>
      </c>
      <c r="LF48" s="460" t="str">
        <f t="shared" si="287"/>
        <v/>
      </c>
      <c r="LG48" s="460" t="str">
        <f t="shared" si="288"/>
        <v/>
      </c>
      <c r="LH48" s="460" t="str">
        <f t="shared" si="164"/>
        <v/>
      </c>
      <c r="LI48" s="460" t="str">
        <f t="shared" si="309"/>
        <v/>
      </c>
      <c r="LJ48" s="460" t="str">
        <f t="shared" si="310"/>
        <v/>
      </c>
      <c r="LK48" s="460" t="str">
        <f t="shared" si="311"/>
        <v/>
      </c>
      <c r="LL48" s="460" t="str">
        <f t="shared" si="312"/>
        <v/>
      </c>
      <c r="LM48" s="460" t="str">
        <f t="shared" si="313"/>
        <v/>
      </c>
      <c r="LN48" s="460" t="str">
        <f t="shared" si="314"/>
        <v/>
      </c>
      <c r="LO48" s="462" t="str">
        <f t="shared" si="289"/>
        <v/>
      </c>
      <c r="LP48" s="459">
        <f t="shared" si="171"/>
        <v>0</v>
      </c>
      <c r="LQ48" s="460" t="str">
        <f t="shared" si="290"/>
        <v/>
      </c>
      <c r="LR48" s="460" t="str">
        <f t="shared" si="291"/>
        <v/>
      </c>
      <c r="LS48" s="464" t="str">
        <f t="shared" si="292"/>
        <v/>
      </c>
      <c r="LT48" s="460" t="str">
        <f t="shared" si="293"/>
        <v/>
      </c>
      <c r="LU48" s="460" t="str">
        <f t="shared" si="294"/>
        <v/>
      </c>
      <c r="LV48" s="621" t="str">
        <f t="shared" si="179"/>
        <v>○</v>
      </c>
      <c r="LW48" s="459">
        <f t="shared" si="172"/>
        <v>0</v>
      </c>
      <c r="LX48" s="465">
        <f t="shared" si="295"/>
        <v>0</v>
      </c>
      <c r="LY48" s="465" t="str">
        <f t="shared" si="296"/>
        <v/>
      </c>
      <c r="LZ48" s="466" t="str">
        <f t="shared" si="173"/>
        <v/>
      </c>
      <c r="MA48" s="466">
        <f t="shared" si="297"/>
        <v>0</v>
      </c>
      <c r="MB48" s="466">
        <f t="shared" si="174"/>
        <v>0</v>
      </c>
      <c r="MC48" s="466">
        <f t="shared" si="298"/>
        <v>0</v>
      </c>
      <c r="MD48" s="467">
        <f t="shared" si="299"/>
        <v>0</v>
      </c>
      <c r="ME48" s="468" t="str">
        <f t="shared" si="300"/>
        <v>○</v>
      </c>
      <c r="MF48" s="469" t="str">
        <f t="shared" si="301"/>
        <v/>
      </c>
      <c r="MG48" s="466">
        <f t="shared" si="302"/>
        <v>0</v>
      </c>
      <c r="MH48" s="470">
        <f t="shared" si="303"/>
        <v>0</v>
      </c>
      <c r="MI48" s="471" t="str">
        <f t="shared" si="175"/>
        <v>○</v>
      </c>
      <c r="MJ48" s="556" t="str">
        <f t="shared" si="176"/>
        <v>○</v>
      </c>
      <c r="MK48" s="569" t="str">
        <f t="shared" si="304"/>
        <v/>
      </c>
      <c r="ML48" s="568" t="str">
        <f t="shared" si="305"/>
        <v/>
      </c>
      <c r="MM48" s="570" t="str">
        <f t="shared" si="306"/>
        <v/>
      </c>
      <c r="MN48" s="571">
        <f t="shared" si="307"/>
        <v>0</v>
      </c>
    </row>
    <row r="49" spans="1:352" ht="30" customHeight="1">
      <c r="A49" s="531">
        <f t="shared" si="200"/>
        <v>0</v>
      </c>
      <c r="B49" s="531">
        <f t="shared" si="133"/>
        <v>0</v>
      </c>
      <c r="C49" s="531">
        <f t="shared" si="181"/>
        <v>0</v>
      </c>
      <c r="D49" s="531">
        <f t="shared" si="135"/>
        <v>0</v>
      </c>
      <c r="E49" s="531">
        <f t="shared" si="201"/>
        <v>0</v>
      </c>
      <c r="F49" s="531">
        <f t="shared" si="202"/>
        <v>0</v>
      </c>
      <c r="G49" s="531">
        <f t="shared" si="136"/>
        <v>0</v>
      </c>
      <c r="H49" s="531">
        <f t="shared" si="137"/>
        <v>0</v>
      </c>
      <c r="I49" s="531">
        <f t="shared" si="203"/>
        <v>0</v>
      </c>
      <c r="J49" s="531">
        <f t="shared" si="138"/>
        <v>0</v>
      </c>
      <c r="K49" s="532">
        <f t="shared" si="12"/>
        <v>36</v>
      </c>
      <c r="L49" s="390"/>
      <c r="M49" s="391"/>
      <c r="N49" s="391"/>
      <c r="O49" s="102"/>
      <c r="P49" s="545" cm="1">
        <f t="array" ref="P49">IFERROR(_xlfn.IFS($O49=1,"都市農業地域",$O49=2,"平地農業地域",$O49=3,"中間農業地域",$O49=4,"山間農業地域"),0)</f>
        <v>0</v>
      </c>
      <c r="Q49" s="560"/>
      <c r="R49" s="317">
        <f t="shared" si="204"/>
        <v>0</v>
      </c>
      <c r="S49" s="637"/>
      <c r="T49" s="742"/>
      <c r="U49" s="743"/>
      <c r="V49" s="637"/>
      <c r="W49" s="455" t="str">
        <f t="shared" si="139"/>
        <v/>
      </c>
      <c r="X49" s="546" t="str">
        <f>IFERROR(IF($Y49=5,"100万円",VLOOKUP($W49,'整理番号表 （R7） '!$Y$33:$Z$34,2,"FALSE")),"")</f>
        <v/>
      </c>
      <c r="Y49" s="50"/>
      <c r="Z49" s="456" cm="1">
        <f t="array" ref="Z49">IFERROR(_xlfn.IFS($Y49=1,"認定農業者",$Y49=2,"認定就農者",$Y49=3,"集落営農組織(任意組織)",$Y49=4,"市町村基本構想に示す目標水準を達成している農業者",$Y49=5,"市町村が認める者"),0)</f>
        <v>0</v>
      </c>
      <c r="AA49" s="371"/>
      <c r="AB49" s="547" t="str">
        <f>'整理番号表 （R7） '!$AC49</f>
        <v/>
      </c>
      <c r="AC49" s="548" t="str">
        <f t="shared" si="186"/>
        <v/>
      </c>
      <c r="AD49" s="50"/>
      <c r="AE49" s="50"/>
      <c r="AF49" s="318">
        <f>IF(AE49&lt;&gt;0,VLOOKUP(AE49,'整理番号表 （R7） '!$B$20:$F$47,2,FALSE),)</f>
        <v>0</v>
      </c>
      <c r="AG49" s="104"/>
      <c r="AH49" s="549" t="str">
        <f>IFERROR(VLOOKUP(AG49,'整理番号表 （R7） '!$P$6:$Q$39,2,FALSE),"")</f>
        <v/>
      </c>
      <c r="AI49" s="106"/>
      <c r="AJ49" s="530">
        <f t="shared" si="205"/>
        <v>0</v>
      </c>
      <c r="AK49" s="89"/>
      <c r="AL49" s="632"/>
      <c r="AM49" s="439"/>
      <c r="AN49" s="440"/>
      <c r="AO49" s="440"/>
      <c r="AP49" s="104"/>
      <c r="AQ49" s="441">
        <f>IF(AP49&lt;&gt;0,VLOOKUP(AP49,'整理番号表 （R7） '!$P$43:$R$49,2,FALSE),)</f>
        <v>0</v>
      </c>
      <c r="AR49" s="442"/>
      <c r="AS49" s="440"/>
      <c r="AT49" s="105"/>
      <c r="AU49" s="767"/>
      <c r="AV49" s="767"/>
      <c r="AW49" s="418"/>
      <c r="AX49" s="443">
        <f t="shared" si="140"/>
        <v>0</v>
      </c>
      <c r="AY49" s="443">
        <f t="shared" si="206"/>
        <v>0</v>
      </c>
      <c r="AZ49" s="418"/>
      <c r="BA49" s="443">
        <f t="shared" si="177"/>
        <v>0</v>
      </c>
      <c r="BB49" s="444"/>
      <c r="BC49" s="444"/>
      <c r="BD49" s="444"/>
      <c r="BE49" s="620"/>
      <c r="BF49" s="553" t="str">
        <f t="shared" si="207"/>
        <v/>
      </c>
      <c r="BG49" s="562" t="str">
        <f t="shared" si="208"/>
        <v/>
      </c>
      <c r="BH49" s="445">
        <f t="shared" si="143"/>
        <v>0</v>
      </c>
      <c r="BI49" s="445">
        <f t="shared" si="178"/>
        <v>0</v>
      </c>
      <c r="BJ49" s="446"/>
      <c r="BK49" s="446"/>
      <c r="BL49" s="446"/>
      <c r="BM49" s="45"/>
      <c r="BN49" s="318">
        <f>IF(BM49&lt;&gt;0,VLOOKUP(BM49,'整理番号表 （R7） '!$T$6:$U$16,2,FALSE),)</f>
        <v>0</v>
      </c>
      <c r="BO49" s="45"/>
      <c r="BP49" s="318">
        <f>IF(BO49&lt;&gt;0,VLOOKUP(BO49,'整理番号表 （R7） '!$T$23:$U$30,2,FALSE),)</f>
        <v>0</v>
      </c>
      <c r="BQ49" s="45"/>
      <c r="BR49" s="319">
        <f t="shared" si="17"/>
        <v>0</v>
      </c>
      <c r="BS49" s="763" t="str">
        <f t="shared" si="209"/>
        <v/>
      </c>
      <c r="BT49" s="113"/>
      <c r="BU49" s="618"/>
      <c r="BV49" s="113"/>
      <c r="BW49" s="113"/>
      <c r="BX49" s="113"/>
      <c r="BY49" s="554">
        <f t="shared" si="144"/>
        <v>0</v>
      </c>
      <c r="BZ49" s="764">
        <f t="shared" si="195"/>
        <v>0</v>
      </c>
      <c r="CA49" s="317">
        <f t="shared" si="145"/>
        <v>0</v>
      </c>
      <c r="CB49" s="357" t="str">
        <f t="shared" si="182"/>
        <v/>
      </c>
      <c r="CC49" s="317">
        <f t="shared" si="210"/>
        <v>0</v>
      </c>
      <c r="CD49" s="317">
        <f t="shared" si="146"/>
        <v>0</v>
      </c>
      <c r="CE49" s="317">
        <f t="shared" si="147"/>
        <v>0</v>
      </c>
      <c r="CF49" s="317">
        <f t="shared" si="148"/>
        <v>0</v>
      </c>
      <c r="CG49" s="317">
        <f t="shared" si="149"/>
        <v>0</v>
      </c>
      <c r="CH49" s="317">
        <f t="shared" si="150"/>
        <v>0</v>
      </c>
      <c r="CI49" s="357" t="str">
        <f t="shared" si="151"/>
        <v/>
      </c>
      <c r="CJ49" s="572">
        <f t="shared" si="196"/>
        <v>0</v>
      </c>
      <c r="CK49" s="320">
        <f t="shared" si="196"/>
        <v>0</v>
      </c>
      <c r="CL49" s="320">
        <f t="shared" si="196"/>
        <v>0</v>
      </c>
      <c r="CM49" s="320">
        <f t="shared" si="196"/>
        <v>0</v>
      </c>
      <c r="CN49" s="320">
        <f t="shared" si="196"/>
        <v>0</v>
      </c>
      <c r="CO49" s="320">
        <f t="shared" si="196"/>
        <v>0</v>
      </c>
      <c r="CP49" s="320">
        <f t="shared" si="211"/>
        <v>0</v>
      </c>
      <c r="CQ49" s="320">
        <f t="shared" si="197"/>
        <v>0</v>
      </c>
      <c r="CR49" s="320">
        <f t="shared" si="197"/>
        <v>0</v>
      </c>
      <c r="CS49" s="320">
        <f t="shared" si="197"/>
        <v>0</v>
      </c>
      <c r="CT49" s="320">
        <f t="shared" si="197"/>
        <v>0</v>
      </c>
      <c r="CU49" s="320">
        <f t="shared" si="197"/>
        <v>0</v>
      </c>
      <c r="CV49" s="320">
        <f t="shared" si="197"/>
        <v>0</v>
      </c>
      <c r="CW49" s="320">
        <f t="shared" si="212"/>
        <v>0</v>
      </c>
      <c r="CX49" s="320">
        <f t="shared" si="198"/>
        <v>0</v>
      </c>
      <c r="CY49" s="320">
        <f t="shared" si="198"/>
        <v>0</v>
      </c>
      <c r="CZ49" s="320">
        <f t="shared" si="198"/>
        <v>0</v>
      </c>
      <c r="DA49" s="320">
        <f t="shared" si="198"/>
        <v>0</v>
      </c>
      <c r="DB49" s="320">
        <f t="shared" si="198"/>
        <v>0</v>
      </c>
      <c r="DC49" s="320">
        <f t="shared" si="198"/>
        <v>0</v>
      </c>
      <c r="DD49" s="320">
        <f t="shared" si="213"/>
        <v>0</v>
      </c>
      <c r="DE49" s="320">
        <f t="shared" si="193"/>
        <v>0</v>
      </c>
      <c r="DF49" s="320">
        <f t="shared" si="193"/>
        <v>0</v>
      </c>
      <c r="DG49" s="320">
        <f t="shared" si="193"/>
        <v>0</v>
      </c>
      <c r="DH49" s="320">
        <f t="shared" si="193"/>
        <v>0</v>
      </c>
      <c r="DI49" s="320">
        <f t="shared" si="194"/>
        <v>0</v>
      </c>
      <c r="DJ49" s="320">
        <f t="shared" si="194"/>
        <v>0</v>
      </c>
      <c r="DK49" s="320">
        <f t="shared" si="214"/>
        <v>0</v>
      </c>
      <c r="DL49" s="320">
        <f t="shared" si="215"/>
        <v>0</v>
      </c>
      <c r="DM49" s="320">
        <f t="shared" si="216"/>
        <v>0</v>
      </c>
      <c r="DN49" s="320">
        <f t="shared" si="217"/>
        <v>0</v>
      </c>
      <c r="DO49" s="320">
        <f t="shared" si="218"/>
        <v>0</v>
      </c>
      <c r="DP49" s="374">
        <f t="shared" si="219"/>
        <v>0</v>
      </c>
      <c r="DQ49" s="447">
        <f t="shared" si="220"/>
        <v>0</v>
      </c>
      <c r="DR49" s="447">
        <f>IF($W49=1,IF(SUM($DQ49:DQ49)&lt;&gt;1,IF(SUM(GL49,GW49,HF49)&gt;0,1,),),)</f>
        <v>0</v>
      </c>
      <c r="DS49" s="447">
        <f>IF($W49=1,IF(SUM($DQ49:DR49)&lt;&gt;1,IF(SUM(GM49,GX49,HG49)&gt;0,1,),),)</f>
        <v>0</v>
      </c>
      <c r="DT49" s="447">
        <f>IF($W49=1,IF(SUM($DQ49:DS49)&lt;&gt;1,IF(SUM(GN49,GY49,HH49)&gt;0,1,),),)</f>
        <v>0</v>
      </c>
      <c r="DU49" s="447">
        <f>IF($W49=1,IF(SUM($DQ49:DT49)&lt;&gt;1,IF(SUM(GO49,GT49,GZ49,HI49)&gt;0,1,),),)</f>
        <v>0</v>
      </c>
      <c r="DV49" s="447">
        <f>IF($W49=1,IF(SUM($DQ49:DT49)&lt;&gt;1,IF(SUM(GP49,HA49,HJ49)&gt;0,1,),),)</f>
        <v>0</v>
      </c>
      <c r="DW49" s="447">
        <f>IF($W49=1,IF(SUM($DQ49:DV49)&lt;&gt;1,IF(SUM(GQ49,HB49,HK49)&gt;0,1,),),)</f>
        <v>0</v>
      </c>
      <c r="DX49" s="447">
        <f>IF($W49=1,IF(SUM($DQ49:DV49)&lt;&gt;1,IF(SUM(GR49,HC49,HL49)&gt;0,1,),),)</f>
        <v>0</v>
      </c>
      <c r="DY49" s="447">
        <f>IF($W49=1,IF(SUM($DQ49:DX49)&lt;&gt;1,IF(SUM(GS49,HD49,HM49,GU49)&gt;0,1,),),)</f>
        <v>0</v>
      </c>
      <c r="DZ49" s="447">
        <f t="shared" si="221"/>
        <v>0</v>
      </c>
      <c r="EA49" s="643"/>
      <c r="EB49" s="643"/>
      <c r="EC49" s="643"/>
      <c r="ED49" s="643"/>
      <c r="EE49" s="643"/>
      <c r="EF49" s="643"/>
      <c r="EG49" s="643"/>
      <c r="EH49" s="643"/>
      <c r="EI49" s="643"/>
      <c r="EJ49" s="643"/>
      <c r="EK49" s="643"/>
      <c r="EL49" s="643"/>
      <c r="EM49" s="56"/>
      <c r="EN49" s="56"/>
      <c r="EO49" s="56"/>
      <c r="EP49" s="56"/>
      <c r="EQ49" s="56"/>
      <c r="ER49" s="555">
        <f t="shared" si="222"/>
        <v>0</v>
      </c>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448"/>
      <c r="FT49" s="56"/>
      <c r="FU49" s="449"/>
      <c r="FV49" s="458"/>
      <c r="FW49" s="573"/>
      <c r="FX49" s="530">
        <f t="shared" si="223"/>
        <v>0</v>
      </c>
      <c r="FY49" s="450"/>
      <c r="FZ49" s="451"/>
      <c r="GA49" s="452"/>
      <c r="GB49" s="452"/>
      <c r="GC49" s="453">
        <f t="shared" si="224"/>
        <v>0</v>
      </c>
      <c r="GD49" s="454">
        <f t="shared" si="225"/>
        <v>0</v>
      </c>
      <c r="GE49" s="455">
        <f t="shared" si="226"/>
        <v>0</v>
      </c>
      <c r="GF49" s="456">
        <f t="shared" si="227"/>
        <v>0</v>
      </c>
      <c r="GG49" s="456">
        <f t="shared" si="228"/>
        <v>0</v>
      </c>
      <c r="GH49" s="456">
        <f t="shared" si="229"/>
        <v>0</v>
      </c>
      <c r="GI49" s="456">
        <f t="shared" si="230"/>
        <v>0</v>
      </c>
      <c r="GJ49" s="455">
        <f t="shared" si="47"/>
        <v>0</v>
      </c>
      <c r="GK49" s="455">
        <f t="shared" si="152"/>
        <v>0</v>
      </c>
      <c r="GL49" s="455">
        <f>IF(AND($FX49&lt;&gt;1,$FZ49&lt;&gt;1),IF(AND(SUM($GK49:GK49)&lt;&gt;1),IF($GC49&gt;=10,1,),),0)</f>
        <v>0</v>
      </c>
      <c r="GM49" s="455">
        <f>IF(AND($FX49&lt;&gt;1,$FZ49&lt;&gt;1),IF(AND(SUM($GK49:GL49)&lt;&gt;1),IF(AND($FY49=1,$GC49&gt;=4),1,),),0)</f>
        <v>0</v>
      </c>
      <c r="GN49" s="455">
        <f>IF(AND($FX49&lt;&gt;1,$FZ49&lt;&gt;1),IF(AND(SUM($GK49:GM49)&lt;&gt;1),IF(AND($FY49=1,$GC49&gt;=2),1,),),0)</f>
        <v>0</v>
      </c>
      <c r="GO49" s="455">
        <f>IF(AND($FX49&lt;&gt;1,$FZ49&lt;&gt;1),IF(AND(SUM($GK49:GN49)&lt;&gt;1),IF(AND($FY49=1,$GC49&gt;0),1,),),0)</f>
        <v>0</v>
      </c>
      <c r="GP49" s="455">
        <f>IF(AND($FX49&lt;&gt;1,$FZ49&lt;&gt;1),IF(AND(SUM($GK49:GO49)&lt;&gt;1),IF($GC49&gt;=4,1,),),0)</f>
        <v>0</v>
      </c>
      <c r="GQ49" s="455">
        <f>IF(AND($FX49&lt;&gt;1,$FZ49&lt;&gt;1),IF(AND(SUM($GK49:GP49)&lt;&gt;1),IF($FY49=1,1,),),0)</f>
        <v>0</v>
      </c>
      <c r="GR49" s="455">
        <f>IF(AND($FX49&lt;&gt;1,$FZ49&lt;&gt;1),IF(AND(SUM($GK49:GQ49)&lt;&gt;1),IF($GC49&gt;=2,1,),),0)</f>
        <v>0</v>
      </c>
      <c r="GS49" s="455">
        <f>IF(AND($FX49&lt;&gt;1,$FZ49&lt;&gt;1),IF(AND(SUM($GK49:GR49)&lt;&gt;1),IF($GC49&gt;0,1,),),0)</f>
        <v>0</v>
      </c>
      <c r="GT49" s="455">
        <f t="shared" si="48"/>
        <v>0</v>
      </c>
      <c r="GU49" s="455">
        <f>IF($FX49&lt;&gt;1,IF(AND(SUM($GT49:GT49)&lt;&gt;1,$GJ49=4,$FZ49=1,$GC49&gt;0),1,),0)</f>
        <v>0</v>
      </c>
      <c r="GV49" s="455">
        <f t="shared" si="49"/>
        <v>0</v>
      </c>
      <c r="GW49" s="455">
        <f t="shared" si="50"/>
        <v>0</v>
      </c>
      <c r="GX49" s="455">
        <f>IF($FX49&lt;&gt;1,IF(AND($GJ49=2,SUM($GV49:GW49)&lt;&gt;1),IF(AND($FY49=1,$GD49&gt;=0.2),1,),),0)</f>
        <v>0</v>
      </c>
      <c r="GY49" s="455">
        <f>IF($FX49&lt;&gt;1,IF(AND($GJ49=2,SUM($GV49:GX49)&lt;&gt;1),IF(AND($FY49=1,$GD49&gt;=0.1),1,),),0)</f>
        <v>0</v>
      </c>
      <c r="GZ49" s="455">
        <f>IF($FX49&lt;&gt;1,IF(AND($GJ49=2,SUM($GV49:GY49)&lt;&gt;1),IF(AND($FY49=1,$GC49&gt;0),1,),),0)</f>
        <v>0</v>
      </c>
      <c r="HA49" s="455">
        <f>IF($FX49&lt;&gt;1,IF(AND($GJ49=2,SUM($GV49:GZ49)&lt;&gt;1),IF($GD49&gt;=0.2,1,),),0)</f>
        <v>0</v>
      </c>
      <c r="HB49" s="455">
        <f>IF($FX49&lt;&gt;1,IF(AND($GJ49=2,SUM($GV49:HA49)&lt;&gt;1),IF($FY49=1,1,),),0)</f>
        <v>0</v>
      </c>
      <c r="HC49" s="455">
        <f>IF($FX49&lt;&gt;1,IF(AND($GJ49=2,SUM($GV49:HB49)&lt;&gt;1),IF($GD49&gt;=0.1,1,),),0)</f>
        <v>0</v>
      </c>
      <c r="HD49" s="455">
        <f>IF($FX49&lt;&gt;1,IF(AND(SUM($GV49:HC49)&lt;&gt;1,$GJ49=2,$GC49&gt;0),1,),0)</f>
        <v>0</v>
      </c>
      <c r="HE49" s="455">
        <f t="shared" si="51"/>
        <v>0</v>
      </c>
      <c r="HF49" s="455">
        <f t="shared" si="52"/>
        <v>0</v>
      </c>
      <c r="HG49" s="455">
        <f>IF($FX49&lt;&gt;1,IF(AND($GJ49=3,SUM($HE49:HF49)&lt;&gt;1),IF(AND($FY49=1,$GD49&gt;=0.1),1,),),0)</f>
        <v>0</v>
      </c>
      <c r="HH49" s="455">
        <f>IF($FX49&lt;&gt;1,IF(AND($GJ49=3,SUM($HE49:HG49)&lt;&gt;1),IF(AND($FY49=1,$GD49&gt;=0.05),1,),),0)</f>
        <v>0</v>
      </c>
      <c r="HI49" s="455">
        <f>IF($FX49&lt;&gt;1,IF(AND($GJ49=3,SUM($HE49:HH49)&lt;&gt;1),IF(AND($FY49=1,$GC49&gt;0),1,),),0)</f>
        <v>0</v>
      </c>
      <c r="HJ49" s="455">
        <f>IF($FX49&lt;&gt;1,IF(AND($GJ49=3,SUM($HE49:HI49)&lt;&gt;1),IF($GD49&gt;=0.1,1,),),0)</f>
        <v>0</v>
      </c>
      <c r="HK49" s="455">
        <f>IF($FX49&lt;&gt;1,IF(AND($GJ49=3,SUM($HE49:HJ49)&lt;&gt;1),IF($FY49=1,1,),),0)</f>
        <v>0</v>
      </c>
      <c r="HL49" s="455">
        <f>IF($FX49&lt;&gt;1,IF(AND($GJ49=3,SUM($HE49:HK49)&lt;&gt;1),IF($GD49&gt;=0.05,1,),),0)</f>
        <v>0</v>
      </c>
      <c r="HM49" s="455">
        <f>IF($FX49&lt;&gt;1,IF(AND(SUM($HE49:HL49)&lt;&gt;1,$GJ49=3,$FZ49=1,$GC49&gt;0),1,),0)</f>
        <v>0</v>
      </c>
      <c r="HN49" s="457">
        <f t="shared" si="153"/>
        <v>0</v>
      </c>
      <c r="HO49" s="458"/>
      <c r="HP49" s="459">
        <f t="shared" si="231"/>
        <v>0</v>
      </c>
      <c r="HQ49" s="460">
        <f t="shared" si="232"/>
        <v>0</v>
      </c>
      <c r="HR49" s="460">
        <f t="shared" si="233"/>
        <v>0</v>
      </c>
      <c r="HS49" s="460">
        <f t="shared" si="234"/>
        <v>0</v>
      </c>
      <c r="HT49" s="460">
        <f t="shared" si="235"/>
        <v>0</v>
      </c>
      <c r="HU49" s="460">
        <f t="shared" si="236"/>
        <v>0</v>
      </c>
      <c r="HV49" s="460">
        <f t="shared" si="237"/>
        <v>0</v>
      </c>
      <c r="HW49" s="460">
        <f t="shared" si="238"/>
        <v>0</v>
      </c>
      <c r="HX49" s="460">
        <f t="shared" si="239"/>
        <v>0</v>
      </c>
      <c r="HY49" s="460">
        <f t="shared" si="240"/>
        <v>0</v>
      </c>
      <c r="HZ49" s="460">
        <f t="shared" si="241"/>
        <v>0</v>
      </c>
      <c r="IA49" s="460">
        <f t="shared" si="242"/>
        <v>0</v>
      </c>
      <c r="IB49" s="460">
        <f t="shared" si="243"/>
        <v>0</v>
      </c>
      <c r="IC49" s="460">
        <f t="shared" si="244"/>
        <v>0</v>
      </c>
      <c r="ID49" s="460">
        <f t="shared" si="245"/>
        <v>0</v>
      </c>
      <c r="IE49" s="460">
        <f t="shared" si="246"/>
        <v>0</v>
      </c>
      <c r="IF49" s="460">
        <f t="shared" si="247"/>
        <v>0</v>
      </c>
      <c r="IG49" s="460">
        <f t="shared" si="248"/>
        <v>0</v>
      </c>
      <c r="IH49" s="460">
        <f t="shared" si="249"/>
        <v>0</v>
      </c>
      <c r="II49" s="460">
        <f t="shared" si="250"/>
        <v>0</v>
      </c>
      <c r="IJ49" s="460">
        <f t="shared" si="251"/>
        <v>0</v>
      </c>
      <c r="IK49" s="460">
        <f t="shared" si="252"/>
        <v>0</v>
      </c>
      <c r="IL49" s="460">
        <f t="shared" si="253"/>
        <v>0</v>
      </c>
      <c r="IM49" s="460">
        <f t="shared" si="254"/>
        <v>0</v>
      </c>
      <c r="IN49" s="460">
        <f t="shared" si="255"/>
        <v>0</v>
      </c>
      <c r="IO49" s="460">
        <f t="shared" si="256"/>
        <v>0</v>
      </c>
      <c r="IP49" s="460">
        <f t="shared" si="257"/>
        <v>0</v>
      </c>
      <c r="IQ49" s="460">
        <f t="shared" si="258"/>
        <v>0</v>
      </c>
      <c r="IR49" s="460">
        <f t="shared" si="259"/>
        <v>0</v>
      </c>
      <c r="IS49" s="460">
        <f t="shared" si="260"/>
        <v>0</v>
      </c>
      <c r="IT49" s="460">
        <f t="shared" si="261"/>
        <v>0</v>
      </c>
      <c r="IU49" s="460">
        <f t="shared" si="262"/>
        <v>0</v>
      </c>
      <c r="IV49" s="460">
        <f t="shared" si="263"/>
        <v>0</v>
      </c>
      <c r="IW49" s="460">
        <f t="shared" si="264"/>
        <v>0</v>
      </c>
      <c r="IX49" s="460">
        <f t="shared" si="265"/>
        <v>0</v>
      </c>
      <c r="IY49" s="460">
        <f t="shared" si="266"/>
        <v>0</v>
      </c>
      <c r="IZ49" s="460">
        <f t="shared" si="267"/>
        <v>0</v>
      </c>
      <c r="JA49" s="460">
        <f t="shared" si="268"/>
        <v>0</v>
      </c>
      <c r="JB49" s="460">
        <f t="shared" si="269"/>
        <v>0</v>
      </c>
      <c r="JC49" s="460">
        <f t="shared" si="270"/>
        <v>0</v>
      </c>
      <c r="JD49" s="460">
        <f t="shared" si="271"/>
        <v>0</v>
      </c>
      <c r="JE49" s="460">
        <f t="shared" si="272"/>
        <v>0</v>
      </c>
      <c r="JF49" s="460">
        <f t="shared" si="273"/>
        <v>0</v>
      </c>
      <c r="JG49" s="460">
        <f t="shared" si="154"/>
        <v>0</v>
      </c>
      <c r="JH49" s="460">
        <f t="shared" si="155"/>
        <v>0</v>
      </c>
      <c r="JI49" s="460">
        <f t="shared" si="156"/>
        <v>0</v>
      </c>
      <c r="JJ49" s="460">
        <f t="shared" si="157"/>
        <v>0</v>
      </c>
      <c r="JK49" s="460">
        <f t="shared" si="158"/>
        <v>0</v>
      </c>
      <c r="JL49" s="460">
        <f t="shared" si="159"/>
        <v>0</v>
      </c>
      <c r="JM49" s="648">
        <f t="shared" si="274"/>
        <v>0</v>
      </c>
      <c r="JN49" s="460">
        <f t="shared" si="275"/>
        <v>0</v>
      </c>
      <c r="JO49" s="460">
        <f t="shared" si="276"/>
        <v>0</v>
      </c>
      <c r="JP49" s="648">
        <f t="shared" si="277"/>
        <v>0</v>
      </c>
      <c r="JQ49" s="460">
        <f t="shared" si="278"/>
        <v>0</v>
      </c>
      <c r="JR49" s="460">
        <f t="shared" si="279"/>
        <v>0</v>
      </c>
      <c r="JS49" s="460">
        <f t="shared" si="308"/>
        <v>0</v>
      </c>
      <c r="JT49" s="460">
        <f t="shared" si="280"/>
        <v>0</v>
      </c>
      <c r="JU49" s="460">
        <f t="shared" si="281"/>
        <v>0</v>
      </c>
      <c r="JV49" s="460">
        <f t="shared" si="282"/>
        <v>0</v>
      </c>
      <c r="JW49" s="460">
        <f t="shared" si="199"/>
        <v>0</v>
      </c>
      <c r="JX49" s="460">
        <f t="shared" si="199"/>
        <v>0</v>
      </c>
      <c r="JY49" s="460">
        <f t="shared" si="199"/>
        <v>0</v>
      </c>
      <c r="JZ49" s="460">
        <f t="shared" si="199"/>
        <v>0</v>
      </c>
      <c r="KA49" s="460">
        <f t="shared" si="199"/>
        <v>0</v>
      </c>
      <c r="KB49" s="460">
        <f t="shared" si="199"/>
        <v>0</v>
      </c>
      <c r="KC49" s="460">
        <f t="shared" si="199"/>
        <v>0</v>
      </c>
      <c r="KD49" s="460">
        <f t="shared" si="199"/>
        <v>0</v>
      </c>
      <c r="KE49" s="460">
        <f t="shared" si="199"/>
        <v>0</v>
      </c>
      <c r="KF49" s="460">
        <f t="shared" si="199"/>
        <v>0</v>
      </c>
      <c r="KG49" s="460">
        <f t="shared" si="199"/>
        <v>0</v>
      </c>
      <c r="KH49" s="460">
        <f t="shared" si="199"/>
        <v>0</v>
      </c>
      <c r="KI49" s="460">
        <f t="shared" si="283"/>
        <v>0</v>
      </c>
      <c r="KJ49" s="460">
        <f t="shared" si="189"/>
        <v>0</v>
      </c>
      <c r="KK49" s="460">
        <f t="shared" si="189"/>
        <v>0</v>
      </c>
      <c r="KL49" s="460">
        <f t="shared" si="189"/>
        <v>0</v>
      </c>
      <c r="KM49" s="460">
        <f t="shared" si="188"/>
        <v>0</v>
      </c>
      <c r="KN49" s="460">
        <f t="shared" si="188"/>
        <v>0</v>
      </c>
      <c r="KO49" s="460">
        <f t="shared" si="188"/>
        <v>0</v>
      </c>
      <c r="KP49" s="460">
        <f t="shared" si="188"/>
        <v>0</v>
      </c>
      <c r="KQ49" s="460">
        <f t="shared" si="188"/>
        <v>0</v>
      </c>
      <c r="KR49" s="460">
        <f t="shared" si="188"/>
        <v>0</v>
      </c>
      <c r="KS49" s="460">
        <f t="shared" si="188"/>
        <v>0</v>
      </c>
      <c r="KT49" s="460">
        <f t="shared" si="188"/>
        <v>0</v>
      </c>
      <c r="KU49" s="460">
        <f t="shared" si="188"/>
        <v>0</v>
      </c>
      <c r="KV49" s="460">
        <f t="shared" si="188"/>
        <v>0</v>
      </c>
      <c r="KW49" s="460">
        <f t="shared" si="188"/>
        <v>0</v>
      </c>
      <c r="KX49" s="460">
        <f t="shared" si="284"/>
        <v>0</v>
      </c>
      <c r="KY49" s="460">
        <f t="shared" si="180"/>
        <v>0</v>
      </c>
      <c r="KZ49" s="460">
        <f t="shared" si="285"/>
        <v>0</v>
      </c>
      <c r="LA49" s="457">
        <f t="shared" si="285"/>
        <v>0</v>
      </c>
      <c r="LB49" s="461">
        <f t="shared" si="162"/>
        <v>0</v>
      </c>
      <c r="LC49" s="460">
        <f t="shared" si="286"/>
        <v>0</v>
      </c>
      <c r="LD49" s="462">
        <f>IF(I49=1,VLOOKUP(C49,'総括表 (A表)'!$E$12:$AP$542,37,FALSE),)</f>
        <v>0</v>
      </c>
      <c r="LE49" s="463">
        <f t="shared" si="163"/>
        <v>0</v>
      </c>
      <c r="LF49" s="460" t="str">
        <f t="shared" si="287"/>
        <v/>
      </c>
      <c r="LG49" s="460" t="str">
        <f t="shared" si="288"/>
        <v/>
      </c>
      <c r="LH49" s="460" t="str">
        <f t="shared" si="164"/>
        <v/>
      </c>
      <c r="LI49" s="460" t="str">
        <f t="shared" si="309"/>
        <v/>
      </c>
      <c r="LJ49" s="460" t="str">
        <f t="shared" si="310"/>
        <v/>
      </c>
      <c r="LK49" s="460" t="str">
        <f t="shared" si="311"/>
        <v/>
      </c>
      <c r="LL49" s="460" t="str">
        <f t="shared" si="312"/>
        <v/>
      </c>
      <c r="LM49" s="460" t="str">
        <f t="shared" si="313"/>
        <v/>
      </c>
      <c r="LN49" s="460" t="str">
        <f t="shared" si="314"/>
        <v/>
      </c>
      <c r="LO49" s="462" t="str">
        <f t="shared" si="289"/>
        <v/>
      </c>
      <c r="LP49" s="459">
        <f t="shared" si="171"/>
        <v>0</v>
      </c>
      <c r="LQ49" s="460" t="str">
        <f t="shared" si="290"/>
        <v/>
      </c>
      <c r="LR49" s="460" t="str">
        <f t="shared" si="291"/>
        <v/>
      </c>
      <c r="LS49" s="464" t="str">
        <f t="shared" si="292"/>
        <v/>
      </c>
      <c r="LT49" s="460" t="str">
        <f t="shared" si="293"/>
        <v/>
      </c>
      <c r="LU49" s="460" t="str">
        <f t="shared" si="294"/>
        <v/>
      </c>
      <c r="LV49" s="621" t="str">
        <f t="shared" si="179"/>
        <v>○</v>
      </c>
      <c r="LW49" s="459">
        <f t="shared" si="172"/>
        <v>0</v>
      </c>
      <c r="LX49" s="465">
        <f t="shared" si="295"/>
        <v>0</v>
      </c>
      <c r="LY49" s="465" t="str">
        <f t="shared" si="296"/>
        <v/>
      </c>
      <c r="LZ49" s="466" t="str">
        <f t="shared" si="173"/>
        <v/>
      </c>
      <c r="MA49" s="466">
        <f t="shared" si="297"/>
        <v>0</v>
      </c>
      <c r="MB49" s="466">
        <f t="shared" si="174"/>
        <v>0</v>
      </c>
      <c r="MC49" s="466">
        <f t="shared" si="298"/>
        <v>0</v>
      </c>
      <c r="MD49" s="467">
        <f t="shared" si="299"/>
        <v>0</v>
      </c>
      <c r="ME49" s="468" t="str">
        <f t="shared" si="300"/>
        <v>○</v>
      </c>
      <c r="MF49" s="469" t="str">
        <f t="shared" si="301"/>
        <v/>
      </c>
      <c r="MG49" s="466">
        <f t="shared" si="302"/>
        <v>0</v>
      </c>
      <c r="MH49" s="470">
        <f t="shared" si="303"/>
        <v>0</v>
      </c>
      <c r="MI49" s="471" t="str">
        <f t="shared" si="175"/>
        <v>○</v>
      </c>
      <c r="MJ49" s="556" t="str">
        <f t="shared" si="176"/>
        <v>○</v>
      </c>
      <c r="MK49" s="569" t="str">
        <f t="shared" si="304"/>
        <v/>
      </c>
      <c r="ML49" s="568" t="str">
        <f t="shared" si="305"/>
        <v/>
      </c>
      <c r="MM49" s="570" t="str">
        <f t="shared" si="306"/>
        <v/>
      </c>
      <c r="MN49" s="571">
        <f t="shared" si="307"/>
        <v>0</v>
      </c>
    </row>
    <row r="50" spans="1:352" ht="30" customHeight="1">
      <c r="A50" s="531">
        <f t="shared" si="200"/>
        <v>0</v>
      </c>
      <c r="B50" s="531">
        <f t="shared" si="133"/>
        <v>0</v>
      </c>
      <c r="C50" s="531">
        <f t="shared" si="181"/>
        <v>0</v>
      </c>
      <c r="D50" s="531">
        <f t="shared" si="135"/>
        <v>0</v>
      </c>
      <c r="E50" s="531">
        <f t="shared" si="201"/>
        <v>0</v>
      </c>
      <c r="F50" s="531">
        <f t="shared" si="202"/>
        <v>0</v>
      </c>
      <c r="G50" s="531">
        <f t="shared" si="136"/>
        <v>0</v>
      </c>
      <c r="H50" s="531">
        <f t="shared" si="137"/>
        <v>0</v>
      </c>
      <c r="I50" s="531">
        <f t="shared" si="203"/>
        <v>0</v>
      </c>
      <c r="J50" s="531">
        <f t="shared" si="138"/>
        <v>0</v>
      </c>
      <c r="K50" s="532">
        <f t="shared" si="12"/>
        <v>37</v>
      </c>
      <c r="L50" s="390"/>
      <c r="M50" s="391"/>
      <c r="N50" s="391"/>
      <c r="O50" s="102"/>
      <c r="P50" s="545" cm="1">
        <f t="array" ref="P50">IFERROR(_xlfn.IFS($O50=1,"都市農業地域",$O50=2,"平地農業地域",$O50=3,"中間農業地域",$O50=4,"山間農業地域"),0)</f>
        <v>0</v>
      </c>
      <c r="Q50" s="560"/>
      <c r="R50" s="317">
        <f t="shared" si="204"/>
        <v>0</v>
      </c>
      <c r="S50" s="637"/>
      <c r="T50" s="742"/>
      <c r="U50" s="743"/>
      <c r="V50" s="637"/>
      <c r="W50" s="455" t="str">
        <f t="shared" si="139"/>
        <v/>
      </c>
      <c r="X50" s="546" t="str">
        <f>IFERROR(IF($Y50=5,"100万円",VLOOKUP($W50,'整理番号表 （R7） '!$Y$33:$Z$34,2,"FALSE")),"")</f>
        <v/>
      </c>
      <c r="Y50" s="50"/>
      <c r="Z50" s="456" cm="1">
        <f t="array" ref="Z50">IFERROR(_xlfn.IFS($Y50=1,"認定農業者",$Y50=2,"認定就農者",$Y50=3,"集落営農組織(任意組織)",$Y50=4,"市町村基本構想に示す目標水準を達成している農業者",$Y50=5,"市町村が認める者"),0)</f>
        <v>0</v>
      </c>
      <c r="AA50" s="371"/>
      <c r="AB50" s="547" t="str">
        <f>'整理番号表 （R7） '!$AC50</f>
        <v/>
      </c>
      <c r="AC50" s="548" t="str">
        <f t="shared" si="186"/>
        <v/>
      </c>
      <c r="AD50" s="50"/>
      <c r="AE50" s="50"/>
      <c r="AF50" s="318">
        <f>IF(AE50&lt;&gt;0,VLOOKUP(AE50,'整理番号表 （R7） '!$B$20:$F$47,2,FALSE),)</f>
        <v>0</v>
      </c>
      <c r="AG50" s="104"/>
      <c r="AH50" s="549" t="str">
        <f>IFERROR(VLOOKUP(AG50,'整理番号表 （R7） '!$P$6:$Q$39,2,FALSE),"")</f>
        <v/>
      </c>
      <c r="AI50" s="106"/>
      <c r="AJ50" s="530">
        <f t="shared" si="205"/>
        <v>0</v>
      </c>
      <c r="AK50" s="89"/>
      <c r="AL50" s="632"/>
      <c r="AM50" s="439"/>
      <c r="AN50" s="440"/>
      <c r="AO50" s="440"/>
      <c r="AP50" s="104"/>
      <c r="AQ50" s="441">
        <f>IF(AP50&lt;&gt;0,VLOOKUP(AP50,'整理番号表 （R7） '!$P$43:$R$49,2,FALSE),)</f>
        <v>0</v>
      </c>
      <c r="AR50" s="442"/>
      <c r="AS50" s="440"/>
      <c r="AT50" s="105"/>
      <c r="AU50" s="767"/>
      <c r="AV50" s="767"/>
      <c r="AW50" s="418"/>
      <c r="AX50" s="443">
        <f t="shared" si="140"/>
        <v>0</v>
      </c>
      <c r="AY50" s="443">
        <f t="shared" si="206"/>
        <v>0</v>
      </c>
      <c r="AZ50" s="418"/>
      <c r="BA50" s="443">
        <f t="shared" si="177"/>
        <v>0</v>
      </c>
      <c r="BB50" s="444"/>
      <c r="BC50" s="444"/>
      <c r="BD50" s="444"/>
      <c r="BE50" s="620"/>
      <c r="BF50" s="553" t="str">
        <f t="shared" si="207"/>
        <v/>
      </c>
      <c r="BG50" s="562" t="str">
        <f t="shared" si="208"/>
        <v/>
      </c>
      <c r="BH50" s="445">
        <f t="shared" si="143"/>
        <v>0</v>
      </c>
      <c r="BI50" s="445">
        <f t="shared" si="178"/>
        <v>0</v>
      </c>
      <c r="BJ50" s="446"/>
      <c r="BK50" s="446"/>
      <c r="BL50" s="446"/>
      <c r="BM50" s="45"/>
      <c r="BN50" s="318">
        <f>IF(BM50&lt;&gt;0,VLOOKUP(BM50,'整理番号表 （R7） '!$T$6:$U$16,2,FALSE),)</f>
        <v>0</v>
      </c>
      <c r="BO50" s="45"/>
      <c r="BP50" s="318">
        <f>IF(BO50&lt;&gt;0,VLOOKUP(BO50,'整理番号表 （R7） '!$T$23:$U$30,2,FALSE),)</f>
        <v>0</v>
      </c>
      <c r="BQ50" s="45"/>
      <c r="BR50" s="319">
        <f t="shared" si="17"/>
        <v>0</v>
      </c>
      <c r="BS50" s="763" t="str">
        <f t="shared" si="209"/>
        <v/>
      </c>
      <c r="BT50" s="113"/>
      <c r="BU50" s="618"/>
      <c r="BV50" s="113"/>
      <c r="BW50" s="113"/>
      <c r="BX50" s="113"/>
      <c r="BY50" s="554">
        <f t="shared" si="144"/>
        <v>0</v>
      </c>
      <c r="BZ50" s="764">
        <f t="shared" si="195"/>
        <v>0</v>
      </c>
      <c r="CA50" s="317">
        <f t="shared" si="145"/>
        <v>0</v>
      </c>
      <c r="CB50" s="357" t="str">
        <f t="shared" si="182"/>
        <v/>
      </c>
      <c r="CC50" s="317">
        <f t="shared" si="210"/>
        <v>0</v>
      </c>
      <c r="CD50" s="317">
        <f t="shared" si="146"/>
        <v>0</v>
      </c>
      <c r="CE50" s="317">
        <f t="shared" si="147"/>
        <v>0</v>
      </c>
      <c r="CF50" s="317">
        <f t="shared" si="148"/>
        <v>0</v>
      </c>
      <c r="CG50" s="317">
        <f t="shared" si="149"/>
        <v>0</v>
      </c>
      <c r="CH50" s="317">
        <f t="shared" si="150"/>
        <v>0</v>
      </c>
      <c r="CI50" s="357" t="str">
        <f t="shared" si="151"/>
        <v/>
      </c>
      <c r="CJ50" s="572">
        <f t="shared" si="196"/>
        <v>0</v>
      </c>
      <c r="CK50" s="320">
        <f t="shared" si="196"/>
        <v>0</v>
      </c>
      <c r="CL50" s="320">
        <f t="shared" si="196"/>
        <v>0</v>
      </c>
      <c r="CM50" s="320">
        <f t="shared" si="196"/>
        <v>0</v>
      </c>
      <c r="CN50" s="320">
        <f t="shared" si="196"/>
        <v>0</v>
      </c>
      <c r="CO50" s="320">
        <f t="shared" si="196"/>
        <v>0</v>
      </c>
      <c r="CP50" s="320">
        <f t="shared" si="211"/>
        <v>0</v>
      </c>
      <c r="CQ50" s="320">
        <f t="shared" si="197"/>
        <v>0</v>
      </c>
      <c r="CR50" s="320">
        <f t="shared" si="197"/>
        <v>0</v>
      </c>
      <c r="CS50" s="320">
        <f t="shared" si="197"/>
        <v>0</v>
      </c>
      <c r="CT50" s="320">
        <f t="shared" si="197"/>
        <v>0</v>
      </c>
      <c r="CU50" s="320">
        <f t="shared" si="197"/>
        <v>0</v>
      </c>
      <c r="CV50" s="320">
        <f t="shared" si="197"/>
        <v>0</v>
      </c>
      <c r="CW50" s="320">
        <f t="shared" si="212"/>
        <v>0</v>
      </c>
      <c r="CX50" s="320">
        <f t="shared" si="198"/>
        <v>0</v>
      </c>
      <c r="CY50" s="320">
        <f t="shared" si="198"/>
        <v>0</v>
      </c>
      <c r="CZ50" s="320">
        <f t="shared" si="198"/>
        <v>0</v>
      </c>
      <c r="DA50" s="320">
        <f t="shared" si="198"/>
        <v>0</v>
      </c>
      <c r="DB50" s="320">
        <f t="shared" si="198"/>
        <v>0</v>
      </c>
      <c r="DC50" s="320">
        <f t="shared" si="198"/>
        <v>0</v>
      </c>
      <c r="DD50" s="320">
        <f t="shared" si="213"/>
        <v>0</v>
      </c>
      <c r="DE50" s="320">
        <f t="shared" si="193"/>
        <v>0</v>
      </c>
      <c r="DF50" s="320">
        <f t="shared" si="193"/>
        <v>0</v>
      </c>
      <c r="DG50" s="320">
        <f t="shared" si="193"/>
        <v>0</v>
      </c>
      <c r="DH50" s="320">
        <f t="shared" si="193"/>
        <v>0</v>
      </c>
      <c r="DI50" s="320">
        <f t="shared" si="194"/>
        <v>0</v>
      </c>
      <c r="DJ50" s="320">
        <f t="shared" si="194"/>
        <v>0</v>
      </c>
      <c r="DK50" s="320">
        <f t="shared" si="214"/>
        <v>0</v>
      </c>
      <c r="DL50" s="320">
        <f t="shared" si="215"/>
        <v>0</v>
      </c>
      <c r="DM50" s="320">
        <f t="shared" si="216"/>
        <v>0</v>
      </c>
      <c r="DN50" s="320">
        <f t="shared" si="217"/>
        <v>0</v>
      </c>
      <c r="DO50" s="320">
        <f t="shared" si="218"/>
        <v>0</v>
      </c>
      <c r="DP50" s="374">
        <f t="shared" si="219"/>
        <v>0</v>
      </c>
      <c r="DQ50" s="447">
        <f t="shared" si="220"/>
        <v>0</v>
      </c>
      <c r="DR50" s="447">
        <f>IF($W50=1,IF(SUM($DQ50:DQ50)&lt;&gt;1,IF(SUM(GL50,GW50,HF50)&gt;0,1,),),)</f>
        <v>0</v>
      </c>
      <c r="DS50" s="447">
        <f>IF($W50=1,IF(SUM($DQ50:DR50)&lt;&gt;1,IF(SUM(GM50,GX50,HG50)&gt;0,1,),),)</f>
        <v>0</v>
      </c>
      <c r="DT50" s="447">
        <f>IF($W50=1,IF(SUM($DQ50:DS50)&lt;&gt;1,IF(SUM(GN50,GY50,HH50)&gt;0,1,),),)</f>
        <v>0</v>
      </c>
      <c r="DU50" s="447">
        <f>IF($W50=1,IF(SUM($DQ50:DT50)&lt;&gt;1,IF(SUM(GO50,GT50,GZ50,HI50)&gt;0,1,),),)</f>
        <v>0</v>
      </c>
      <c r="DV50" s="447">
        <f>IF($W50=1,IF(SUM($DQ50:DT50)&lt;&gt;1,IF(SUM(GP50,HA50,HJ50)&gt;0,1,),),)</f>
        <v>0</v>
      </c>
      <c r="DW50" s="447">
        <f>IF($W50=1,IF(SUM($DQ50:DV50)&lt;&gt;1,IF(SUM(GQ50,HB50,HK50)&gt;0,1,),),)</f>
        <v>0</v>
      </c>
      <c r="DX50" s="447">
        <f>IF($W50=1,IF(SUM($DQ50:DV50)&lt;&gt;1,IF(SUM(GR50,HC50,HL50)&gt;0,1,),),)</f>
        <v>0</v>
      </c>
      <c r="DY50" s="447">
        <f>IF($W50=1,IF(SUM($DQ50:DX50)&lt;&gt;1,IF(SUM(GS50,HD50,HM50,GU50)&gt;0,1,),),)</f>
        <v>0</v>
      </c>
      <c r="DZ50" s="447">
        <f t="shared" si="221"/>
        <v>0</v>
      </c>
      <c r="EA50" s="643"/>
      <c r="EB50" s="643"/>
      <c r="EC50" s="643"/>
      <c r="ED50" s="643"/>
      <c r="EE50" s="643"/>
      <c r="EF50" s="643"/>
      <c r="EG50" s="643"/>
      <c r="EH50" s="643"/>
      <c r="EI50" s="643"/>
      <c r="EJ50" s="643"/>
      <c r="EK50" s="643"/>
      <c r="EL50" s="643"/>
      <c r="EM50" s="56"/>
      <c r="EN50" s="56"/>
      <c r="EO50" s="56"/>
      <c r="EP50" s="56"/>
      <c r="EQ50" s="56"/>
      <c r="ER50" s="555">
        <f t="shared" si="222"/>
        <v>0</v>
      </c>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448"/>
      <c r="FT50" s="56"/>
      <c r="FU50" s="449"/>
      <c r="FV50" s="458"/>
      <c r="FW50" s="573"/>
      <c r="FX50" s="530">
        <f t="shared" si="223"/>
        <v>0</v>
      </c>
      <c r="FY50" s="450"/>
      <c r="FZ50" s="451"/>
      <c r="GA50" s="452"/>
      <c r="GB50" s="452"/>
      <c r="GC50" s="453">
        <f t="shared" si="224"/>
        <v>0</v>
      </c>
      <c r="GD50" s="454">
        <f t="shared" si="225"/>
        <v>0</v>
      </c>
      <c r="GE50" s="455">
        <f t="shared" si="226"/>
        <v>0</v>
      </c>
      <c r="GF50" s="456">
        <f t="shared" si="227"/>
        <v>0</v>
      </c>
      <c r="GG50" s="456">
        <f t="shared" si="228"/>
        <v>0</v>
      </c>
      <c r="GH50" s="456">
        <f t="shared" si="229"/>
        <v>0</v>
      </c>
      <c r="GI50" s="456">
        <f t="shared" si="230"/>
        <v>0</v>
      </c>
      <c r="GJ50" s="455">
        <f t="shared" si="47"/>
        <v>0</v>
      </c>
      <c r="GK50" s="455">
        <f t="shared" si="152"/>
        <v>0</v>
      </c>
      <c r="GL50" s="455">
        <f>IF(AND($FX50&lt;&gt;1,$FZ50&lt;&gt;1),IF(AND(SUM($GK50:GK50)&lt;&gt;1),IF($GC50&gt;=10,1,),),0)</f>
        <v>0</v>
      </c>
      <c r="GM50" s="455">
        <f>IF(AND($FX50&lt;&gt;1,$FZ50&lt;&gt;1),IF(AND(SUM($GK50:GL50)&lt;&gt;1),IF(AND($FY50=1,$GC50&gt;=4),1,),),0)</f>
        <v>0</v>
      </c>
      <c r="GN50" s="455">
        <f>IF(AND($FX50&lt;&gt;1,$FZ50&lt;&gt;1),IF(AND(SUM($GK50:GM50)&lt;&gt;1),IF(AND($FY50=1,$GC50&gt;=2),1,),),0)</f>
        <v>0</v>
      </c>
      <c r="GO50" s="455">
        <f>IF(AND($FX50&lt;&gt;1,$FZ50&lt;&gt;1),IF(AND(SUM($GK50:GN50)&lt;&gt;1),IF(AND($FY50=1,$GC50&gt;0),1,),),0)</f>
        <v>0</v>
      </c>
      <c r="GP50" s="455">
        <f>IF(AND($FX50&lt;&gt;1,$FZ50&lt;&gt;1),IF(AND(SUM($GK50:GO50)&lt;&gt;1),IF($GC50&gt;=4,1,),),0)</f>
        <v>0</v>
      </c>
      <c r="GQ50" s="455">
        <f>IF(AND($FX50&lt;&gt;1,$FZ50&lt;&gt;1),IF(AND(SUM($GK50:GP50)&lt;&gt;1),IF($FY50=1,1,),),0)</f>
        <v>0</v>
      </c>
      <c r="GR50" s="455">
        <f>IF(AND($FX50&lt;&gt;1,$FZ50&lt;&gt;1),IF(AND(SUM($GK50:GQ50)&lt;&gt;1),IF($GC50&gt;=2,1,),),0)</f>
        <v>0</v>
      </c>
      <c r="GS50" s="455">
        <f>IF(AND($FX50&lt;&gt;1,$FZ50&lt;&gt;1),IF(AND(SUM($GK50:GR50)&lt;&gt;1),IF($GC50&gt;0,1,),),0)</f>
        <v>0</v>
      </c>
      <c r="GT50" s="455">
        <f t="shared" si="48"/>
        <v>0</v>
      </c>
      <c r="GU50" s="455">
        <f>IF($FX50&lt;&gt;1,IF(AND(SUM($GT50:GT50)&lt;&gt;1,$GJ50=4,$FZ50=1,$GC50&gt;0),1,),0)</f>
        <v>0</v>
      </c>
      <c r="GV50" s="455">
        <f t="shared" si="49"/>
        <v>0</v>
      </c>
      <c r="GW50" s="455">
        <f t="shared" si="50"/>
        <v>0</v>
      </c>
      <c r="GX50" s="455">
        <f>IF($FX50&lt;&gt;1,IF(AND($GJ50=2,SUM($GV50:GW50)&lt;&gt;1),IF(AND($FY50=1,$GD50&gt;=0.2),1,),),0)</f>
        <v>0</v>
      </c>
      <c r="GY50" s="455">
        <f>IF($FX50&lt;&gt;1,IF(AND($GJ50=2,SUM($GV50:GX50)&lt;&gt;1),IF(AND($FY50=1,$GD50&gt;=0.1),1,),),0)</f>
        <v>0</v>
      </c>
      <c r="GZ50" s="455">
        <f>IF($FX50&lt;&gt;1,IF(AND($GJ50=2,SUM($GV50:GY50)&lt;&gt;1),IF(AND($FY50=1,$GC50&gt;0),1,),),0)</f>
        <v>0</v>
      </c>
      <c r="HA50" s="455">
        <f>IF($FX50&lt;&gt;1,IF(AND($GJ50=2,SUM($GV50:GZ50)&lt;&gt;1),IF($GD50&gt;=0.2,1,),),0)</f>
        <v>0</v>
      </c>
      <c r="HB50" s="455">
        <f>IF($FX50&lt;&gt;1,IF(AND($GJ50=2,SUM($GV50:HA50)&lt;&gt;1),IF($FY50=1,1,),),0)</f>
        <v>0</v>
      </c>
      <c r="HC50" s="455">
        <f>IF($FX50&lt;&gt;1,IF(AND($GJ50=2,SUM($GV50:HB50)&lt;&gt;1),IF($GD50&gt;=0.1,1,),),0)</f>
        <v>0</v>
      </c>
      <c r="HD50" s="455">
        <f>IF($FX50&lt;&gt;1,IF(AND(SUM($GV50:HC50)&lt;&gt;1,$GJ50=2,$GC50&gt;0),1,),0)</f>
        <v>0</v>
      </c>
      <c r="HE50" s="455">
        <f t="shared" si="51"/>
        <v>0</v>
      </c>
      <c r="HF50" s="455">
        <f t="shared" si="52"/>
        <v>0</v>
      </c>
      <c r="HG50" s="455">
        <f>IF($FX50&lt;&gt;1,IF(AND($GJ50=3,SUM($HE50:HF50)&lt;&gt;1),IF(AND($FY50=1,$GD50&gt;=0.1),1,),),0)</f>
        <v>0</v>
      </c>
      <c r="HH50" s="455">
        <f>IF($FX50&lt;&gt;1,IF(AND($GJ50=3,SUM($HE50:HG50)&lt;&gt;1),IF(AND($FY50=1,$GD50&gt;=0.05),1,),),0)</f>
        <v>0</v>
      </c>
      <c r="HI50" s="455">
        <f>IF($FX50&lt;&gt;1,IF(AND($GJ50=3,SUM($HE50:HH50)&lt;&gt;1),IF(AND($FY50=1,$GC50&gt;0),1,),),0)</f>
        <v>0</v>
      </c>
      <c r="HJ50" s="455">
        <f>IF($FX50&lt;&gt;1,IF(AND($GJ50=3,SUM($HE50:HI50)&lt;&gt;1),IF($GD50&gt;=0.1,1,),),0)</f>
        <v>0</v>
      </c>
      <c r="HK50" s="455">
        <f>IF($FX50&lt;&gt;1,IF(AND($GJ50=3,SUM($HE50:HJ50)&lt;&gt;1),IF($FY50=1,1,),),0)</f>
        <v>0</v>
      </c>
      <c r="HL50" s="455">
        <f>IF($FX50&lt;&gt;1,IF(AND($GJ50=3,SUM($HE50:HK50)&lt;&gt;1),IF($GD50&gt;=0.05,1,),),0)</f>
        <v>0</v>
      </c>
      <c r="HM50" s="455">
        <f>IF($FX50&lt;&gt;1,IF(AND(SUM($HE50:HL50)&lt;&gt;1,$GJ50=3,$FZ50=1,$GC50&gt;0),1,),0)</f>
        <v>0</v>
      </c>
      <c r="HN50" s="457">
        <f t="shared" si="153"/>
        <v>0</v>
      </c>
      <c r="HO50" s="458"/>
      <c r="HP50" s="459">
        <f t="shared" si="231"/>
        <v>0</v>
      </c>
      <c r="HQ50" s="460">
        <f t="shared" si="232"/>
        <v>0</v>
      </c>
      <c r="HR50" s="460">
        <f t="shared" si="233"/>
        <v>0</v>
      </c>
      <c r="HS50" s="460">
        <f t="shared" si="234"/>
        <v>0</v>
      </c>
      <c r="HT50" s="460">
        <f t="shared" si="235"/>
        <v>0</v>
      </c>
      <c r="HU50" s="460">
        <f t="shared" si="236"/>
        <v>0</v>
      </c>
      <c r="HV50" s="460">
        <f t="shared" si="237"/>
        <v>0</v>
      </c>
      <c r="HW50" s="460">
        <f t="shared" si="238"/>
        <v>0</v>
      </c>
      <c r="HX50" s="460">
        <f t="shared" si="239"/>
        <v>0</v>
      </c>
      <c r="HY50" s="460">
        <f t="shared" si="240"/>
        <v>0</v>
      </c>
      <c r="HZ50" s="460">
        <f t="shared" si="241"/>
        <v>0</v>
      </c>
      <c r="IA50" s="460">
        <f t="shared" si="242"/>
        <v>0</v>
      </c>
      <c r="IB50" s="460">
        <f t="shared" si="243"/>
        <v>0</v>
      </c>
      <c r="IC50" s="460">
        <f t="shared" si="244"/>
        <v>0</v>
      </c>
      <c r="ID50" s="460">
        <f t="shared" si="245"/>
        <v>0</v>
      </c>
      <c r="IE50" s="460">
        <f t="shared" si="246"/>
        <v>0</v>
      </c>
      <c r="IF50" s="460">
        <f t="shared" si="247"/>
        <v>0</v>
      </c>
      <c r="IG50" s="460">
        <f t="shared" si="248"/>
        <v>0</v>
      </c>
      <c r="IH50" s="460">
        <f t="shared" si="249"/>
        <v>0</v>
      </c>
      <c r="II50" s="460">
        <f t="shared" si="250"/>
        <v>0</v>
      </c>
      <c r="IJ50" s="460">
        <f t="shared" si="251"/>
        <v>0</v>
      </c>
      <c r="IK50" s="460">
        <f t="shared" si="252"/>
        <v>0</v>
      </c>
      <c r="IL50" s="460">
        <f t="shared" si="253"/>
        <v>0</v>
      </c>
      <c r="IM50" s="460">
        <f t="shared" si="254"/>
        <v>0</v>
      </c>
      <c r="IN50" s="460">
        <f t="shared" si="255"/>
        <v>0</v>
      </c>
      <c r="IO50" s="460">
        <f t="shared" si="256"/>
        <v>0</v>
      </c>
      <c r="IP50" s="460">
        <f t="shared" si="257"/>
        <v>0</v>
      </c>
      <c r="IQ50" s="460">
        <f t="shared" si="258"/>
        <v>0</v>
      </c>
      <c r="IR50" s="460">
        <f t="shared" si="259"/>
        <v>0</v>
      </c>
      <c r="IS50" s="460">
        <f t="shared" si="260"/>
        <v>0</v>
      </c>
      <c r="IT50" s="460">
        <f t="shared" si="261"/>
        <v>0</v>
      </c>
      <c r="IU50" s="460">
        <f t="shared" si="262"/>
        <v>0</v>
      </c>
      <c r="IV50" s="460">
        <f t="shared" si="263"/>
        <v>0</v>
      </c>
      <c r="IW50" s="460">
        <f t="shared" si="264"/>
        <v>0</v>
      </c>
      <c r="IX50" s="460">
        <f t="shared" si="265"/>
        <v>0</v>
      </c>
      <c r="IY50" s="460">
        <f t="shared" si="266"/>
        <v>0</v>
      </c>
      <c r="IZ50" s="460">
        <f t="shared" si="267"/>
        <v>0</v>
      </c>
      <c r="JA50" s="460">
        <f t="shared" si="268"/>
        <v>0</v>
      </c>
      <c r="JB50" s="460">
        <f t="shared" si="269"/>
        <v>0</v>
      </c>
      <c r="JC50" s="460">
        <f t="shared" si="270"/>
        <v>0</v>
      </c>
      <c r="JD50" s="460">
        <f t="shared" si="271"/>
        <v>0</v>
      </c>
      <c r="JE50" s="460">
        <f t="shared" si="272"/>
        <v>0</v>
      </c>
      <c r="JF50" s="460">
        <f t="shared" si="273"/>
        <v>0</v>
      </c>
      <c r="JG50" s="460">
        <f t="shared" si="154"/>
        <v>0</v>
      </c>
      <c r="JH50" s="460">
        <f t="shared" si="155"/>
        <v>0</v>
      </c>
      <c r="JI50" s="460">
        <f t="shared" si="156"/>
        <v>0</v>
      </c>
      <c r="JJ50" s="460">
        <f t="shared" si="157"/>
        <v>0</v>
      </c>
      <c r="JK50" s="460">
        <f t="shared" si="158"/>
        <v>0</v>
      </c>
      <c r="JL50" s="460">
        <f t="shared" si="159"/>
        <v>0</v>
      </c>
      <c r="JM50" s="648">
        <f t="shared" si="274"/>
        <v>0</v>
      </c>
      <c r="JN50" s="460">
        <f t="shared" si="275"/>
        <v>0</v>
      </c>
      <c r="JO50" s="460">
        <f t="shared" si="276"/>
        <v>0</v>
      </c>
      <c r="JP50" s="648">
        <f t="shared" si="277"/>
        <v>0</v>
      </c>
      <c r="JQ50" s="460">
        <f t="shared" si="278"/>
        <v>0</v>
      </c>
      <c r="JR50" s="460">
        <f t="shared" si="279"/>
        <v>0</v>
      </c>
      <c r="JS50" s="460">
        <f t="shared" si="308"/>
        <v>0</v>
      </c>
      <c r="JT50" s="460">
        <f t="shared" si="280"/>
        <v>0</v>
      </c>
      <c r="JU50" s="460">
        <f t="shared" si="281"/>
        <v>0</v>
      </c>
      <c r="JV50" s="460">
        <f t="shared" si="282"/>
        <v>0</v>
      </c>
      <c r="JW50" s="460">
        <f t="shared" si="199"/>
        <v>0</v>
      </c>
      <c r="JX50" s="460">
        <f t="shared" si="199"/>
        <v>0</v>
      </c>
      <c r="JY50" s="460">
        <f t="shared" si="199"/>
        <v>0</v>
      </c>
      <c r="JZ50" s="460">
        <f t="shared" si="199"/>
        <v>0</v>
      </c>
      <c r="KA50" s="460">
        <f t="shared" si="199"/>
        <v>0</v>
      </c>
      <c r="KB50" s="460">
        <f t="shared" si="199"/>
        <v>0</v>
      </c>
      <c r="KC50" s="460">
        <f t="shared" si="199"/>
        <v>0</v>
      </c>
      <c r="KD50" s="460">
        <f t="shared" si="199"/>
        <v>0</v>
      </c>
      <c r="KE50" s="460">
        <f t="shared" si="199"/>
        <v>0</v>
      </c>
      <c r="KF50" s="460">
        <f t="shared" si="199"/>
        <v>0</v>
      </c>
      <c r="KG50" s="460">
        <f t="shared" si="199"/>
        <v>0</v>
      </c>
      <c r="KH50" s="460">
        <f t="shared" si="199"/>
        <v>0</v>
      </c>
      <c r="KI50" s="460">
        <f t="shared" si="283"/>
        <v>0</v>
      </c>
      <c r="KJ50" s="460">
        <f t="shared" si="189"/>
        <v>0</v>
      </c>
      <c r="KK50" s="460">
        <f t="shared" si="189"/>
        <v>0</v>
      </c>
      <c r="KL50" s="460">
        <f t="shared" si="189"/>
        <v>0</v>
      </c>
      <c r="KM50" s="460">
        <f t="shared" si="188"/>
        <v>0</v>
      </c>
      <c r="KN50" s="460">
        <f t="shared" si="188"/>
        <v>0</v>
      </c>
      <c r="KO50" s="460">
        <f t="shared" si="188"/>
        <v>0</v>
      </c>
      <c r="KP50" s="460">
        <f t="shared" si="188"/>
        <v>0</v>
      </c>
      <c r="KQ50" s="460">
        <f t="shared" si="188"/>
        <v>0</v>
      </c>
      <c r="KR50" s="460">
        <f t="shared" si="188"/>
        <v>0</v>
      </c>
      <c r="KS50" s="460">
        <f t="shared" si="188"/>
        <v>0</v>
      </c>
      <c r="KT50" s="460">
        <f t="shared" si="188"/>
        <v>0</v>
      </c>
      <c r="KU50" s="460">
        <f t="shared" si="188"/>
        <v>0</v>
      </c>
      <c r="KV50" s="460">
        <f t="shared" si="188"/>
        <v>0</v>
      </c>
      <c r="KW50" s="460">
        <f t="shared" si="188"/>
        <v>0</v>
      </c>
      <c r="KX50" s="460">
        <f t="shared" si="284"/>
        <v>0</v>
      </c>
      <c r="KY50" s="460">
        <f t="shared" si="180"/>
        <v>0</v>
      </c>
      <c r="KZ50" s="460">
        <f t="shared" si="285"/>
        <v>0</v>
      </c>
      <c r="LA50" s="457">
        <f t="shared" si="285"/>
        <v>0</v>
      </c>
      <c r="LB50" s="461">
        <f t="shared" si="162"/>
        <v>0</v>
      </c>
      <c r="LC50" s="460">
        <f t="shared" si="286"/>
        <v>0</v>
      </c>
      <c r="LD50" s="462">
        <f>IF(I50=1,VLOOKUP(C50,'総括表 (A表)'!$E$12:$AP$542,37,FALSE),)</f>
        <v>0</v>
      </c>
      <c r="LE50" s="463">
        <f t="shared" si="163"/>
        <v>0</v>
      </c>
      <c r="LF50" s="460" t="str">
        <f t="shared" si="287"/>
        <v/>
      </c>
      <c r="LG50" s="460" t="str">
        <f t="shared" si="288"/>
        <v/>
      </c>
      <c r="LH50" s="460" t="str">
        <f t="shared" si="164"/>
        <v/>
      </c>
      <c r="LI50" s="460" t="str">
        <f t="shared" si="309"/>
        <v/>
      </c>
      <c r="LJ50" s="460" t="str">
        <f t="shared" si="310"/>
        <v/>
      </c>
      <c r="LK50" s="460" t="str">
        <f t="shared" si="311"/>
        <v/>
      </c>
      <c r="LL50" s="460" t="str">
        <f t="shared" si="312"/>
        <v/>
      </c>
      <c r="LM50" s="460" t="str">
        <f t="shared" si="313"/>
        <v/>
      </c>
      <c r="LN50" s="460" t="str">
        <f t="shared" si="314"/>
        <v/>
      </c>
      <c r="LO50" s="462" t="str">
        <f t="shared" si="289"/>
        <v/>
      </c>
      <c r="LP50" s="459">
        <f t="shared" si="171"/>
        <v>0</v>
      </c>
      <c r="LQ50" s="460" t="str">
        <f t="shared" si="290"/>
        <v/>
      </c>
      <c r="LR50" s="460" t="str">
        <f t="shared" si="291"/>
        <v/>
      </c>
      <c r="LS50" s="464" t="str">
        <f t="shared" si="292"/>
        <v/>
      </c>
      <c r="LT50" s="460" t="str">
        <f t="shared" si="293"/>
        <v/>
      </c>
      <c r="LU50" s="460" t="str">
        <f t="shared" si="294"/>
        <v/>
      </c>
      <c r="LV50" s="621" t="str">
        <f t="shared" si="179"/>
        <v>○</v>
      </c>
      <c r="LW50" s="459">
        <f t="shared" si="172"/>
        <v>0</v>
      </c>
      <c r="LX50" s="465">
        <f t="shared" si="295"/>
        <v>0</v>
      </c>
      <c r="LY50" s="465" t="str">
        <f t="shared" si="296"/>
        <v/>
      </c>
      <c r="LZ50" s="466" t="str">
        <f t="shared" si="173"/>
        <v/>
      </c>
      <c r="MA50" s="466">
        <f t="shared" si="297"/>
        <v>0</v>
      </c>
      <c r="MB50" s="466">
        <f t="shared" si="174"/>
        <v>0</v>
      </c>
      <c r="MC50" s="466">
        <f t="shared" si="298"/>
        <v>0</v>
      </c>
      <c r="MD50" s="467">
        <f t="shared" si="299"/>
        <v>0</v>
      </c>
      <c r="ME50" s="468" t="str">
        <f t="shared" si="300"/>
        <v>○</v>
      </c>
      <c r="MF50" s="469" t="str">
        <f t="shared" si="301"/>
        <v/>
      </c>
      <c r="MG50" s="466">
        <f t="shared" si="302"/>
        <v>0</v>
      </c>
      <c r="MH50" s="470">
        <f t="shared" si="303"/>
        <v>0</v>
      </c>
      <c r="MI50" s="471" t="str">
        <f t="shared" si="175"/>
        <v>○</v>
      </c>
      <c r="MJ50" s="556" t="str">
        <f t="shared" si="176"/>
        <v>○</v>
      </c>
      <c r="MK50" s="569" t="str">
        <f t="shared" si="304"/>
        <v/>
      </c>
      <c r="ML50" s="568" t="str">
        <f t="shared" si="305"/>
        <v/>
      </c>
      <c r="MM50" s="570" t="str">
        <f t="shared" si="306"/>
        <v/>
      </c>
      <c r="MN50" s="571">
        <f t="shared" si="307"/>
        <v>0</v>
      </c>
    </row>
    <row r="51" spans="1:352" ht="30" customHeight="1">
      <c r="A51" s="531">
        <f t="shared" si="200"/>
        <v>0</v>
      </c>
      <c r="B51" s="531">
        <f t="shared" si="133"/>
        <v>0</v>
      </c>
      <c r="C51" s="531">
        <f t="shared" si="181"/>
        <v>0</v>
      </c>
      <c r="D51" s="531">
        <f t="shared" si="135"/>
        <v>0</v>
      </c>
      <c r="E51" s="531">
        <f t="shared" si="201"/>
        <v>0</v>
      </c>
      <c r="F51" s="531">
        <f t="shared" si="202"/>
        <v>0</v>
      </c>
      <c r="G51" s="531">
        <f t="shared" si="136"/>
        <v>0</v>
      </c>
      <c r="H51" s="531">
        <f t="shared" si="137"/>
        <v>0</v>
      </c>
      <c r="I51" s="531">
        <f t="shared" si="203"/>
        <v>0</v>
      </c>
      <c r="J51" s="531">
        <f t="shared" si="138"/>
        <v>0</v>
      </c>
      <c r="K51" s="532">
        <f t="shared" si="12"/>
        <v>38</v>
      </c>
      <c r="L51" s="390"/>
      <c r="M51" s="391"/>
      <c r="N51" s="391"/>
      <c r="O51" s="102"/>
      <c r="P51" s="545" cm="1">
        <f t="array" ref="P51">IFERROR(_xlfn.IFS($O51=1,"都市農業地域",$O51=2,"平地農業地域",$O51=3,"中間農業地域",$O51=4,"山間農業地域"),0)</f>
        <v>0</v>
      </c>
      <c r="Q51" s="560"/>
      <c r="R51" s="317">
        <f t="shared" si="204"/>
        <v>0</v>
      </c>
      <c r="S51" s="637"/>
      <c r="T51" s="742"/>
      <c r="U51" s="743"/>
      <c r="V51" s="637"/>
      <c r="W51" s="455" t="str">
        <f t="shared" si="139"/>
        <v/>
      </c>
      <c r="X51" s="546" t="str">
        <f>IFERROR(IF($Y51=5,"100万円",VLOOKUP($W51,'整理番号表 （R7） '!$Y$33:$Z$34,2,"FALSE")),"")</f>
        <v/>
      </c>
      <c r="Y51" s="50"/>
      <c r="Z51" s="456" cm="1">
        <f t="array" ref="Z51">IFERROR(_xlfn.IFS($Y51=1,"認定農業者",$Y51=2,"認定就農者",$Y51=3,"集落営農組織(任意組織)",$Y51=4,"市町村基本構想に示す目標水準を達成している農業者",$Y51=5,"市町村が認める者"),0)</f>
        <v>0</v>
      </c>
      <c r="AA51" s="371"/>
      <c r="AB51" s="547" t="str">
        <f>'整理番号表 （R7） '!$AC51</f>
        <v/>
      </c>
      <c r="AC51" s="548" t="str">
        <f t="shared" si="186"/>
        <v/>
      </c>
      <c r="AD51" s="50"/>
      <c r="AE51" s="50"/>
      <c r="AF51" s="318">
        <f>IF(AE51&lt;&gt;0,VLOOKUP(AE51,'整理番号表 （R7） '!$B$20:$F$47,2,FALSE),)</f>
        <v>0</v>
      </c>
      <c r="AG51" s="104"/>
      <c r="AH51" s="549" t="str">
        <f>IFERROR(VLOOKUP(AG51,'整理番号表 （R7） '!$P$6:$Q$39,2,FALSE),"")</f>
        <v/>
      </c>
      <c r="AI51" s="106"/>
      <c r="AJ51" s="530">
        <f t="shared" si="205"/>
        <v>0</v>
      </c>
      <c r="AK51" s="89"/>
      <c r="AL51" s="632"/>
      <c r="AM51" s="439"/>
      <c r="AN51" s="440"/>
      <c r="AO51" s="440"/>
      <c r="AP51" s="104"/>
      <c r="AQ51" s="441">
        <f>IF(AP51&lt;&gt;0,VLOOKUP(AP51,'整理番号表 （R7） '!$P$43:$R$49,2,FALSE),)</f>
        <v>0</v>
      </c>
      <c r="AR51" s="442"/>
      <c r="AS51" s="440"/>
      <c r="AT51" s="105"/>
      <c r="AU51" s="767"/>
      <c r="AV51" s="767"/>
      <c r="AW51" s="418"/>
      <c r="AX51" s="443">
        <f t="shared" si="140"/>
        <v>0</v>
      </c>
      <c r="AY51" s="443">
        <f t="shared" si="206"/>
        <v>0</v>
      </c>
      <c r="AZ51" s="418"/>
      <c r="BA51" s="443">
        <f t="shared" si="177"/>
        <v>0</v>
      </c>
      <c r="BB51" s="444"/>
      <c r="BC51" s="444"/>
      <c r="BD51" s="444"/>
      <c r="BE51" s="620"/>
      <c r="BF51" s="553" t="str">
        <f t="shared" si="207"/>
        <v/>
      </c>
      <c r="BG51" s="562" t="str">
        <f t="shared" si="208"/>
        <v/>
      </c>
      <c r="BH51" s="445">
        <f t="shared" si="143"/>
        <v>0</v>
      </c>
      <c r="BI51" s="445">
        <f t="shared" si="178"/>
        <v>0</v>
      </c>
      <c r="BJ51" s="446"/>
      <c r="BK51" s="446"/>
      <c r="BL51" s="446"/>
      <c r="BM51" s="45"/>
      <c r="BN51" s="318">
        <f>IF(BM51&lt;&gt;0,VLOOKUP(BM51,'整理番号表 （R7） '!$T$6:$U$16,2,FALSE),)</f>
        <v>0</v>
      </c>
      <c r="BO51" s="45"/>
      <c r="BP51" s="318">
        <f>IF(BO51&lt;&gt;0,VLOOKUP(BO51,'整理番号表 （R7） '!$T$23:$U$30,2,FALSE),)</f>
        <v>0</v>
      </c>
      <c r="BQ51" s="45"/>
      <c r="BR51" s="319">
        <f t="shared" si="17"/>
        <v>0</v>
      </c>
      <c r="BS51" s="763" t="str">
        <f t="shared" si="209"/>
        <v/>
      </c>
      <c r="BT51" s="113"/>
      <c r="BU51" s="618"/>
      <c r="BV51" s="113"/>
      <c r="BW51" s="113"/>
      <c r="BX51" s="113"/>
      <c r="BY51" s="554">
        <f t="shared" si="144"/>
        <v>0</v>
      </c>
      <c r="BZ51" s="764">
        <f t="shared" si="195"/>
        <v>0</v>
      </c>
      <c r="CA51" s="317">
        <f t="shared" si="145"/>
        <v>0</v>
      </c>
      <c r="CB51" s="357" t="str">
        <f t="shared" si="182"/>
        <v/>
      </c>
      <c r="CC51" s="317">
        <f t="shared" si="210"/>
        <v>0</v>
      </c>
      <c r="CD51" s="317">
        <f t="shared" si="146"/>
        <v>0</v>
      </c>
      <c r="CE51" s="317">
        <f t="shared" si="147"/>
        <v>0</v>
      </c>
      <c r="CF51" s="317">
        <f t="shared" si="148"/>
        <v>0</v>
      </c>
      <c r="CG51" s="317">
        <f t="shared" si="149"/>
        <v>0</v>
      </c>
      <c r="CH51" s="317">
        <f t="shared" si="150"/>
        <v>0</v>
      </c>
      <c r="CI51" s="357" t="str">
        <f t="shared" si="151"/>
        <v/>
      </c>
      <c r="CJ51" s="572">
        <f t="shared" si="196"/>
        <v>0</v>
      </c>
      <c r="CK51" s="320">
        <f t="shared" si="196"/>
        <v>0</v>
      </c>
      <c r="CL51" s="320">
        <f t="shared" si="196"/>
        <v>0</v>
      </c>
      <c r="CM51" s="320">
        <f t="shared" si="196"/>
        <v>0</v>
      </c>
      <c r="CN51" s="320">
        <f t="shared" si="196"/>
        <v>0</v>
      </c>
      <c r="CO51" s="320">
        <f t="shared" si="196"/>
        <v>0</v>
      </c>
      <c r="CP51" s="320">
        <f t="shared" si="211"/>
        <v>0</v>
      </c>
      <c r="CQ51" s="320">
        <f t="shared" si="197"/>
        <v>0</v>
      </c>
      <c r="CR51" s="320">
        <f t="shared" si="197"/>
        <v>0</v>
      </c>
      <c r="CS51" s="320">
        <f t="shared" si="197"/>
        <v>0</v>
      </c>
      <c r="CT51" s="320">
        <f t="shared" si="197"/>
        <v>0</v>
      </c>
      <c r="CU51" s="320">
        <f t="shared" si="197"/>
        <v>0</v>
      </c>
      <c r="CV51" s="320">
        <f t="shared" si="197"/>
        <v>0</v>
      </c>
      <c r="CW51" s="320">
        <f t="shared" si="212"/>
        <v>0</v>
      </c>
      <c r="CX51" s="320">
        <f t="shared" si="198"/>
        <v>0</v>
      </c>
      <c r="CY51" s="320">
        <f t="shared" si="198"/>
        <v>0</v>
      </c>
      <c r="CZ51" s="320">
        <f t="shared" si="198"/>
        <v>0</v>
      </c>
      <c r="DA51" s="320">
        <f t="shared" si="198"/>
        <v>0</v>
      </c>
      <c r="DB51" s="320">
        <f t="shared" si="198"/>
        <v>0</v>
      </c>
      <c r="DC51" s="320">
        <f t="shared" si="198"/>
        <v>0</v>
      </c>
      <c r="DD51" s="320">
        <f t="shared" si="213"/>
        <v>0</v>
      </c>
      <c r="DE51" s="320">
        <f t="shared" si="193"/>
        <v>0</v>
      </c>
      <c r="DF51" s="320">
        <f t="shared" si="193"/>
        <v>0</v>
      </c>
      <c r="DG51" s="320">
        <f t="shared" si="193"/>
        <v>0</v>
      </c>
      <c r="DH51" s="320">
        <f t="shared" si="193"/>
        <v>0</v>
      </c>
      <c r="DI51" s="320">
        <f t="shared" si="194"/>
        <v>0</v>
      </c>
      <c r="DJ51" s="320">
        <f t="shared" si="194"/>
        <v>0</v>
      </c>
      <c r="DK51" s="320">
        <f t="shared" si="214"/>
        <v>0</v>
      </c>
      <c r="DL51" s="320">
        <f t="shared" si="215"/>
        <v>0</v>
      </c>
      <c r="DM51" s="320">
        <f t="shared" si="216"/>
        <v>0</v>
      </c>
      <c r="DN51" s="320">
        <f t="shared" si="217"/>
        <v>0</v>
      </c>
      <c r="DO51" s="320">
        <f t="shared" si="218"/>
        <v>0</v>
      </c>
      <c r="DP51" s="374">
        <f t="shared" si="219"/>
        <v>0</v>
      </c>
      <c r="DQ51" s="447">
        <f t="shared" si="220"/>
        <v>0</v>
      </c>
      <c r="DR51" s="447">
        <f>IF($W51=1,IF(SUM($DQ51:DQ51)&lt;&gt;1,IF(SUM(GL51,GW51,HF51)&gt;0,1,),),)</f>
        <v>0</v>
      </c>
      <c r="DS51" s="447">
        <f>IF($W51=1,IF(SUM($DQ51:DR51)&lt;&gt;1,IF(SUM(GM51,GX51,HG51)&gt;0,1,),),)</f>
        <v>0</v>
      </c>
      <c r="DT51" s="447">
        <f>IF($W51=1,IF(SUM($DQ51:DS51)&lt;&gt;1,IF(SUM(GN51,GY51,HH51)&gt;0,1,),),)</f>
        <v>0</v>
      </c>
      <c r="DU51" s="447">
        <f>IF($W51=1,IF(SUM($DQ51:DT51)&lt;&gt;1,IF(SUM(GO51,GT51,GZ51,HI51)&gt;0,1,),),)</f>
        <v>0</v>
      </c>
      <c r="DV51" s="447">
        <f>IF($W51=1,IF(SUM($DQ51:DT51)&lt;&gt;1,IF(SUM(GP51,HA51,HJ51)&gt;0,1,),),)</f>
        <v>0</v>
      </c>
      <c r="DW51" s="447">
        <f>IF($W51=1,IF(SUM($DQ51:DV51)&lt;&gt;1,IF(SUM(GQ51,HB51,HK51)&gt;0,1,),),)</f>
        <v>0</v>
      </c>
      <c r="DX51" s="447">
        <f>IF($W51=1,IF(SUM($DQ51:DV51)&lt;&gt;1,IF(SUM(GR51,HC51,HL51)&gt;0,1,),),)</f>
        <v>0</v>
      </c>
      <c r="DY51" s="447">
        <f>IF($W51=1,IF(SUM($DQ51:DX51)&lt;&gt;1,IF(SUM(GS51,HD51,HM51,GU51)&gt;0,1,),),)</f>
        <v>0</v>
      </c>
      <c r="DZ51" s="447">
        <f t="shared" si="221"/>
        <v>0</v>
      </c>
      <c r="EA51" s="643"/>
      <c r="EB51" s="643"/>
      <c r="EC51" s="643"/>
      <c r="ED51" s="643"/>
      <c r="EE51" s="643"/>
      <c r="EF51" s="643"/>
      <c r="EG51" s="643"/>
      <c r="EH51" s="643"/>
      <c r="EI51" s="643"/>
      <c r="EJ51" s="643"/>
      <c r="EK51" s="643"/>
      <c r="EL51" s="643"/>
      <c r="EM51" s="56"/>
      <c r="EN51" s="56"/>
      <c r="EO51" s="56"/>
      <c r="EP51" s="56"/>
      <c r="EQ51" s="56"/>
      <c r="ER51" s="555">
        <f t="shared" si="222"/>
        <v>0</v>
      </c>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448"/>
      <c r="FT51" s="56"/>
      <c r="FU51" s="449"/>
      <c r="FV51" s="458"/>
      <c r="FW51" s="573"/>
      <c r="FX51" s="530">
        <f t="shared" si="223"/>
        <v>0</v>
      </c>
      <c r="FY51" s="450"/>
      <c r="FZ51" s="451"/>
      <c r="GA51" s="452"/>
      <c r="GB51" s="452"/>
      <c r="GC51" s="453">
        <f t="shared" si="224"/>
        <v>0</v>
      </c>
      <c r="GD51" s="454">
        <f t="shared" si="225"/>
        <v>0</v>
      </c>
      <c r="GE51" s="455">
        <f t="shared" si="226"/>
        <v>0</v>
      </c>
      <c r="GF51" s="456">
        <f t="shared" si="227"/>
        <v>0</v>
      </c>
      <c r="GG51" s="456">
        <f t="shared" si="228"/>
        <v>0</v>
      </c>
      <c r="GH51" s="456">
        <f t="shared" si="229"/>
        <v>0</v>
      </c>
      <c r="GI51" s="456">
        <f t="shared" si="230"/>
        <v>0</v>
      </c>
      <c r="GJ51" s="455">
        <f t="shared" si="47"/>
        <v>0</v>
      </c>
      <c r="GK51" s="455">
        <f t="shared" si="152"/>
        <v>0</v>
      </c>
      <c r="GL51" s="455">
        <f>IF(AND($FX51&lt;&gt;1,$FZ51&lt;&gt;1),IF(AND(SUM($GK51:GK51)&lt;&gt;1),IF($GC51&gt;=10,1,),),0)</f>
        <v>0</v>
      </c>
      <c r="GM51" s="455">
        <f>IF(AND($FX51&lt;&gt;1,$FZ51&lt;&gt;1),IF(AND(SUM($GK51:GL51)&lt;&gt;1),IF(AND($FY51=1,$GC51&gt;=4),1,),),0)</f>
        <v>0</v>
      </c>
      <c r="GN51" s="455">
        <f>IF(AND($FX51&lt;&gt;1,$FZ51&lt;&gt;1),IF(AND(SUM($GK51:GM51)&lt;&gt;1),IF(AND($FY51=1,$GC51&gt;=2),1,),),0)</f>
        <v>0</v>
      </c>
      <c r="GO51" s="455">
        <f>IF(AND($FX51&lt;&gt;1,$FZ51&lt;&gt;1),IF(AND(SUM($GK51:GN51)&lt;&gt;1),IF(AND($FY51=1,$GC51&gt;0),1,),),0)</f>
        <v>0</v>
      </c>
      <c r="GP51" s="455">
        <f>IF(AND($FX51&lt;&gt;1,$FZ51&lt;&gt;1),IF(AND(SUM($GK51:GO51)&lt;&gt;1),IF($GC51&gt;=4,1,),),0)</f>
        <v>0</v>
      </c>
      <c r="GQ51" s="455">
        <f>IF(AND($FX51&lt;&gt;1,$FZ51&lt;&gt;1),IF(AND(SUM($GK51:GP51)&lt;&gt;1),IF($FY51=1,1,),),0)</f>
        <v>0</v>
      </c>
      <c r="GR51" s="455">
        <f>IF(AND($FX51&lt;&gt;1,$FZ51&lt;&gt;1),IF(AND(SUM($GK51:GQ51)&lt;&gt;1),IF($GC51&gt;=2,1,),),0)</f>
        <v>0</v>
      </c>
      <c r="GS51" s="455">
        <f>IF(AND($FX51&lt;&gt;1,$FZ51&lt;&gt;1),IF(AND(SUM($GK51:GR51)&lt;&gt;1),IF($GC51&gt;0,1,),),0)</f>
        <v>0</v>
      </c>
      <c r="GT51" s="455">
        <f t="shared" si="48"/>
        <v>0</v>
      </c>
      <c r="GU51" s="455">
        <f>IF($FX51&lt;&gt;1,IF(AND(SUM($GT51:GT51)&lt;&gt;1,$GJ51=4,$FZ51=1,$GC51&gt;0),1,),0)</f>
        <v>0</v>
      </c>
      <c r="GV51" s="455">
        <f t="shared" si="49"/>
        <v>0</v>
      </c>
      <c r="GW51" s="455">
        <f t="shared" si="50"/>
        <v>0</v>
      </c>
      <c r="GX51" s="455">
        <f>IF($FX51&lt;&gt;1,IF(AND($GJ51=2,SUM($GV51:GW51)&lt;&gt;1),IF(AND($FY51=1,$GD51&gt;=0.2),1,),),0)</f>
        <v>0</v>
      </c>
      <c r="GY51" s="455">
        <f>IF($FX51&lt;&gt;1,IF(AND($GJ51=2,SUM($GV51:GX51)&lt;&gt;1),IF(AND($FY51=1,$GD51&gt;=0.1),1,),),0)</f>
        <v>0</v>
      </c>
      <c r="GZ51" s="455">
        <f>IF($FX51&lt;&gt;1,IF(AND($GJ51=2,SUM($GV51:GY51)&lt;&gt;1),IF(AND($FY51=1,$GC51&gt;0),1,),),0)</f>
        <v>0</v>
      </c>
      <c r="HA51" s="455">
        <f>IF($FX51&lt;&gt;1,IF(AND($GJ51=2,SUM($GV51:GZ51)&lt;&gt;1),IF($GD51&gt;=0.2,1,),),0)</f>
        <v>0</v>
      </c>
      <c r="HB51" s="455">
        <f>IF($FX51&lt;&gt;1,IF(AND($GJ51=2,SUM($GV51:HA51)&lt;&gt;1),IF($FY51=1,1,),),0)</f>
        <v>0</v>
      </c>
      <c r="HC51" s="455">
        <f>IF($FX51&lt;&gt;1,IF(AND($GJ51=2,SUM($GV51:HB51)&lt;&gt;1),IF($GD51&gt;=0.1,1,),),0)</f>
        <v>0</v>
      </c>
      <c r="HD51" s="455">
        <f>IF($FX51&lt;&gt;1,IF(AND(SUM($GV51:HC51)&lt;&gt;1,$GJ51=2,$GC51&gt;0),1,),0)</f>
        <v>0</v>
      </c>
      <c r="HE51" s="455">
        <f t="shared" si="51"/>
        <v>0</v>
      </c>
      <c r="HF51" s="455">
        <f t="shared" si="52"/>
        <v>0</v>
      </c>
      <c r="HG51" s="455">
        <f>IF($FX51&lt;&gt;1,IF(AND($GJ51=3,SUM($HE51:HF51)&lt;&gt;1),IF(AND($FY51=1,$GD51&gt;=0.1),1,),),0)</f>
        <v>0</v>
      </c>
      <c r="HH51" s="455">
        <f>IF($FX51&lt;&gt;1,IF(AND($GJ51=3,SUM($HE51:HG51)&lt;&gt;1),IF(AND($FY51=1,$GD51&gt;=0.05),1,),),0)</f>
        <v>0</v>
      </c>
      <c r="HI51" s="455">
        <f>IF($FX51&lt;&gt;1,IF(AND($GJ51=3,SUM($HE51:HH51)&lt;&gt;1),IF(AND($FY51=1,$GC51&gt;0),1,),),0)</f>
        <v>0</v>
      </c>
      <c r="HJ51" s="455">
        <f>IF($FX51&lt;&gt;1,IF(AND($GJ51=3,SUM($HE51:HI51)&lt;&gt;1),IF($GD51&gt;=0.1,1,),),0)</f>
        <v>0</v>
      </c>
      <c r="HK51" s="455">
        <f>IF($FX51&lt;&gt;1,IF(AND($GJ51=3,SUM($HE51:HJ51)&lt;&gt;1),IF($FY51=1,1,),),0)</f>
        <v>0</v>
      </c>
      <c r="HL51" s="455">
        <f>IF($FX51&lt;&gt;1,IF(AND($GJ51=3,SUM($HE51:HK51)&lt;&gt;1),IF($GD51&gt;=0.05,1,),),0)</f>
        <v>0</v>
      </c>
      <c r="HM51" s="455">
        <f>IF($FX51&lt;&gt;1,IF(AND(SUM($HE51:HL51)&lt;&gt;1,$GJ51=3,$FZ51=1,$GC51&gt;0),1,),0)</f>
        <v>0</v>
      </c>
      <c r="HN51" s="457">
        <f t="shared" si="153"/>
        <v>0</v>
      </c>
      <c r="HO51" s="458"/>
      <c r="HP51" s="459">
        <f t="shared" si="231"/>
        <v>0</v>
      </c>
      <c r="HQ51" s="460">
        <f t="shared" si="232"/>
        <v>0</v>
      </c>
      <c r="HR51" s="460">
        <f t="shared" si="233"/>
        <v>0</v>
      </c>
      <c r="HS51" s="460">
        <f t="shared" si="234"/>
        <v>0</v>
      </c>
      <c r="HT51" s="460">
        <f t="shared" si="235"/>
        <v>0</v>
      </c>
      <c r="HU51" s="460">
        <f t="shared" si="236"/>
        <v>0</v>
      </c>
      <c r="HV51" s="460">
        <f t="shared" si="237"/>
        <v>0</v>
      </c>
      <c r="HW51" s="460">
        <f t="shared" si="238"/>
        <v>0</v>
      </c>
      <c r="HX51" s="460">
        <f t="shared" si="239"/>
        <v>0</v>
      </c>
      <c r="HY51" s="460">
        <f t="shared" si="240"/>
        <v>0</v>
      </c>
      <c r="HZ51" s="460">
        <f t="shared" si="241"/>
        <v>0</v>
      </c>
      <c r="IA51" s="460">
        <f t="shared" si="242"/>
        <v>0</v>
      </c>
      <c r="IB51" s="460">
        <f t="shared" si="243"/>
        <v>0</v>
      </c>
      <c r="IC51" s="460">
        <f t="shared" si="244"/>
        <v>0</v>
      </c>
      <c r="ID51" s="460">
        <f t="shared" si="245"/>
        <v>0</v>
      </c>
      <c r="IE51" s="460">
        <f t="shared" si="246"/>
        <v>0</v>
      </c>
      <c r="IF51" s="460">
        <f t="shared" si="247"/>
        <v>0</v>
      </c>
      <c r="IG51" s="460">
        <f t="shared" si="248"/>
        <v>0</v>
      </c>
      <c r="IH51" s="460">
        <f t="shared" si="249"/>
        <v>0</v>
      </c>
      <c r="II51" s="460">
        <f t="shared" si="250"/>
        <v>0</v>
      </c>
      <c r="IJ51" s="460">
        <f t="shared" si="251"/>
        <v>0</v>
      </c>
      <c r="IK51" s="460">
        <f t="shared" si="252"/>
        <v>0</v>
      </c>
      <c r="IL51" s="460">
        <f t="shared" si="253"/>
        <v>0</v>
      </c>
      <c r="IM51" s="460">
        <f t="shared" si="254"/>
        <v>0</v>
      </c>
      <c r="IN51" s="460">
        <f t="shared" si="255"/>
        <v>0</v>
      </c>
      <c r="IO51" s="460">
        <f t="shared" si="256"/>
        <v>0</v>
      </c>
      <c r="IP51" s="460">
        <f t="shared" si="257"/>
        <v>0</v>
      </c>
      <c r="IQ51" s="460">
        <f t="shared" si="258"/>
        <v>0</v>
      </c>
      <c r="IR51" s="460">
        <f t="shared" si="259"/>
        <v>0</v>
      </c>
      <c r="IS51" s="460">
        <f t="shared" si="260"/>
        <v>0</v>
      </c>
      <c r="IT51" s="460">
        <f t="shared" si="261"/>
        <v>0</v>
      </c>
      <c r="IU51" s="460">
        <f t="shared" si="262"/>
        <v>0</v>
      </c>
      <c r="IV51" s="460">
        <f t="shared" si="263"/>
        <v>0</v>
      </c>
      <c r="IW51" s="460">
        <f t="shared" si="264"/>
        <v>0</v>
      </c>
      <c r="IX51" s="460">
        <f t="shared" si="265"/>
        <v>0</v>
      </c>
      <c r="IY51" s="460">
        <f t="shared" si="266"/>
        <v>0</v>
      </c>
      <c r="IZ51" s="460">
        <f t="shared" si="267"/>
        <v>0</v>
      </c>
      <c r="JA51" s="460">
        <f t="shared" si="268"/>
        <v>0</v>
      </c>
      <c r="JB51" s="460">
        <f t="shared" si="269"/>
        <v>0</v>
      </c>
      <c r="JC51" s="460">
        <f t="shared" si="270"/>
        <v>0</v>
      </c>
      <c r="JD51" s="460">
        <f t="shared" si="271"/>
        <v>0</v>
      </c>
      <c r="JE51" s="460">
        <f t="shared" si="272"/>
        <v>0</v>
      </c>
      <c r="JF51" s="460">
        <f t="shared" si="273"/>
        <v>0</v>
      </c>
      <c r="JG51" s="460">
        <f t="shared" si="154"/>
        <v>0</v>
      </c>
      <c r="JH51" s="460">
        <f t="shared" si="155"/>
        <v>0</v>
      </c>
      <c r="JI51" s="460">
        <f t="shared" si="156"/>
        <v>0</v>
      </c>
      <c r="JJ51" s="460">
        <f t="shared" si="157"/>
        <v>0</v>
      </c>
      <c r="JK51" s="460">
        <f t="shared" si="158"/>
        <v>0</v>
      </c>
      <c r="JL51" s="460">
        <f t="shared" si="159"/>
        <v>0</v>
      </c>
      <c r="JM51" s="648">
        <f t="shared" si="274"/>
        <v>0</v>
      </c>
      <c r="JN51" s="460">
        <f t="shared" si="275"/>
        <v>0</v>
      </c>
      <c r="JO51" s="460">
        <f t="shared" si="276"/>
        <v>0</v>
      </c>
      <c r="JP51" s="648">
        <f t="shared" si="277"/>
        <v>0</v>
      </c>
      <c r="JQ51" s="460">
        <f t="shared" si="278"/>
        <v>0</v>
      </c>
      <c r="JR51" s="460">
        <f t="shared" si="279"/>
        <v>0</v>
      </c>
      <c r="JS51" s="460">
        <f t="shared" si="308"/>
        <v>0</v>
      </c>
      <c r="JT51" s="460">
        <f t="shared" si="280"/>
        <v>0</v>
      </c>
      <c r="JU51" s="460">
        <f t="shared" si="281"/>
        <v>0</v>
      </c>
      <c r="JV51" s="460">
        <f t="shared" si="282"/>
        <v>0</v>
      </c>
      <c r="JW51" s="460">
        <f t="shared" si="199"/>
        <v>0</v>
      </c>
      <c r="JX51" s="460">
        <f t="shared" si="199"/>
        <v>0</v>
      </c>
      <c r="JY51" s="460">
        <f t="shared" si="199"/>
        <v>0</v>
      </c>
      <c r="JZ51" s="460">
        <f t="shared" si="199"/>
        <v>0</v>
      </c>
      <c r="KA51" s="460">
        <f t="shared" si="199"/>
        <v>0</v>
      </c>
      <c r="KB51" s="460">
        <f t="shared" si="199"/>
        <v>0</v>
      </c>
      <c r="KC51" s="460">
        <f t="shared" si="199"/>
        <v>0</v>
      </c>
      <c r="KD51" s="460">
        <f t="shared" si="199"/>
        <v>0</v>
      </c>
      <c r="KE51" s="460">
        <f t="shared" si="199"/>
        <v>0</v>
      </c>
      <c r="KF51" s="460">
        <f t="shared" si="199"/>
        <v>0</v>
      </c>
      <c r="KG51" s="460">
        <f t="shared" si="199"/>
        <v>0</v>
      </c>
      <c r="KH51" s="460">
        <f t="shared" si="199"/>
        <v>0</v>
      </c>
      <c r="KI51" s="460">
        <f t="shared" si="283"/>
        <v>0</v>
      </c>
      <c r="KJ51" s="460">
        <f t="shared" si="189"/>
        <v>0</v>
      </c>
      <c r="KK51" s="460">
        <f t="shared" si="189"/>
        <v>0</v>
      </c>
      <c r="KL51" s="460">
        <f t="shared" si="189"/>
        <v>0</v>
      </c>
      <c r="KM51" s="460">
        <f t="shared" si="188"/>
        <v>0</v>
      </c>
      <c r="KN51" s="460">
        <f t="shared" si="188"/>
        <v>0</v>
      </c>
      <c r="KO51" s="460">
        <f t="shared" si="188"/>
        <v>0</v>
      </c>
      <c r="KP51" s="460">
        <f t="shared" si="188"/>
        <v>0</v>
      </c>
      <c r="KQ51" s="460">
        <f t="shared" si="188"/>
        <v>0</v>
      </c>
      <c r="KR51" s="460">
        <f t="shared" si="188"/>
        <v>0</v>
      </c>
      <c r="KS51" s="460">
        <f t="shared" si="188"/>
        <v>0</v>
      </c>
      <c r="KT51" s="460">
        <f t="shared" si="188"/>
        <v>0</v>
      </c>
      <c r="KU51" s="460">
        <f t="shared" si="188"/>
        <v>0</v>
      </c>
      <c r="KV51" s="460">
        <f t="shared" si="188"/>
        <v>0</v>
      </c>
      <c r="KW51" s="460">
        <f t="shared" si="188"/>
        <v>0</v>
      </c>
      <c r="KX51" s="460">
        <f t="shared" si="284"/>
        <v>0</v>
      </c>
      <c r="KY51" s="460">
        <f t="shared" si="180"/>
        <v>0</v>
      </c>
      <c r="KZ51" s="460">
        <f t="shared" si="285"/>
        <v>0</v>
      </c>
      <c r="LA51" s="457">
        <f t="shared" si="285"/>
        <v>0</v>
      </c>
      <c r="LB51" s="461">
        <f t="shared" si="162"/>
        <v>0</v>
      </c>
      <c r="LC51" s="460">
        <f t="shared" si="286"/>
        <v>0</v>
      </c>
      <c r="LD51" s="462">
        <f>IF(I51=1,VLOOKUP(C51,'総括表 (A表)'!$E$12:$AP$542,37,FALSE),)</f>
        <v>0</v>
      </c>
      <c r="LE51" s="463">
        <f t="shared" si="163"/>
        <v>0</v>
      </c>
      <c r="LF51" s="460" t="str">
        <f t="shared" si="287"/>
        <v/>
      </c>
      <c r="LG51" s="460" t="str">
        <f t="shared" si="288"/>
        <v/>
      </c>
      <c r="LH51" s="460" t="str">
        <f t="shared" si="164"/>
        <v/>
      </c>
      <c r="LI51" s="460" t="str">
        <f t="shared" si="309"/>
        <v/>
      </c>
      <c r="LJ51" s="460" t="str">
        <f t="shared" si="310"/>
        <v/>
      </c>
      <c r="LK51" s="460" t="str">
        <f t="shared" si="311"/>
        <v/>
      </c>
      <c r="LL51" s="460" t="str">
        <f t="shared" si="312"/>
        <v/>
      </c>
      <c r="LM51" s="460" t="str">
        <f t="shared" si="313"/>
        <v/>
      </c>
      <c r="LN51" s="460" t="str">
        <f t="shared" si="314"/>
        <v/>
      </c>
      <c r="LO51" s="462" t="str">
        <f t="shared" si="289"/>
        <v/>
      </c>
      <c r="LP51" s="459">
        <f t="shared" si="171"/>
        <v>0</v>
      </c>
      <c r="LQ51" s="460" t="str">
        <f t="shared" si="290"/>
        <v/>
      </c>
      <c r="LR51" s="460" t="str">
        <f t="shared" si="291"/>
        <v/>
      </c>
      <c r="LS51" s="464" t="str">
        <f t="shared" si="292"/>
        <v/>
      </c>
      <c r="LT51" s="460" t="str">
        <f t="shared" si="293"/>
        <v/>
      </c>
      <c r="LU51" s="460" t="str">
        <f t="shared" si="294"/>
        <v/>
      </c>
      <c r="LV51" s="621" t="str">
        <f t="shared" si="179"/>
        <v>○</v>
      </c>
      <c r="LW51" s="459">
        <f t="shared" si="172"/>
        <v>0</v>
      </c>
      <c r="LX51" s="465">
        <f t="shared" si="295"/>
        <v>0</v>
      </c>
      <c r="LY51" s="465" t="str">
        <f t="shared" si="296"/>
        <v/>
      </c>
      <c r="LZ51" s="466" t="str">
        <f t="shared" si="173"/>
        <v/>
      </c>
      <c r="MA51" s="466">
        <f t="shared" si="297"/>
        <v>0</v>
      </c>
      <c r="MB51" s="466">
        <f t="shared" si="174"/>
        <v>0</v>
      </c>
      <c r="MC51" s="466">
        <f t="shared" si="298"/>
        <v>0</v>
      </c>
      <c r="MD51" s="467">
        <f t="shared" si="299"/>
        <v>0</v>
      </c>
      <c r="ME51" s="468" t="str">
        <f t="shared" si="300"/>
        <v>○</v>
      </c>
      <c r="MF51" s="469" t="str">
        <f t="shared" si="301"/>
        <v/>
      </c>
      <c r="MG51" s="466">
        <f t="shared" si="302"/>
        <v>0</v>
      </c>
      <c r="MH51" s="470">
        <f t="shared" si="303"/>
        <v>0</v>
      </c>
      <c r="MI51" s="471" t="str">
        <f t="shared" si="175"/>
        <v>○</v>
      </c>
      <c r="MJ51" s="556" t="str">
        <f t="shared" si="176"/>
        <v>○</v>
      </c>
      <c r="MK51" s="569" t="str">
        <f t="shared" si="304"/>
        <v/>
      </c>
      <c r="ML51" s="568" t="str">
        <f t="shared" si="305"/>
        <v/>
      </c>
      <c r="MM51" s="570" t="str">
        <f t="shared" si="306"/>
        <v/>
      </c>
      <c r="MN51" s="571">
        <f t="shared" si="307"/>
        <v>0</v>
      </c>
    </row>
    <row r="52" spans="1:352" ht="30" customHeight="1">
      <c r="A52" s="531">
        <f t="shared" si="200"/>
        <v>0</v>
      </c>
      <c r="B52" s="531">
        <f t="shared" si="133"/>
        <v>0</v>
      </c>
      <c r="C52" s="531">
        <f t="shared" si="181"/>
        <v>0</v>
      </c>
      <c r="D52" s="531">
        <f t="shared" si="135"/>
        <v>0</v>
      </c>
      <c r="E52" s="531">
        <f t="shared" si="201"/>
        <v>0</v>
      </c>
      <c r="F52" s="531">
        <f t="shared" si="202"/>
        <v>0</v>
      </c>
      <c r="G52" s="531">
        <f t="shared" si="136"/>
        <v>0</v>
      </c>
      <c r="H52" s="531">
        <f t="shared" si="137"/>
        <v>0</v>
      </c>
      <c r="I52" s="531">
        <f t="shared" si="203"/>
        <v>0</v>
      </c>
      <c r="J52" s="531">
        <f t="shared" si="138"/>
        <v>0</v>
      </c>
      <c r="K52" s="532">
        <f t="shared" si="12"/>
        <v>39</v>
      </c>
      <c r="L52" s="390"/>
      <c r="M52" s="391"/>
      <c r="N52" s="391"/>
      <c r="O52" s="102"/>
      <c r="P52" s="545" cm="1">
        <f t="array" ref="P52">IFERROR(_xlfn.IFS($O52=1,"都市農業地域",$O52=2,"平地農業地域",$O52=3,"中間農業地域",$O52=4,"山間農業地域"),0)</f>
        <v>0</v>
      </c>
      <c r="Q52" s="560"/>
      <c r="R52" s="317">
        <f t="shared" si="204"/>
        <v>0</v>
      </c>
      <c r="S52" s="637"/>
      <c r="T52" s="742"/>
      <c r="U52" s="743"/>
      <c r="V52" s="637"/>
      <c r="W52" s="455" t="str">
        <f t="shared" si="139"/>
        <v/>
      </c>
      <c r="X52" s="546" t="str">
        <f>IFERROR(IF($Y52=5,"100万円",VLOOKUP($W52,'整理番号表 （R7） '!$Y$33:$Z$34,2,"FALSE")),"")</f>
        <v/>
      </c>
      <c r="Y52" s="50"/>
      <c r="Z52" s="456" cm="1">
        <f t="array" ref="Z52">IFERROR(_xlfn.IFS($Y52=1,"認定農業者",$Y52=2,"認定就農者",$Y52=3,"集落営農組織(任意組織)",$Y52=4,"市町村基本構想に示す目標水準を達成している農業者",$Y52=5,"市町村が認める者"),0)</f>
        <v>0</v>
      </c>
      <c r="AA52" s="371"/>
      <c r="AB52" s="547" t="str">
        <f>'整理番号表 （R7） '!$AC52</f>
        <v/>
      </c>
      <c r="AC52" s="548" t="str">
        <f t="shared" si="186"/>
        <v/>
      </c>
      <c r="AD52" s="50"/>
      <c r="AE52" s="50"/>
      <c r="AF52" s="318">
        <f>IF(AE52&lt;&gt;0,VLOOKUP(AE52,'整理番号表 （R7） '!$B$20:$F$47,2,FALSE),)</f>
        <v>0</v>
      </c>
      <c r="AG52" s="104"/>
      <c r="AH52" s="549" t="str">
        <f>IFERROR(VLOOKUP(AG52,'整理番号表 （R7） '!$P$6:$Q$39,2,FALSE),"")</f>
        <v/>
      </c>
      <c r="AI52" s="106"/>
      <c r="AJ52" s="530">
        <f t="shared" si="205"/>
        <v>0</v>
      </c>
      <c r="AK52" s="89"/>
      <c r="AL52" s="632"/>
      <c r="AM52" s="439"/>
      <c r="AN52" s="440"/>
      <c r="AO52" s="440"/>
      <c r="AP52" s="104"/>
      <c r="AQ52" s="441">
        <f>IF(AP52&lt;&gt;0,VLOOKUP(AP52,'整理番号表 （R7） '!$P$43:$R$49,2,FALSE),)</f>
        <v>0</v>
      </c>
      <c r="AR52" s="442"/>
      <c r="AS52" s="440"/>
      <c r="AT52" s="105"/>
      <c r="AU52" s="767"/>
      <c r="AV52" s="767"/>
      <c r="AW52" s="418"/>
      <c r="AX52" s="443">
        <f t="shared" si="140"/>
        <v>0</v>
      </c>
      <c r="AY52" s="443">
        <f t="shared" si="206"/>
        <v>0</v>
      </c>
      <c r="AZ52" s="418"/>
      <c r="BA52" s="443">
        <f t="shared" si="177"/>
        <v>0</v>
      </c>
      <c r="BB52" s="444"/>
      <c r="BC52" s="444"/>
      <c r="BD52" s="444"/>
      <c r="BE52" s="620"/>
      <c r="BF52" s="553" t="str">
        <f t="shared" si="207"/>
        <v/>
      </c>
      <c r="BG52" s="562" t="str">
        <f t="shared" si="208"/>
        <v/>
      </c>
      <c r="BH52" s="445">
        <f t="shared" si="143"/>
        <v>0</v>
      </c>
      <c r="BI52" s="445">
        <f t="shared" si="178"/>
        <v>0</v>
      </c>
      <c r="BJ52" s="446"/>
      <c r="BK52" s="446"/>
      <c r="BL52" s="446"/>
      <c r="BM52" s="45"/>
      <c r="BN52" s="318">
        <f>IF(BM52&lt;&gt;0,VLOOKUP(BM52,'整理番号表 （R7） '!$T$6:$U$16,2,FALSE),)</f>
        <v>0</v>
      </c>
      <c r="BO52" s="45"/>
      <c r="BP52" s="318">
        <f>IF(BO52&lt;&gt;0,VLOOKUP(BO52,'整理番号表 （R7） '!$T$23:$U$30,2,FALSE),)</f>
        <v>0</v>
      </c>
      <c r="BQ52" s="45"/>
      <c r="BR52" s="319">
        <f t="shared" si="17"/>
        <v>0</v>
      </c>
      <c r="BS52" s="763" t="str">
        <f t="shared" si="209"/>
        <v/>
      </c>
      <c r="BT52" s="113"/>
      <c r="BU52" s="618"/>
      <c r="BV52" s="113"/>
      <c r="BW52" s="113"/>
      <c r="BX52" s="113"/>
      <c r="BY52" s="554">
        <f t="shared" si="144"/>
        <v>0</v>
      </c>
      <c r="BZ52" s="764">
        <f t="shared" si="195"/>
        <v>0</v>
      </c>
      <c r="CA52" s="317">
        <f t="shared" si="145"/>
        <v>0</v>
      </c>
      <c r="CB52" s="357" t="str">
        <f t="shared" si="182"/>
        <v/>
      </c>
      <c r="CC52" s="317">
        <f t="shared" si="210"/>
        <v>0</v>
      </c>
      <c r="CD52" s="317">
        <f t="shared" si="146"/>
        <v>0</v>
      </c>
      <c r="CE52" s="317">
        <f t="shared" si="147"/>
        <v>0</v>
      </c>
      <c r="CF52" s="317">
        <f t="shared" si="148"/>
        <v>0</v>
      </c>
      <c r="CG52" s="317">
        <f t="shared" si="149"/>
        <v>0</v>
      </c>
      <c r="CH52" s="317">
        <f t="shared" si="150"/>
        <v>0</v>
      </c>
      <c r="CI52" s="357" t="str">
        <f t="shared" si="151"/>
        <v/>
      </c>
      <c r="CJ52" s="572">
        <f t="shared" si="196"/>
        <v>0</v>
      </c>
      <c r="CK52" s="320">
        <f t="shared" si="196"/>
        <v>0</v>
      </c>
      <c r="CL52" s="320">
        <f t="shared" si="196"/>
        <v>0</v>
      </c>
      <c r="CM52" s="320">
        <f t="shared" si="196"/>
        <v>0</v>
      </c>
      <c r="CN52" s="320">
        <f t="shared" si="196"/>
        <v>0</v>
      </c>
      <c r="CO52" s="320">
        <f t="shared" si="196"/>
        <v>0</v>
      </c>
      <c r="CP52" s="320">
        <f t="shared" si="211"/>
        <v>0</v>
      </c>
      <c r="CQ52" s="320">
        <f t="shared" si="197"/>
        <v>0</v>
      </c>
      <c r="CR52" s="320">
        <f t="shared" si="197"/>
        <v>0</v>
      </c>
      <c r="CS52" s="320">
        <f t="shared" si="197"/>
        <v>0</v>
      </c>
      <c r="CT52" s="320">
        <f t="shared" si="197"/>
        <v>0</v>
      </c>
      <c r="CU52" s="320">
        <f t="shared" si="197"/>
        <v>0</v>
      </c>
      <c r="CV52" s="320">
        <f t="shared" si="197"/>
        <v>0</v>
      </c>
      <c r="CW52" s="320">
        <f t="shared" si="212"/>
        <v>0</v>
      </c>
      <c r="CX52" s="320">
        <f t="shared" si="198"/>
        <v>0</v>
      </c>
      <c r="CY52" s="320">
        <f t="shared" si="198"/>
        <v>0</v>
      </c>
      <c r="CZ52" s="320">
        <f t="shared" si="198"/>
        <v>0</v>
      </c>
      <c r="DA52" s="320">
        <f t="shared" si="198"/>
        <v>0</v>
      </c>
      <c r="DB52" s="320">
        <f t="shared" si="198"/>
        <v>0</v>
      </c>
      <c r="DC52" s="320">
        <f t="shared" si="198"/>
        <v>0</v>
      </c>
      <c r="DD52" s="320">
        <f t="shared" si="213"/>
        <v>0</v>
      </c>
      <c r="DE52" s="320">
        <f t="shared" si="193"/>
        <v>0</v>
      </c>
      <c r="DF52" s="320">
        <f t="shared" si="193"/>
        <v>0</v>
      </c>
      <c r="DG52" s="320">
        <f t="shared" si="193"/>
        <v>0</v>
      </c>
      <c r="DH52" s="320">
        <f t="shared" si="193"/>
        <v>0</v>
      </c>
      <c r="DI52" s="320">
        <f t="shared" si="194"/>
        <v>0</v>
      </c>
      <c r="DJ52" s="320">
        <f t="shared" si="194"/>
        <v>0</v>
      </c>
      <c r="DK52" s="320">
        <f t="shared" si="214"/>
        <v>0</v>
      </c>
      <c r="DL52" s="320">
        <f t="shared" si="215"/>
        <v>0</v>
      </c>
      <c r="DM52" s="320">
        <f t="shared" si="216"/>
        <v>0</v>
      </c>
      <c r="DN52" s="320">
        <f t="shared" si="217"/>
        <v>0</v>
      </c>
      <c r="DO52" s="320">
        <f t="shared" si="218"/>
        <v>0</v>
      </c>
      <c r="DP52" s="374">
        <f t="shared" si="219"/>
        <v>0</v>
      </c>
      <c r="DQ52" s="447">
        <f t="shared" si="220"/>
        <v>0</v>
      </c>
      <c r="DR52" s="447">
        <f>IF($W52=1,IF(SUM($DQ52:DQ52)&lt;&gt;1,IF(SUM(GL52,GW52,HF52)&gt;0,1,),),)</f>
        <v>0</v>
      </c>
      <c r="DS52" s="447">
        <f>IF($W52=1,IF(SUM($DQ52:DR52)&lt;&gt;1,IF(SUM(GM52,GX52,HG52)&gt;0,1,),),)</f>
        <v>0</v>
      </c>
      <c r="DT52" s="447">
        <f>IF($W52=1,IF(SUM($DQ52:DS52)&lt;&gt;1,IF(SUM(GN52,GY52,HH52)&gt;0,1,),),)</f>
        <v>0</v>
      </c>
      <c r="DU52" s="447">
        <f>IF($W52=1,IF(SUM($DQ52:DT52)&lt;&gt;1,IF(SUM(GO52,GT52,GZ52,HI52)&gt;0,1,),),)</f>
        <v>0</v>
      </c>
      <c r="DV52" s="447">
        <f>IF($W52=1,IF(SUM($DQ52:DT52)&lt;&gt;1,IF(SUM(GP52,HA52,HJ52)&gt;0,1,),),)</f>
        <v>0</v>
      </c>
      <c r="DW52" s="447">
        <f>IF($W52=1,IF(SUM($DQ52:DV52)&lt;&gt;1,IF(SUM(GQ52,HB52,HK52)&gt;0,1,),),)</f>
        <v>0</v>
      </c>
      <c r="DX52" s="447">
        <f>IF($W52=1,IF(SUM($DQ52:DV52)&lt;&gt;1,IF(SUM(GR52,HC52,HL52)&gt;0,1,),),)</f>
        <v>0</v>
      </c>
      <c r="DY52" s="447">
        <f>IF($W52=1,IF(SUM($DQ52:DX52)&lt;&gt;1,IF(SUM(GS52,HD52,HM52,GU52)&gt;0,1,),),)</f>
        <v>0</v>
      </c>
      <c r="DZ52" s="447">
        <f t="shared" si="221"/>
        <v>0</v>
      </c>
      <c r="EA52" s="643"/>
      <c r="EB52" s="643"/>
      <c r="EC52" s="643"/>
      <c r="ED52" s="643"/>
      <c r="EE52" s="643"/>
      <c r="EF52" s="643"/>
      <c r="EG52" s="643"/>
      <c r="EH52" s="643"/>
      <c r="EI52" s="643"/>
      <c r="EJ52" s="643"/>
      <c r="EK52" s="643"/>
      <c r="EL52" s="643"/>
      <c r="EM52" s="56"/>
      <c r="EN52" s="56"/>
      <c r="EO52" s="56"/>
      <c r="EP52" s="56"/>
      <c r="EQ52" s="56"/>
      <c r="ER52" s="555">
        <f t="shared" si="222"/>
        <v>0</v>
      </c>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448"/>
      <c r="FT52" s="56"/>
      <c r="FU52" s="449"/>
      <c r="FV52" s="458"/>
      <c r="FW52" s="573"/>
      <c r="FX52" s="530">
        <f t="shared" si="223"/>
        <v>0</v>
      </c>
      <c r="FY52" s="450"/>
      <c r="FZ52" s="451"/>
      <c r="GA52" s="452"/>
      <c r="GB52" s="452"/>
      <c r="GC52" s="453">
        <f t="shared" si="224"/>
        <v>0</v>
      </c>
      <c r="GD52" s="454">
        <f t="shared" si="225"/>
        <v>0</v>
      </c>
      <c r="GE52" s="455">
        <f t="shared" si="226"/>
        <v>0</v>
      </c>
      <c r="GF52" s="456">
        <f t="shared" si="227"/>
        <v>0</v>
      </c>
      <c r="GG52" s="456">
        <f t="shared" si="228"/>
        <v>0</v>
      </c>
      <c r="GH52" s="456">
        <f t="shared" si="229"/>
        <v>0</v>
      </c>
      <c r="GI52" s="456">
        <f t="shared" si="230"/>
        <v>0</v>
      </c>
      <c r="GJ52" s="455">
        <f t="shared" si="47"/>
        <v>0</v>
      </c>
      <c r="GK52" s="455">
        <f t="shared" si="152"/>
        <v>0</v>
      </c>
      <c r="GL52" s="455">
        <f>IF(AND($FX52&lt;&gt;1,$FZ52&lt;&gt;1),IF(AND(SUM($GK52:GK52)&lt;&gt;1),IF($GC52&gt;=10,1,),),0)</f>
        <v>0</v>
      </c>
      <c r="GM52" s="455">
        <f>IF(AND($FX52&lt;&gt;1,$FZ52&lt;&gt;1),IF(AND(SUM($GK52:GL52)&lt;&gt;1),IF(AND($FY52=1,$GC52&gt;=4),1,),),0)</f>
        <v>0</v>
      </c>
      <c r="GN52" s="455">
        <f>IF(AND($FX52&lt;&gt;1,$FZ52&lt;&gt;1),IF(AND(SUM($GK52:GM52)&lt;&gt;1),IF(AND($FY52=1,$GC52&gt;=2),1,),),0)</f>
        <v>0</v>
      </c>
      <c r="GO52" s="455">
        <f>IF(AND($FX52&lt;&gt;1,$FZ52&lt;&gt;1),IF(AND(SUM($GK52:GN52)&lt;&gt;1),IF(AND($FY52=1,$GC52&gt;0),1,),),0)</f>
        <v>0</v>
      </c>
      <c r="GP52" s="455">
        <f>IF(AND($FX52&lt;&gt;1,$FZ52&lt;&gt;1),IF(AND(SUM($GK52:GO52)&lt;&gt;1),IF($GC52&gt;=4,1,),),0)</f>
        <v>0</v>
      </c>
      <c r="GQ52" s="455">
        <f>IF(AND($FX52&lt;&gt;1,$FZ52&lt;&gt;1),IF(AND(SUM($GK52:GP52)&lt;&gt;1),IF($FY52=1,1,),),0)</f>
        <v>0</v>
      </c>
      <c r="GR52" s="455">
        <f>IF(AND($FX52&lt;&gt;1,$FZ52&lt;&gt;1),IF(AND(SUM($GK52:GQ52)&lt;&gt;1),IF($GC52&gt;=2,1,),),0)</f>
        <v>0</v>
      </c>
      <c r="GS52" s="455">
        <f>IF(AND($FX52&lt;&gt;1,$FZ52&lt;&gt;1),IF(AND(SUM($GK52:GR52)&lt;&gt;1),IF($GC52&gt;0,1,),),0)</f>
        <v>0</v>
      </c>
      <c r="GT52" s="455">
        <f t="shared" si="48"/>
        <v>0</v>
      </c>
      <c r="GU52" s="455">
        <f>IF($FX52&lt;&gt;1,IF(AND(SUM($GT52:GT52)&lt;&gt;1,$GJ52=4,$FZ52=1,$GC52&gt;0),1,),0)</f>
        <v>0</v>
      </c>
      <c r="GV52" s="455">
        <f t="shared" si="49"/>
        <v>0</v>
      </c>
      <c r="GW52" s="455">
        <f t="shared" si="50"/>
        <v>0</v>
      </c>
      <c r="GX52" s="455">
        <f>IF($FX52&lt;&gt;1,IF(AND($GJ52=2,SUM($GV52:GW52)&lt;&gt;1),IF(AND($FY52=1,$GD52&gt;=0.2),1,),),0)</f>
        <v>0</v>
      </c>
      <c r="GY52" s="455">
        <f>IF($FX52&lt;&gt;1,IF(AND($GJ52=2,SUM($GV52:GX52)&lt;&gt;1),IF(AND($FY52=1,$GD52&gt;=0.1),1,),),0)</f>
        <v>0</v>
      </c>
      <c r="GZ52" s="455">
        <f>IF($FX52&lt;&gt;1,IF(AND($GJ52=2,SUM($GV52:GY52)&lt;&gt;1),IF(AND($FY52=1,$GC52&gt;0),1,),),0)</f>
        <v>0</v>
      </c>
      <c r="HA52" s="455">
        <f>IF($FX52&lt;&gt;1,IF(AND($GJ52=2,SUM($GV52:GZ52)&lt;&gt;1),IF($GD52&gt;=0.2,1,),),0)</f>
        <v>0</v>
      </c>
      <c r="HB52" s="455">
        <f>IF($FX52&lt;&gt;1,IF(AND($GJ52=2,SUM($GV52:HA52)&lt;&gt;1),IF($FY52=1,1,),),0)</f>
        <v>0</v>
      </c>
      <c r="HC52" s="455">
        <f>IF($FX52&lt;&gt;1,IF(AND($GJ52=2,SUM($GV52:HB52)&lt;&gt;1),IF($GD52&gt;=0.1,1,),),0)</f>
        <v>0</v>
      </c>
      <c r="HD52" s="455">
        <f>IF($FX52&lt;&gt;1,IF(AND(SUM($GV52:HC52)&lt;&gt;1,$GJ52=2,$GC52&gt;0),1,),0)</f>
        <v>0</v>
      </c>
      <c r="HE52" s="455">
        <f t="shared" si="51"/>
        <v>0</v>
      </c>
      <c r="HF52" s="455">
        <f t="shared" si="52"/>
        <v>0</v>
      </c>
      <c r="HG52" s="455">
        <f>IF($FX52&lt;&gt;1,IF(AND($GJ52=3,SUM($HE52:HF52)&lt;&gt;1),IF(AND($FY52=1,$GD52&gt;=0.1),1,),),0)</f>
        <v>0</v>
      </c>
      <c r="HH52" s="455">
        <f>IF($FX52&lt;&gt;1,IF(AND($GJ52=3,SUM($HE52:HG52)&lt;&gt;1),IF(AND($FY52=1,$GD52&gt;=0.05),1,),),0)</f>
        <v>0</v>
      </c>
      <c r="HI52" s="455">
        <f>IF($FX52&lt;&gt;1,IF(AND($GJ52=3,SUM($HE52:HH52)&lt;&gt;1),IF(AND($FY52=1,$GC52&gt;0),1,),),0)</f>
        <v>0</v>
      </c>
      <c r="HJ52" s="455">
        <f>IF($FX52&lt;&gt;1,IF(AND($GJ52=3,SUM($HE52:HI52)&lt;&gt;1),IF($GD52&gt;=0.1,1,),),0)</f>
        <v>0</v>
      </c>
      <c r="HK52" s="455">
        <f>IF($FX52&lt;&gt;1,IF(AND($GJ52=3,SUM($HE52:HJ52)&lt;&gt;1),IF($FY52=1,1,),),0)</f>
        <v>0</v>
      </c>
      <c r="HL52" s="455">
        <f>IF($FX52&lt;&gt;1,IF(AND($GJ52=3,SUM($HE52:HK52)&lt;&gt;1),IF($GD52&gt;=0.05,1,),),0)</f>
        <v>0</v>
      </c>
      <c r="HM52" s="455">
        <f>IF($FX52&lt;&gt;1,IF(AND(SUM($HE52:HL52)&lt;&gt;1,$GJ52=3,$FZ52=1,$GC52&gt;0),1,),0)</f>
        <v>0</v>
      </c>
      <c r="HN52" s="457">
        <f t="shared" si="153"/>
        <v>0</v>
      </c>
      <c r="HO52" s="458"/>
      <c r="HP52" s="459">
        <f t="shared" si="231"/>
        <v>0</v>
      </c>
      <c r="HQ52" s="460">
        <f t="shared" si="232"/>
        <v>0</v>
      </c>
      <c r="HR52" s="460">
        <f t="shared" si="233"/>
        <v>0</v>
      </c>
      <c r="HS52" s="460">
        <f t="shared" si="234"/>
        <v>0</v>
      </c>
      <c r="HT52" s="460">
        <f t="shared" si="235"/>
        <v>0</v>
      </c>
      <c r="HU52" s="460">
        <f t="shared" si="236"/>
        <v>0</v>
      </c>
      <c r="HV52" s="460">
        <f t="shared" si="237"/>
        <v>0</v>
      </c>
      <c r="HW52" s="460">
        <f t="shared" si="238"/>
        <v>0</v>
      </c>
      <c r="HX52" s="460">
        <f t="shared" si="239"/>
        <v>0</v>
      </c>
      <c r="HY52" s="460">
        <f t="shared" si="240"/>
        <v>0</v>
      </c>
      <c r="HZ52" s="460">
        <f t="shared" si="241"/>
        <v>0</v>
      </c>
      <c r="IA52" s="460">
        <f t="shared" si="242"/>
        <v>0</v>
      </c>
      <c r="IB52" s="460">
        <f t="shared" si="243"/>
        <v>0</v>
      </c>
      <c r="IC52" s="460">
        <f t="shared" si="244"/>
        <v>0</v>
      </c>
      <c r="ID52" s="460">
        <f t="shared" si="245"/>
        <v>0</v>
      </c>
      <c r="IE52" s="460">
        <f t="shared" si="246"/>
        <v>0</v>
      </c>
      <c r="IF52" s="460">
        <f t="shared" si="247"/>
        <v>0</v>
      </c>
      <c r="IG52" s="460">
        <f t="shared" si="248"/>
        <v>0</v>
      </c>
      <c r="IH52" s="460">
        <f t="shared" si="249"/>
        <v>0</v>
      </c>
      <c r="II52" s="460">
        <f t="shared" si="250"/>
        <v>0</v>
      </c>
      <c r="IJ52" s="460">
        <f t="shared" si="251"/>
        <v>0</v>
      </c>
      <c r="IK52" s="460">
        <f t="shared" si="252"/>
        <v>0</v>
      </c>
      <c r="IL52" s="460">
        <f t="shared" si="253"/>
        <v>0</v>
      </c>
      <c r="IM52" s="460">
        <f t="shared" si="254"/>
        <v>0</v>
      </c>
      <c r="IN52" s="460">
        <f t="shared" si="255"/>
        <v>0</v>
      </c>
      <c r="IO52" s="460">
        <f t="shared" si="256"/>
        <v>0</v>
      </c>
      <c r="IP52" s="460">
        <f t="shared" si="257"/>
        <v>0</v>
      </c>
      <c r="IQ52" s="460">
        <f t="shared" si="258"/>
        <v>0</v>
      </c>
      <c r="IR52" s="460">
        <f t="shared" si="259"/>
        <v>0</v>
      </c>
      <c r="IS52" s="460">
        <f t="shared" si="260"/>
        <v>0</v>
      </c>
      <c r="IT52" s="460">
        <f t="shared" si="261"/>
        <v>0</v>
      </c>
      <c r="IU52" s="460">
        <f t="shared" si="262"/>
        <v>0</v>
      </c>
      <c r="IV52" s="460">
        <f t="shared" si="263"/>
        <v>0</v>
      </c>
      <c r="IW52" s="460">
        <f t="shared" si="264"/>
        <v>0</v>
      </c>
      <c r="IX52" s="460">
        <f t="shared" si="265"/>
        <v>0</v>
      </c>
      <c r="IY52" s="460">
        <f t="shared" si="266"/>
        <v>0</v>
      </c>
      <c r="IZ52" s="460">
        <f t="shared" si="267"/>
        <v>0</v>
      </c>
      <c r="JA52" s="460">
        <f t="shared" si="268"/>
        <v>0</v>
      </c>
      <c r="JB52" s="460">
        <f t="shared" si="269"/>
        <v>0</v>
      </c>
      <c r="JC52" s="460">
        <f t="shared" si="270"/>
        <v>0</v>
      </c>
      <c r="JD52" s="460">
        <f t="shared" si="271"/>
        <v>0</v>
      </c>
      <c r="JE52" s="460">
        <f t="shared" si="272"/>
        <v>0</v>
      </c>
      <c r="JF52" s="460">
        <f t="shared" si="273"/>
        <v>0</v>
      </c>
      <c r="JG52" s="460">
        <f t="shared" si="154"/>
        <v>0</v>
      </c>
      <c r="JH52" s="460">
        <f t="shared" si="155"/>
        <v>0</v>
      </c>
      <c r="JI52" s="460">
        <f t="shared" si="156"/>
        <v>0</v>
      </c>
      <c r="JJ52" s="460">
        <f t="shared" si="157"/>
        <v>0</v>
      </c>
      <c r="JK52" s="460">
        <f t="shared" si="158"/>
        <v>0</v>
      </c>
      <c r="JL52" s="460">
        <f t="shared" si="159"/>
        <v>0</v>
      </c>
      <c r="JM52" s="648">
        <f t="shared" si="274"/>
        <v>0</v>
      </c>
      <c r="JN52" s="460">
        <f t="shared" si="275"/>
        <v>0</v>
      </c>
      <c r="JO52" s="460">
        <f t="shared" si="276"/>
        <v>0</v>
      </c>
      <c r="JP52" s="648">
        <f t="shared" si="277"/>
        <v>0</v>
      </c>
      <c r="JQ52" s="460">
        <f t="shared" si="278"/>
        <v>0</v>
      </c>
      <c r="JR52" s="460">
        <f t="shared" si="279"/>
        <v>0</v>
      </c>
      <c r="JS52" s="460">
        <f t="shared" si="308"/>
        <v>0</v>
      </c>
      <c r="JT52" s="460">
        <f t="shared" si="280"/>
        <v>0</v>
      </c>
      <c r="JU52" s="460">
        <f t="shared" si="281"/>
        <v>0</v>
      </c>
      <c r="JV52" s="460">
        <f t="shared" si="282"/>
        <v>0</v>
      </c>
      <c r="JW52" s="460">
        <f t="shared" si="199"/>
        <v>0</v>
      </c>
      <c r="JX52" s="460">
        <f t="shared" si="199"/>
        <v>0</v>
      </c>
      <c r="JY52" s="460">
        <f t="shared" si="199"/>
        <v>0</v>
      </c>
      <c r="JZ52" s="460">
        <f t="shared" si="199"/>
        <v>0</v>
      </c>
      <c r="KA52" s="460">
        <f t="shared" si="199"/>
        <v>0</v>
      </c>
      <c r="KB52" s="460">
        <f t="shared" si="199"/>
        <v>0</v>
      </c>
      <c r="KC52" s="460">
        <f t="shared" si="199"/>
        <v>0</v>
      </c>
      <c r="KD52" s="460">
        <f t="shared" si="199"/>
        <v>0</v>
      </c>
      <c r="KE52" s="460">
        <f t="shared" si="199"/>
        <v>0</v>
      </c>
      <c r="KF52" s="460">
        <f t="shared" si="199"/>
        <v>0</v>
      </c>
      <c r="KG52" s="460">
        <f t="shared" si="199"/>
        <v>0</v>
      </c>
      <c r="KH52" s="460">
        <f t="shared" si="199"/>
        <v>0</v>
      </c>
      <c r="KI52" s="460">
        <f t="shared" si="283"/>
        <v>0</v>
      </c>
      <c r="KJ52" s="460">
        <f t="shared" si="189"/>
        <v>0</v>
      </c>
      <c r="KK52" s="460">
        <f t="shared" si="189"/>
        <v>0</v>
      </c>
      <c r="KL52" s="460">
        <f t="shared" si="189"/>
        <v>0</v>
      </c>
      <c r="KM52" s="460">
        <f t="shared" si="188"/>
        <v>0</v>
      </c>
      <c r="KN52" s="460">
        <f t="shared" si="188"/>
        <v>0</v>
      </c>
      <c r="KO52" s="460">
        <f t="shared" si="188"/>
        <v>0</v>
      </c>
      <c r="KP52" s="460">
        <f t="shared" si="188"/>
        <v>0</v>
      </c>
      <c r="KQ52" s="460">
        <f t="shared" si="188"/>
        <v>0</v>
      </c>
      <c r="KR52" s="460">
        <f t="shared" si="188"/>
        <v>0</v>
      </c>
      <c r="KS52" s="460">
        <f t="shared" si="188"/>
        <v>0</v>
      </c>
      <c r="KT52" s="460">
        <f t="shared" si="188"/>
        <v>0</v>
      </c>
      <c r="KU52" s="460">
        <f t="shared" si="188"/>
        <v>0</v>
      </c>
      <c r="KV52" s="460">
        <f t="shared" si="188"/>
        <v>0</v>
      </c>
      <c r="KW52" s="460">
        <f t="shared" si="188"/>
        <v>0</v>
      </c>
      <c r="KX52" s="460">
        <f t="shared" si="284"/>
        <v>0</v>
      </c>
      <c r="KY52" s="460">
        <f t="shared" si="180"/>
        <v>0</v>
      </c>
      <c r="KZ52" s="460">
        <f t="shared" si="285"/>
        <v>0</v>
      </c>
      <c r="LA52" s="457">
        <f t="shared" si="285"/>
        <v>0</v>
      </c>
      <c r="LB52" s="461">
        <f t="shared" si="162"/>
        <v>0</v>
      </c>
      <c r="LC52" s="460">
        <f t="shared" si="286"/>
        <v>0</v>
      </c>
      <c r="LD52" s="462">
        <f>IF(I52=1,VLOOKUP(C52,'総括表 (A表)'!$E$12:$AP$542,37,FALSE),)</f>
        <v>0</v>
      </c>
      <c r="LE52" s="463">
        <f t="shared" si="163"/>
        <v>0</v>
      </c>
      <c r="LF52" s="460" t="str">
        <f t="shared" si="287"/>
        <v/>
      </c>
      <c r="LG52" s="460" t="str">
        <f t="shared" si="288"/>
        <v/>
      </c>
      <c r="LH52" s="460" t="str">
        <f t="shared" si="164"/>
        <v/>
      </c>
      <c r="LI52" s="460" t="str">
        <f t="shared" si="309"/>
        <v/>
      </c>
      <c r="LJ52" s="460" t="str">
        <f t="shared" si="310"/>
        <v/>
      </c>
      <c r="LK52" s="460" t="str">
        <f t="shared" si="311"/>
        <v/>
      </c>
      <c r="LL52" s="460" t="str">
        <f t="shared" si="312"/>
        <v/>
      </c>
      <c r="LM52" s="460" t="str">
        <f t="shared" si="313"/>
        <v/>
      </c>
      <c r="LN52" s="460" t="str">
        <f t="shared" si="314"/>
        <v/>
      </c>
      <c r="LO52" s="462" t="str">
        <f t="shared" si="289"/>
        <v/>
      </c>
      <c r="LP52" s="459">
        <f t="shared" si="171"/>
        <v>0</v>
      </c>
      <c r="LQ52" s="460" t="str">
        <f t="shared" si="290"/>
        <v/>
      </c>
      <c r="LR52" s="460" t="str">
        <f t="shared" si="291"/>
        <v/>
      </c>
      <c r="LS52" s="464" t="str">
        <f t="shared" si="292"/>
        <v/>
      </c>
      <c r="LT52" s="460" t="str">
        <f t="shared" si="293"/>
        <v/>
      </c>
      <c r="LU52" s="460" t="str">
        <f t="shared" si="294"/>
        <v/>
      </c>
      <c r="LV52" s="621" t="str">
        <f t="shared" si="179"/>
        <v>○</v>
      </c>
      <c r="LW52" s="459">
        <f t="shared" si="172"/>
        <v>0</v>
      </c>
      <c r="LX52" s="465">
        <f t="shared" si="295"/>
        <v>0</v>
      </c>
      <c r="LY52" s="465" t="str">
        <f t="shared" si="296"/>
        <v/>
      </c>
      <c r="LZ52" s="466" t="str">
        <f t="shared" si="173"/>
        <v/>
      </c>
      <c r="MA52" s="466">
        <f t="shared" si="297"/>
        <v>0</v>
      </c>
      <c r="MB52" s="466">
        <f t="shared" si="174"/>
        <v>0</v>
      </c>
      <c r="MC52" s="466">
        <f t="shared" si="298"/>
        <v>0</v>
      </c>
      <c r="MD52" s="467">
        <f t="shared" si="299"/>
        <v>0</v>
      </c>
      <c r="ME52" s="468" t="str">
        <f t="shared" si="300"/>
        <v>○</v>
      </c>
      <c r="MF52" s="469" t="str">
        <f t="shared" si="301"/>
        <v/>
      </c>
      <c r="MG52" s="466">
        <f t="shared" si="302"/>
        <v>0</v>
      </c>
      <c r="MH52" s="470">
        <f t="shared" si="303"/>
        <v>0</v>
      </c>
      <c r="MI52" s="471" t="str">
        <f t="shared" si="175"/>
        <v>○</v>
      </c>
      <c r="MJ52" s="556" t="str">
        <f t="shared" si="176"/>
        <v>○</v>
      </c>
      <c r="MK52" s="569" t="str">
        <f t="shared" si="304"/>
        <v/>
      </c>
      <c r="ML52" s="568" t="str">
        <f t="shared" si="305"/>
        <v/>
      </c>
      <c r="MM52" s="570" t="str">
        <f t="shared" si="306"/>
        <v/>
      </c>
      <c r="MN52" s="571">
        <f t="shared" si="307"/>
        <v>0</v>
      </c>
    </row>
    <row r="53" spans="1:352" ht="30" customHeight="1">
      <c r="A53" s="531">
        <f t="shared" si="200"/>
        <v>0</v>
      </c>
      <c r="B53" s="531">
        <f t="shared" si="133"/>
        <v>0</v>
      </c>
      <c r="C53" s="531">
        <f t="shared" si="181"/>
        <v>0</v>
      </c>
      <c r="D53" s="531">
        <f t="shared" si="135"/>
        <v>0</v>
      </c>
      <c r="E53" s="531">
        <f t="shared" si="201"/>
        <v>0</v>
      </c>
      <c r="F53" s="531">
        <f t="shared" si="202"/>
        <v>0</v>
      </c>
      <c r="G53" s="531">
        <f t="shared" si="136"/>
        <v>0</v>
      </c>
      <c r="H53" s="531">
        <f t="shared" si="137"/>
        <v>0</v>
      </c>
      <c r="I53" s="531">
        <f t="shared" si="203"/>
        <v>0</v>
      </c>
      <c r="J53" s="531">
        <f t="shared" si="138"/>
        <v>0</v>
      </c>
      <c r="K53" s="532">
        <f t="shared" si="12"/>
        <v>40</v>
      </c>
      <c r="L53" s="390"/>
      <c r="M53" s="391"/>
      <c r="N53" s="391"/>
      <c r="O53" s="102"/>
      <c r="P53" s="545" cm="1">
        <f t="array" ref="P53">IFERROR(_xlfn.IFS($O53=1,"都市農業地域",$O53=2,"平地農業地域",$O53=3,"中間農業地域",$O53=4,"山間農業地域"),0)</f>
        <v>0</v>
      </c>
      <c r="Q53" s="560"/>
      <c r="R53" s="317">
        <f t="shared" si="204"/>
        <v>0</v>
      </c>
      <c r="S53" s="637"/>
      <c r="T53" s="742"/>
      <c r="U53" s="743"/>
      <c r="V53" s="637"/>
      <c r="W53" s="455" t="str">
        <f t="shared" si="139"/>
        <v/>
      </c>
      <c r="X53" s="546" t="str">
        <f>IFERROR(IF($Y53=5,"100万円",VLOOKUP($W53,'整理番号表 （R7） '!$Y$33:$Z$34,2,"FALSE")),"")</f>
        <v/>
      </c>
      <c r="Y53" s="50"/>
      <c r="Z53" s="456" cm="1">
        <f t="array" ref="Z53">IFERROR(_xlfn.IFS($Y53=1,"認定農業者",$Y53=2,"認定就農者",$Y53=3,"集落営農組織(任意組織)",$Y53=4,"市町村基本構想に示す目標水準を達成している農業者",$Y53=5,"市町村が認める者"),0)</f>
        <v>0</v>
      </c>
      <c r="AA53" s="371"/>
      <c r="AB53" s="547" t="str">
        <f>'整理番号表 （R7） '!$AC53</f>
        <v/>
      </c>
      <c r="AC53" s="548" t="str">
        <f t="shared" si="186"/>
        <v/>
      </c>
      <c r="AD53" s="50"/>
      <c r="AE53" s="50"/>
      <c r="AF53" s="318">
        <f>IF(AE53&lt;&gt;0,VLOOKUP(AE53,'整理番号表 （R7） '!$B$20:$F$47,2,FALSE),)</f>
        <v>0</v>
      </c>
      <c r="AG53" s="104"/>
      <c r="AH53" s="549" t="str">
        <f>IFERROR(VLOOKUP(AG53,'整理番号表 （R7） '!$P$6:$Q$39,2,FALSE),"")</f>
        <v/>
      </c>
      <c r="AI53" s="106"/>
      <c r="AJ53" s="530">
        <f t="shared" si="205"/>
        <v>0</v>
      </c>
      <c r="AK53" s="89"/>
      <c r="AL53" s="632"/>
      <c r="AM53" s="439"/>
      <c r="AN53" s="440"/>
      <c r="AO53" s="440"/>
      <c r="AP53" s="104"/>
      <c r="AQ53" s="441">
        <f>IF(AP53&lt;&gt;0,VLOOKUP(AP53,'整理番号表 （R7） '!$P$43:$R$49,2,FALSE),)</f>
        <v>0</v>
      </c>
      <c r="AR53" s="442"/>
      <c r="AS53" s="440"/>
      <c r="AT53" s="105"/>
      <c r="AU53" s="767"/>
      <c r="AV53" s="767"/>
      <c r="AW53" s="418"/>
      <c r="AX53" s="443">
        <f t="shared" si="140"/>
        <v>0</v>
      </c>
      <c r="AY53" s="443">
        <f t="shared" si="206"/>
        <v>0</v>
      </c>
      <c r="AZ53" s="418"/>
      <c r="BA53" s="443">
        <f t="shared" si="177"/>
        <v>0</v>
      </c>
      <c r="BB53" s="444"/>
      <c r="BC53" s="444"/>
      <c r="BD53" s="444"/>
      <c r="BE53" s="620"/>
      <c r="BF53" s="553" t="str">
        <f t="shared" si="207"/>
        <v/>
      </c>
      <c r="BG53" s="562" t="str">
        <f t="shared" si="208"/>
        <v/>
      </c>
      <c r="BH53" s="445">
        <f t="shared" si="143"/>
        <v>0</v>
      </c>
      <c r="BI53" s="445">
        <f t="shared" si="178"/>
        <v>0</v>
      </c>
      <c r="BJ53" s="446"/>
      <c r="BK53" s="446"/>
      <c r="BL53" s="446"/>
      <c r="BM53" s="45"/>
      <c r="BN53" s="318">
        <f>IF(BM53&lt;&gt;0,VLOOKUP(BM53,'整理番号表 （R7） '!$T$6:$U$16,2,FALSE),)</f>
        <v>0</v>
      </c>
      <c r="BO53" s="45"/>
      <c r="BP53" s="318">
        <f>IF(BO53&lt;&gt;0,VLOOKUP(BO53,'整理番号表 （R7） '!$T$23:$U$30,2,FALSE),)</f>
        <v>0</v>
      </c>
      <c r="BQ53" s="45"/>
      <c r="BR53" s="319">
        <f t="shared" si="17"/>
        <v>0</v>
      </c>
      <c r="BS53" s="763" t="str">
        <f t="shared" si="209"/>
        <v/>
      </c>
      <c r="BT53" s="113"/>
      <c r="BU53" s="618"/>
      <c r="BV53" s="113"/>
      <c r="BW53" s="113"/>
      <c r="BX53" s="113"/>
      <c r="BY53" s="554">
        <f t="shared" si="144"/>
        <v>0</v>
      </c>
      <c r="BZ53" s="764">
        <f t="shared" si="195"/>
        <v>0</v>
      </c>
      <c r="CA53" s="317">
        <f t="shared" si="145"/>
        <v>0</v>
      </c>
      <c r="CB53" s="357" t="str">
        <f t="shared" si="182"/>
        <v/>
      </c>
      <c r="CC53" s="317">
        <f t="shared" si="210"/>
        <v>0</v>
      </c>
      <c r="CD53" s="317">
        <f t="shared" si="146"/>
        <v>0</v>
      </c>
      <c r="CE53" s="317">
        <f t="shared" si="147"/>
        <v>0</v>
      </c>
      <c r="CF53" s="317">
        <f t="shared" si="148"/>
        <v>0</v>
      </c>
      <c r="CG53" s="317">
        <f t="shared" si="149"/>
        <v>0</v>
      </c>
      <c r="CH53" s="317">
        <f t="shared" si="150"/>
        <v>0</v>
      </c>
      <c r="CI53" s="357" t="str">
        <f t="shared" si="151"/>
        <v/>
      </c>
      <c r="CJ53" s="572">
        <f t="shared" si="196"/>
        <v>0</v>
      </c>
      <c r="CK53" s="320">
        <f t="shared" si="196"/>
        <v>0</v>
      </c>
      <c r="CL53" s="320">
        <f t="shared" si="196"/>
        <v>0</v>
      </c>
      <c r="CM53" s="320">
        <f t="shared" si="196"/>
        <v>0</v>
      </c>
      <c r="CN53" s="320">
        <f t="shared" si="196"/>
        <v>0</v>
      </c>
      <c r="CO53" s="320">
        <f t="shared" si="196"/>
        <v>0</v>
      </c>
      <c r="CP53" s="320">
        <f t="shared" si="211"/>
        <v>0</v>
      </c>
      <c r="CQ53" s="320">
        <f t="shared" si="197"/>
        <v>0</v>
      </c>
      <c r="CR53" s="320">
        <f t="shared" si="197"/>
        <v>0</v>
      </c>
      <c r="CS53" s="320">
        <f t="shared" si="197"/>
        <v>0</v>
      </c>
      <c r="CT53" s="320">
        <f t="shared" si="197"/>
        <v>0</v>
      </c>
      <c r="CU53" s="320">
        <f t="shared" si="197"/>
        <v>0</v>
      </c>
      <c r="CV53" s="320">
        <f t="shared" si="197"/>
        <v>0</v>
      </c>
      <c r="CW53" s="320">
        <f t="shared" si="212"/>
        <v>0</v>
      </c>
      <c r="CX53" s="320">
        <f t="shared" si="198"/>
        <v>0</v>
      </c>
      <c r="CY53" s="320">
        <f t="shared" si="198"/>
        <v>0</v>
      </c>
      <c r="CZ53" s="320">
        <f t="shared" si="198"/>
        <v>0</v>
      </c>
      <c r="DA53" s="320">
        <f t="shared" si="198"/>
        <v>0</v>
      </c>
      <c r="DB53" s="320">
        <f t="shared" si="198"/>
        <v>0</v>
      </c>
      <c r="DC53" s="320">
        <f t="shared" si="198"/>
        <v>0</v>
      </c>
      <c r="DD53" s="320">
        <f t="shared" si="213"/>
        <v>0</v>
      </c>
      <c r="DE53" s="320">
        <f t="shared" si="193"/>
        <v>0</v>
      </c>
      <c r="DF53" s="320">
        <f t="shared" si="193"/>
        <v>0</v>
      </c>
      <c r="DG53" s="320">
        <f t="shared" si="193"/>
        <v>0</v>
      </c>
      <c r="DH53" s="320">
        <f t="shared" si="193"/>
        <v>0</v>
      </c>
      <c r="DI53" s="320">
        <f t="shared" si="194"/>
        <v>0</v>
      </c>
      <c r="DJ53" s="320">
        <f t="shared" si="194"/>
        <v>0</v>
      </c>
      <c r="DK53" s="320">
        <f t="shared" si="214"/>
        <v>0</v>
      </c>
      <c r="DL53" s="320">
        <f t="shared" si="215"/>
        <v>0</v>
      </c>
      <c r="DM53" s="320">
        <f t="shared" si="216"/>
        <v>0</v>
      </c>
      <c r="DN53" s="320">
        <f t="shared" si="217"/>
        <v>0</v>
      </c>
      <c r="DO53" s="320">
        <f t="shared" si="218"/>
        <v>0</v>
      </c>
      <c r="DP53" s="374">
        <f t="shared" si="219"/>
        <v>0</v>
      </c>
      <c r="DQ53" s="447">
        <f t="shared" si="220"/>
        <v>0</v>
      </c>
      <c r="DR53" s="447">
        <f>IF($W53=1,IF(SUM($DQ53:DQ53)&lt;&gt;1,IF(SUM(GL53,GW53,HF53)&gt;0,1,),),)</f>
        <v>0</v>
      </c>
      <c r="DS53" s="447">
        <f>IF($W53=1,IF(SUM($DQ53:DR53)&lt;&gt;1,IF(SUM(GM53,GX53,HG53)&gt;0,1,),),)</f>
        <v>0</v>
      </c>
      <c r="DT53" s="447">
        <f>IF($W53=1,IF(SUM($DQ53:DS53)&lt;&gt;1,IF(SUM(GN53,GY53,HH53)&gt;0,1,),),)</f>
        <v>0</v>
      </c>
      <c r="DU53" s="447">
        <f>IF($W53=1,IF(SUM($DQ53:DT53)&lt;&gt;1,IF(SUM(GO53,GT53,GZ53,HI53)&gt;0,1,),),)</f>
        <v>0</v>
      </c>
      <c r="DV53" s="447">
        <f>IF($W53=1,IF(SUM($DQ53:DT53)&lt;&gt;1,IF(SUM(GP53,HA53,HJ53)&gt;0,1,),),)</f>
        <v>0</v>
      </c>
      <c r="DW53" s="447">
        <f>IF($W53=1,IF(SUM($DQ53:DV53)&lt;&gt;1,IF(SUM(GQ53,HB53,HK53)&gt;0,1,),),)</f>
        <v>0</v>
      </c>
      <c r="DX53" s="447">
        <f>IF($W53=1,IF(SUM($DQ53:DV53)&lt;&gt;1,IF(SUM(GR53,HC53,HL53)&gt;0,1,),),)</f>
        <v>0</v>
      </c>
      <c r="DY53" s="447">
        <f>IF($W53=1,IF(SUM($DQ53:DX53)&lt;&gt;1,IF(SUM(GS53,HD53,HM53,GU53)&gt;0,1,),),)</f>
        <v>0</v>
      </c>
      <c r="DZ53" s="447">
        <f t="shared" si="221"/>
        <v>0</v>
      </c>
      <c r="EA53" s="643"/>
      <c r="EB53" s="643"/>
      <c r="EC53" s="643"/>
      <c r="ED53" s="643"/>
      <c r="EE53" s="643"/>
      <c r="EF53" s="643"/>
      <c r="EG53" s="643"/>
      <c r="EH53" s="643"/>
      <c r="EI53" s="643"/>
      <c r="EJ53" s="643"/>
      <c r="EK53" s="643"/>
      <c r="EL53" s="643"/>
      <c r="EM53" s="56"/>
      <c r="EN53" s="56"/>
      <c r="EO53" s="56"/>
      <c r="EP53" s="56"/>
      <c r="EQ53" s="56"/>
      <c r="ER53" s="555">
        <f t="shared" si="222"/>
        <v>0</v>
      </c>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448"/>
      <c r="FT53" s="56"/>
      <c r="FU53" s="449"/>
      <c r="FV53" s="458"/>
      <c r="FW53" s="573"/>
      <c r="FX53" s="530">
        <f t="shared" si="223"/>
        <v>0</v>
      </c>
      <c r="FY53" s="450"/>
      <c r="FZ53" s="451"/>
      <c r="GA53" s="452"/>
      <c r="GB53" s="452"/>
      <c r="GC53" s="453">
        <f t="shared" si="224"/>
        <v>0</v>
      </c>
      <c r="GD53" s="454">
        <f t="shared" si="225"/>
        <v>0</v>
      </c>
      <c r="GE53" s="455">
        <f t="shared" si="226"/>
        <v>0</v>
      </c>
      <c r="GF53" s="456">
        <f t="shared" si="227"/>
        <v>0</v>
      </c>
      <c r="GG53" s="456">
        <f t="shared" si="228"/>
        <v>0</v>
      </c>
      <c r="GH53" s="456">
        <f t="shared" si="229"/>
        <v>0</v>
      </c>
      <c r="GI53" s="456">
        <f t="shared" si="230"/>
        <v>0</v>
      </c>
      <c r="GJ53" s="455">
        <f t="shared" si="47"/>
        <v>0</v>
      </c>
      <c r="GK53" s="455">
        <f t="shared" si="152"/>
        <v>0</v>
      </c>
      <c r="GL53" s="455">
        <f>IF(AND($FX53&lt;&gt;1,$FZ53&lt;&gt;1),IF(AND(SUM($GK53:GK53)&lt;&gt;1),IF($GC53&gt;=10,1,),),0)</f>
        <v>0</v>
      </c>
      <c r="GM53" s="455">
        <f>IF(AND($FX53&lt;&gt;1,$FZ53&lt;&gt;1),IF(AND(SUM($GK53:GL53)&lt;&gt;1),IF(AND($FY53=1,$GC53&gt;=4),1,),),0)</f>
        <v>0</v>
      </c>
      <c r="GN53" s="455">
        <f>IF(AND($FX53&lt;&gt;1,$FZ53&lt;&gt;1),IF(AND(SUM($GK53:GM53)&lt;&gt;1),IF(AND($FY53=1,$GC53&gt;=2),1,),),0)</f>
        <v>0</v>
      </c>
      <c r="GO53" s="455">
        <f>IF(AND($FX53&lt;&gt;1,$FZ53&lt;&gt;1),IF(AND(SUM($GK53:GN53)&lt;&gt;1),IF(AND($FY53=1,$GC53&gt;0),1,),),0)</f>
        <v>0</v>
      </c>
      <c r="GP53" s="455">
        <f>IF(AND($FX53&lt;&gt;1,$FZ53&lt;&gt;1),IF(AND(SUM($GK53:GO53)&lt;&gt;1),IF($GC53&gt;=4,1,),),0)</f>
        <v>0</v>
      </c>
      <c r="GQ53" s="455">
        <f>IF(AND($FX53&lt;&gt;1,$FZ53&lt;&gt;1),IF(AND(SUM($GK53:GP53)&lt;&gt;1),IF($FY53=1,1,),),0)</f>
        <v>0</v>
      </c>
      <c r="GR53" s="455">
        <f>IF(AND($FX53&lt;&gt;1,$FZ53&lt;&gt;1),IF(AND(SUM($GK53:GQ53)&lt;&gt;1),IF($GC53&gt;=2,1,),),0)</f>
        <v>0</v>
      </c>
      <c r="GS53" s="455">
        <f>IF(AND($FX53&lt;&gt;1,$FZ53&lt;&gt;1),IF(AND(SUM($GK53:GR53)&lt;&gt;1),IF($GC53&gt;0,1,),),0)</f>
        <v>0</v>
      </c>
      <c r="GT53" s="455">
        <f t="shared" si="48"/>
        <v>0</v>
      </c>
      <c r="GU53" s="455">
        <f>IF($FX53&lt;&gt;1,IF(AND(SUM($GT53:GT53)&lt;&gt;1,$GJ53=4,$FZ53=1,$GC53&gt;0),1,),0)</f>
        <v>0</v>
      </c>
      <c r="GV53" s="455">
        <f t="shared" si="49"/>
        <v>0</v>
      </c>
      <c r="GW53" s="455">
        <f t="shared" si="50"/>
        <v>0</v>
      </c>
      <c r="GX53" s="455">
        <f>IF($FX53&lt;&gt;1,IF(AND($GJ53=2,SUM($GV53:GW53)&lt;&gt;1),IF(AND($FY53=1,$GD53&gt;=0.2),1,),),0)</f>
        <v>0</v>
      </c>
      <c r="GY53" s="455">
        <f>IF($FX53&lt;&gt;1,IF(AND($GJ53=2,SUM($GV53:GX53)&lt;&gt;1),IF(AND($FY53=1,$GD53&gt;=0.1),1,),),0)</f>
        <v>0</v>
      </c>
      <c r="GZ53" s="455">
        <f>IF($FX53&lt;&gt;1,IF(AND($GJ53=2,SUM($GV53:GY53)&lt;&gt;1),IF(AND($FY53=1,$GC53&gt;0),1,),),0)</f>
        <v>0</v>
      </c>
      <c r="HA53" s="455">
        <f>IF($FX53&lt;&gt;1,IF(AND($GJ53=2,SUM($GV53:GZ53)&lt;&gt;1),IF($GD53&gt;=0.2,1,),),0)</f>
        <v>0</v>
      </c>
      <c r="HB53" s="455">
        <f>IF($FX53&lt;&gt;1,IF(AND($GJ53=2,SUM($GV53:HA53)&lt;&gt;1),IF($FY53=1,1,),),0)</f>
        <v>0</v>
      </c>
      <c r="HC53" s="455">
        <f>IF($FX53&lt;&gt;1,IF(AND($GJ53=2,SUM($GV53:HB53)&lt;&gt;1),IF($GD53&gt;=0.1,1,),),0)</f>
        <v>0</v>
      </c>
      <c r="HD53" s="455">
        <f>IF($FX53&lt;&gt;1,IF(AND(SUM($GV53:HC53)&lt;&gt;1,$GJ53=2,$GC53&gt;0),1,),0)</f>
        <v>0</v>
      </c>
      <c r="HE53" s="455">
        <f t="shared" si="51"/>
        <v>0</v>
      </c>
      <c r="HF53" s="455">
        <f t="shared" si="52"/>
        <v>0</v>
      </c>
      <c r="HG53" s="455">
        <f>IF($FX53&lt;&gt;1,IF(AND($GJ53=3,SUM($HE53:HF53)&lt;&gt;1),IF(AND($FY53=1,$GD53&gt;=0.1),1,),),0)</f>
        <v>0</v>
      </c>
      <c r="HH53" s="455">
        <f>IF($FX53&lt;&gt;1,IF(AND($GJ53=3,SUM($HE53:HG53)&lt;&gt;1),IF(AND($FY53=1,$GD53&gt;=0.05),1,),),0)</f>
        <v>0</v>
      </c>
      <c r="HI53" s="455">
        <f>IF($FX53&lt;&gt;1,IF(AND($GJ53=3,SUM($HE53:HH53)&lt;&gt;1),IF(AND($FY53=1,$GC53&gt;0),1,),),0)</f>
        <v>0</v>
      </c>
      <c r="HJ53" s="455">
        <f>IF($FX53&lt;&gt;1,IF(AND($GJ53=3,SUM($HE53:HI53)&lt;&gt;1),IF($GD53&gt;=0.1,1,),),0)</f>
        <v>0</v>
      </c>
      <c r="HK53" s="455">
        <f>IF($FX53&lt;&gt;1,IF(AND($GJ53=3,SUM($HE53:HJ53)&lt;&gt;1),IF($FY53=1,1,),),0)</f>
        <v>0</v>
      </c>
      <c r="HL53" s="455">
        <f>IF($FX53&lt;&gt;1,IF(AND($GJ53=3,SUM($HE53:HK53)&lt;&gt;1),IF($GD53&gt;=0.05,1,),),0)</f>
        <v>0</v>
      </c>
      <c r="HM53" s="455">
        <f>IF($FX53&lt;&gt;1,IF(AND(SUM($HE53:HL53)&lt;&gt;1,$GJ53=3,$FZ53=1,$GC53&gt;0),1,),0)</f>
        <v>0</v>
      </c>
      <c r="HN53" s="457">
        <f t="shared" si="153"/>
        <v>0</v>
      </c>
      <c r="HO53" s="458"/>
      <c r="HP53" s="459">
        <f t="shared" si="231"/>
        <v>0</v>
      </c>
      <c r="HQ53" s="460">
        <f t="shared" si="232"/>
        <v>0</v>
      </c>
      <c r="HR53" s="460">
        <f t="shared" si="233"/>
        <v>0</v>
      </c>
      <c r="HS53" s="460">
        <f t="shared" si="234"/>
        <v>0</v>
      </c>
      <c r="HT53" s="460">
        <f t="shared" si="235"/>
        <v>0</v>
      </c>
      <c r="HU53" s="460">
        <f t="shared" si="236"/>
        <v>0</v>
      </c>
      <c r="HV53" s="460">
        <f t="shared" si="237"/>
        <v>0</v>
      </c>
      <c r="HW53" s="460">
        <f t="shared" si="238"/>
        <v>0</v>
      </c>
      <c r="HX53" s="460">
        <f t="shared" si="239"/>
        <v>0</v>
      </c>
      <c r="HY53" s="460">
        <f t="shared" si="240"/>
        <v>0</v>
      </c>
      <c r="HZ53" s="460">
        <f t="shared" si="241"/>
        <v>0</v>
      </c>
      <c r="IA53" s="460">
        <f t="shared" si="242"/>
        <v>0</v>
      </c>
      <c r="IB53" s="460">
        <f t="shared" si="243"/>
        <v>0</v>
      </c>
      <c r="IC53" s="460">
        <f t="shared" si="244"/>
        <v>0</v>
      </c>
      <c r="ID53" s="460">
        <f t="shared" si="245"/>
        <v>0</v>
      </c>
      <c r="IE53" s="460">
        <f t="shared" si="246"/>
        <v>0</v>
      </c>
      <c r="IF53" s="460">
        <f t="shared" si="247"/>
        <v>0</v>
      </c>
      <c r="IG53" s="460">
        <f t="shared" si="248"/>
        <v>0</v>
      </c>
      <c r="IH53" s="460">
        <f t="shared" si="249"/>
        <v>0</v>
      </c>
      <c r="II53" s="460">
        <f t="shared" si="250"/>
        <v>0</v>
      </c>
      <c r="IJ53" s="460">
        <f t="shared" si="251"/>
        <v>0</v>
      </c>
      <c r="IK53" s="460">
        <f t="shared" si="252"/>
        <v>0</v>
      </c>
      <c r="IL53" s="460">
        <f t="shared" si="253"/>
        <v>0</v>
      </c>
      <c r="IM53" s="460">
        <f t="shared" si="254"/>
        <v>0</v>
      </c>
      <c r="IN53" s="460">
        <f t="shared" si="255"/>
        <v>0</v>
      </c>
      <c r="IO53" s="460">
        <f t="shared" si="256"/>
        <v>0</v>
      </c>
      <c r="IP53" s="460">
        <f t="shared" si="257"/>
        <v>0</v>
      </c>
      <c r="IQ53" s="460">
        <f t="shared" si="258"/>
        <v>0</v>
      </c>
      <c r="IR53" s="460">
        <f t="shared" si="259"/>
        <v>0</v>
      </c>
      <c r="IS53" s="460">
        <f t="shared" si="260"/>
        <v>0</v>
      </c>
      <c r="IT53" s="460">
        <f t="shared" si="261"/>
        <v>0</v>
      </c>
      <c r="IU53" s="460">
        <f t="shared" si="262"/>
        <v>0</v>
      </c>
      <c r="IV53" s="460">
        <f t="shared" si="263"/>
        <v>0</v>
      </c>
      <c r="IW53" s="460">
        <f t="shared" si="264"/>
        <v>0</v>
      </c>
      <c r="IX53" s="460">
        <f t="shared" si="265"/>
        <v>0</v>
      </c>
      <c r="IY53" s="460">
        <f t="shared" si="266"/>
        <v>0</v>
      </c>
      <c r="IZ53" s="460">
        <f t="shared" si="267"/>
        <v>0</v>
      </c>
      <c r="JA53" s="460">
        <f t="shared" si="268"/>
        <v>0</v>
      </c>
      <c r="JB53" s="460">
        <f t="shared" si="269"/>
        <v>0</v>
      </c>
      <c r="JC53" s="460">
        <f t="shared" si="270"/>
        <v>0</v>
      </c>
      <c r="JD53" s="460">
        <f t="shared" si="271"/>
        <v>0</v>
      </c>
      <c r="JE53" s="460">
        <f t="shared" si="272"/>
        <v>0</v>
      </c>
      <c r="JF53" s="460">
        <f t="shared" si="273"/>
        <v>0</v>
      </c>
      <c r="JG53" s="460">
        <f t="shared" si="154"/>
        <v>0</v>
      </c>
      <c r="JH53" s="460">
        <f t="shared" si="155"/>
        <v>0</v>
      </c>
      <c r="JI53" s="460">
        <f t="shared" si="156"/>
        <v>0</v>
      </c>
      <c r="JJ53" s="460">
        <f t="shared" si="157"/>
        <v>0</v>
      </c>
      <c r="JK53" s="460">
        <f t="shared" si="158"/>
        <v>0</v>
      </c>
      <c r="JL53" s="460">
        <f t="shared" si="159"/>
        <v>0</v>
      </c>
      <c r="JM53" s="648">
        <f t="shared" si="274"/>
        <v>0</v>
      </c>
      <c r="JN53" s="460">
        <f t="shared" si="275"/>
        <v>0</v>
      </c>
      <c r="JO53" s="460">
        <f t="shared" si="276"/>
        <v>0</v>
      </c>
      <c r="JP53" s="648">
        <f t="shared" si="277"/>
        <v>0</v>
      </c>
      <c r="JQ53" s="460">
        <f t="shared" si="278"/>
        <v>0</v>
      </c>
      <c r="JR53" s="460">
        <f t="shared" si="279"/>
        <v>0</v>
      </c>
      <c r="JS53" s="460">
        <f t="shared" si="308"/>
        <v>0</v>
      </c>
      <c r="JT53" s="460">
        <f t="shared" si="280"/>
        <v>0</v>
      </c>
      <c r="JU53" s="460">
        <f t="shared" si="281"/>
        <v>0</v>
      </c>
      <c r="JV53" s="460">
        <f t="shared" si="282"/>
        <v>0</v>
      </c>
      <c r="JW53" s="460">
        <f t="shared" si="199"/>
        <v>0</v>
      </c>
      <c r="JX53" s="460">
        <f t="shared" si="199"/>
        <v>0</v>
      </c>
      <c r="JY53" s="460">
        <f t="shared" si="199"/>
        <v>0</v>
      </c>
      <c r="JZ53" s="460">
        <f t="shared" si="199"/>
        <v>0</v>
      </c>
      <c r="KA53" s="460">
        <f t="shared" si="199"/>
        <v>0</v>
      </c>
      <c r="KB53" s="460">
        <f t="shared" si="199"/>
        <v>0</v>
      </c>
      <c r="KC53" s="460">
        <f t="shared" si="199"/>
        <v>0</v>
      </c>
      <c r="KD53" s="460">
        <f t="shared" si="199"/>
        <v>0</v>
      </c>
      <c r="KE53" s="460">
        <f t="shared" si="199"/>
        <v>0</v>
      </c>
      <c r="KF53" s="460">
        <f t="shared" si="199"/>
        <v>0</v>
      </c>
      <c r="KG53" s="460">
        <f t="shared" si="199"/>
        <v>0</v>
      </c>
      <c r="KH53" s="460">
        <f t="shared" si="199"/>
        <v>0</v>
      </c>
      <c r="KI53" s="460">
        <f t="shared" si="283"/>
        <v>0</v>
      </c>
      <c r="KJ53" s="460">
        <f t="shared" si="189"/>
        <v>0</v>
      </c>
      <c r="KK53" s="460">
        <f t="shared" si="189"/>
        <v>0</v>
      </c>
      <c r="KL53" s="460">
        <f t="shared" si="189"/>
        <v>0</v>
      </c>
      <c r="KM53" s="460">
        <f t="shared" si="188"/>
        <v>0</v>
      </c>
      <c r="KN53" s="460">
        <f t="shared" si="188"/>
        <v>0</v>
      </c>
      <c r="KO53" s="460">
        <f t="shared" si="188"/>
        <v>0</v>
      </c>
      <c r="KP53" s="460">
        <f t="shared" si="188"/>
        <v>0</v>
      </c>
      <c r="KQ53" s="460">
        <f t="shared" si="188"/>
        <v>0</v>
      </c>
      <c r="KR53" s="460">
        <f t="shared" si="188"/>
        <v>0</v>
      </c>
      <c r="KS53" s="460">
        <f t="shared" si="188"/>
        <v>0</v>
      </c>
      <c r="KT53" s="460">
        <f t="shared" si="188"/>
        <v>0</v>
      </c>
      <c r="KU53" s="460">
        <f t="shared" si="188"/>
        <v>0</v>
      </c>
      <c r="KV53" s="460">
        <f t="shared" si="188"/>
        <v>0</v>
      </c>
      <c r="KW53" s="460">
        <f t="shared" si="188"/>
        <v>0</v>
      </c>
      <c r="KX53" s="460">
        <f t="shared" si="284"/>
        <v>0</v>
      </c>
      <c r="KY53" s="460">
        <f t="shared" si="180"/>
        <v>0</v>
      </c>
      <c r="KZ53" s="460">
        <f t="shared" si="285"/>
        <v>0</v>
      </c>
      <c r="LA53" s="457">
        <f t="shared" si="285"/>
        <v>0</v>
      </c>
      <c r="LB53" s="461">
        <f t="shared" si="162"/>
        <v>0</v>
      </c>
      <c r="LC53" s="460">
        <f t="shared" si="286"/>
        <v>0</v>
      </c>
      <c r="LD53" s="462">
        <f>IF(I53=1,VLOOKUP(C53,'総括表 (A表)'!$E$12:$AP$542,37,FALSE),)</f>
        <v>0</v>
      </c>
      <c r="LE53" s="463">
        <f t="shared" si="163"/>
        <v>0</v>
      </c>
      <c r="LF53" s="460" t="str">
        <f t="shared" si="287"/>
        <v/>
      </c>
      <c r="LG53" s="460" t="str">
        <f t="shared" si="288"/>
        <v/>
      </c>
      <c r="LH53" s="460" t="str">
        <f t="shared" si="164"/>
        <v/>
      </c>
      <c r="LI53" s="460" t="str">
        <f t="shared" si="309"/>
        <v/>
      </c>
      <c r="LJ53" s="460" t="str">
        <f t="shared" si="310"/>
        <v/>
      </c>
      <c r="LK53" s="460" t="str">
        <f t="shared" si="311"/>
        <v/>
      </c>
      <c r="LL53" s="460" t="str">
        <f t="shared" si="312"/>
        <v/>
      </c>
      <c r="LM53" s="460" t="str">
        <f t="shared" si="313"/>
        <v/>
      </c>
      <c r="LN53" s="460" t="str">
        <f t="shared" si="314"/>
        <v/>
      </c>
      <c r="LO53" s="462" t="str">
        <f t="shared" si="289"/>
        <v/>
      </c>
      <c r="LP53" s="459">
        <f t="shared" si="171"/>
        <v>0</v>
      </c>
      <c r="LQ53" s="460" t="str">
        <f t="shared" si="290"/>
        <v/>
      </c>
      <c r="LR53" s="460" t="str">
        <f t="shared" si="291"/>
        <v/>
      </c>
      <c r="LS53" s="464" t="str">
        <f t="shared" si="292"/>
        <v/>
      </c>
      <c r="LT53" s="460" t="str">
        <f t="shared" si="293"/>
        <v/>
      </c>
      <c r="LU53" s="460" t="str">
        <f t="shared" si="294"/>
        <v/>
      </c>
      <c r="LV53" s="621" t="str">
        <f t="shared" si="179"/>
        <v>○</v>
      </c>
      <c r="LW53" s="459">
        <f t="shared" si="172"/>
        <v>0</v>
      </c>
      <c r="LX53" s="465">
        <f t="shared" si="295"/>
        <v>0</v>
      </c>
      <c r="LY53" s="465" t="str">
        <f t="shared" si="296"/>
        <v/>
      </c>
      <c r="LZ53" s="466" t="str">
        <f t="shared" si="173"/>
        <v/>
      </c>
      <c r="MA53" s="466">
        <f t="shared" si="297"/>
        <v>0</v>
      </c>
      <c r="MB53" s="466">
        <f t="shared" si="174"/>
        <v>0</v>
      </c>
      <c r="MC53" s="466">
        <f t="shared" si="298"/>
        <v>0</v>
      </c>
      <c r="MD53" s="467">
        <f t="shared" si="299"/>
        <v>0</v>
      </c>
      <c r="ME53" s="468" t="str">
        <f t="shared" si="300"/>
        <v>○</v>
      </c>
      <c r="MF53" s="469" t="str">
        <f t="shared" si="301"/>
        <v/>
      </c>
      <c r="MG53" s="466">
        <f t="shared" si="302"/>
        <v>0</v>
      </c>
      <c r="MH53" s="470">
        <f t="shared" si="303"/>
        <v>0</v>
      </c>
      <c r="MI53" s="471" t="str">
        <f t="shared" si="175"/>
        <v>○</v>
      </c>
      <c r="MJ53" s="556" t="str">
        <f t="shared" si="176"/>
        <v>○</v>
      </c>
      <c r="MK53" s="569" t="str">
        <f t="shared" si="304"/>
        <v/>
      </c>
      <c r="ML53" s="568" t="str">
        <f t="shared" si="305"/>
        <v/>
      </c>
      <c r="MM53" s="570" t="str">
        <f t="shared" si="306"/>
        <v/>
      </c>
      <c r="MN53" s="571">
        <f t="shared" si="307"/>
        <v>0</v>
      </c>
    </row>
    <row r="54" spans="1:352" ht="30" customHeight="1">
      <c r="A54" s="531">
        <f t="shared" si="200"/>
        <v>0</v>
      </c>
      <c r="B54" s="531">
        <f t="shared" si="133"/>
        <v>0</v>
      </c>
      <c r="C54" s="531">
        <f t="shared" si="181"/>
        <v>0</v>
      </c>
      <c r="D54" s="531">
        <f t="shared" si="135"/>
        <v>0</v>
      </c>
      <c r="E54" s="531">
        <f t="shared" si="201"/>
        <v>0</v>
      </c>
      <c r="F54" s="531">
        <f t="shared" si="202"/>
        <v>0</v>
      </c>
      <c r="G54" s="531">
        <f t="shared" si="136"/>
        <v>0</v>
      </c>
      <c r="H54" s="531">
        <f t="shared" si="137"/>
        <v>0</v>
      </c>
      <c r="I54" s="531">
        <f t="shared" si="203"/>
        <v>0</v>
      </c>
      <c r="J54" s="531">
        <f t="shared" si="138"/>
        <v>0</v>
      </c>
      <c r="K54" s="532">
        <f t="shared" si="12"/>
        <v>41</v>
      </c>
      <c r="L54" s="390"/>
      <c r="M54" s="391"/>
      <c r="N54" s="391"/>
      <c r="O54" s="102"/>
      <c r="P54" s="545" cm="1">
        <f t="array" ref="P54">IFERROR(_xlfn.IFS($O54=1,"都市農業地域",$O54=2,"平地農業地域",$O54=3,"中間農業地域",$O54=4,"山間農業地域"),0)</f>
        <v>0</v>
      </c>
      <c r="Q54" s="560"/>
      <c r="R54" s="317">
        <f t="shared" si="204"/>
        <v>0</v>
      </c>
      <c r="S54" s="637"/>
      <c r="T54" s="742"/>
      <c r="U54" s="743"/>
      <c r="V54" s="637"/>
      <c r="W54" s="455" t="str">
        <f t="shared" si="139"/>
        <v/>
      </c>
      <c r="X54" s="546" t="str">
        <f>IFERROR(IF($Y54=5,"100万円",VLOOKUP($W54,'整理番号表 （R7） '!$Y$33:$Z$34,2,"FALSE")),"")</f>
        <v/>
      </c>
      <c r="Y54" s="50"/>
      <c r="Z54" s="456" cm="1">
        <f t="array" ref="Z54">IFERROR(_xlfn.IFS($Y54=1,"認定農業者",$Y54=2,"認定就農者",$Y54=3,"集落営農組織(任意組織)",$Y54=4,"市町村基本構想に示す目標水準を達成している農業者",$Y54=5,"市町村が認める者"),0)</f>
        <v>0</v>
      </c>
      <c r="AA54" s="371"/>
      <c r="AB54" s="547" t="str">
        <f>'整理番号表 （R7） '!$AC54</f>
        <v/>
      </c>
      <c r="AC54" s="548" t="str">
        <f t="shared" si="186"/>
        <v/>
      </c>
      <c r="AD54" s="50"/>
      <c r="AE54" s="50"/>
      <c r="AF54" s="318">
        <f>IF(AE54&lt;&gt;0,VLOOKUP(AE54,'整理番号表 （R7） '!$B$20:$F$47,2,FALSE),)</f>
        <v>0</v>
      </c>
      <c r="AG54" s="104"/>
      <c r="AH54" s="549" t="str">
        <f>IFERROR(VLOOKUP(AG54,'整理番号表 （R7） '!$P$6:$Q$39,2,FALSE),"")</f>
        <v/>
      </c>
      <c r="AI54" s="106"/>
      <c r="AJ54" s="530">
        <f t="shared" si="205"/>
        <v>0</v>
      </c>
      <c r="AK54" s="89"/>
      <c r="AL54" s="632"/>
      <c r="AM54" s="439"/>
      <c r="AN54" s="440"/>
      <c r="AO54" s="440"/>
      <c r="AP54" s="104"/>
      <c r="AQ54" s="441">
        <f>IF(AP54&lt;&gt;0,VLOOKUP(AP54,'整理番号表 （R7） '!$P$43:$R$49,2,FALSE),)</f>
        <v>0</v>
      </c>
      <c r="AR54" s="442"/>
      <c r="AS54" s="440"/>
      <c r="AT54" s="105"/>
      <c r="AU54" s="767"/>
      <c r="AV54" s="767"/>
      <c r="AW54" s="418"/>
      <c r="AX54" s="443">
        <f t="shared" si="140"/>
        <v>0</v>
      </c>
      <c r="AY54" s="443">
        <f t="shared" si="206"/>
        <v>0</v>
      </c>
      <c r="AZ54" s="418"/>
      <c r="BA54" s="443">
        <f t="shared" si="177"/>
        <v>0</v>
      </c>
      <c r="BB54" s="444"/>
      <c r="BC54" s="444"/>
      <c r="BD54" s="444"/>
      <c r="BE54" s="620"/>
      <c r="BF54" s="553" t="str">
        <f t="shared" si="207"/>
        <v/>
      </c>
      <c r="BG54" s="562" t="str">
        <f t="shared" si="208"/>
        <v/>
      </c>
      <c r="BH54" s="445">
        <f t="shared" si="143"/>
        <v>0</v>
      </c>
      <c r="BI54" s="445">
        <f t="shared" si="178"/>
        <v>0</v>
      </c>
      <c r="BJ54" s="446"/>
      <c r="BK54" s="446"/>
      <c r="BL54" s="446"/>
      <c r="BM54" s="45"/>
      <c r="BN54" s="318">
        <f>IF(BM54&lt;&gt;0,VLOOKUP(BM54,'整理番号表 （R7） '!$T$6:$U$16,2,FALSE),)</f>
        <v>0</v>
      </c>
      <c r="BO54" s="45"/>
      <c r="BP54" s="318">
        <f>IF(BO54&lt;&gt;0,VLOOKUP(BO54,'整理番号表 （R7） '!$T$23:$U$30,2,FALSE),)</f>
        <v>0</v>
      </c>
      <c r="BQ54" s="45"/>
      <c r="BR54" s="319">
        <f t="shared" si="17"/>
        <v>0</v>
      </c>
      <c r="BS54" s="763" t="str">
        <f t="shared" si="209"/>
        <v/>
      </c>
      <c r="BT54" s="113"/>
      <c r="BU54" s="618"/>
      <c r="BV54" s="113"/>
      <c r="BW54" s="113"/>
      <c r="BX54" s="113"/>
      <c r="BY54" s="554">
        <f t="shared" si="144"/>
        <v>0</v>
      </c>
      <c r="BZ54" s="764">
        <f t="shared" si="195"/>
        <v>0</v>
      </c>
      <c r="CA54" s="317">
        <f t="shared" si="145"/>
        <v>0</v>
      </c>
      <c r="CB54" s="357" t="str">
        <f t="shared" si="182"/>
        <v/>
      </c>
      <c r="CC54" s="317">
        <f t="shared" si="210"/>
        <v>0</v>
      </c>
      <c r="CD54" s="317">
        <f t="shared" si="146"/>
        <v>0</v>
      </c>
      <c r="CE54" s="317">
        <f t="shared" si="147"/>
        <v>0</v>
      </c>
      <c r="CF54" s="317">
        <f t="shared" si="148"/>
        <v>0</v>
      </c>
      <c r="CG54" s="317">
        <f t="shared" si="149"/>
        <v>0</v>
      </c>
      <c r="CH54" s="317">
        <f t="shared" si="150"/>
        <v>0</v>
      </c>
      <c r="CI54" s="357" t="str">
        <f t="shared" si="151"/>
        <v/>
      </c>
      <c r="CJ54" s="572">
        <f t="shared" ref="CJ54:CO63" si="315">IF(OR($BT54&lt;=0,$BX54&lt;=0),0,IF(AND($W54=1,$I54=1,$FM54&lt;&gt;1,CJ$2&lt;=$BY54,$BY54&lt;CK$2),1,))</f>
        <v>0</v>
      </c>
      <c r="CK54" s="320">
        <f t="shared" si="315"/>
        <v>0</v>
      </c>
      <c r="CL54" s="320">
        <f t="shared" si="315"/>
        <v>0</v>
      </c>
      <c r="CM54" s="320">
        <f t="shared" si="315"/>
        <v>0</v>
      </c>
      <c r="CN54" s="320">
        <f t="shared" si="315"/>
        <v>0</v>
      </c>
      <c r="CO54" s="320">
        <f t="shared" si="315"/>
        <v>0</v>
      </c>
      <c r="CP54" s="320">
        <f t="shared" si="211"/>
        <v>0</v>
      </c>
      <c r="CQ54" s="320">
        <f t="shared" ref="CQ54:CV63" si="316">IF(OR($BT54&lt;=0,$BX54&lt;=0),0,IF(AND($W54=2,$I54=1,$FM54&lt;&gt;1,CQ$2&lt;=$BY54,$BY54&lt;CR$2),1,))</f>
        <v>0</v>
      </c>
      <c r="CR54" s="320">
        <f t="shared" si="316"/>
        <v>0</v>
      </c>
      <c r="CS54" s="320">
        <f t="shared" si="316"/>
        <v>0</v>
      </c>
      <c r="CT54" s="320">
        <f t="shared" si="316"/>
        <v>0</v>
      </c>
      <c r="CU54" s="320">
        <f t="shared" si="316"/>
        <v>0</v>
      </c>
      <c r="CV54" s="320">
        <f t="shared" si="316"/>
        <v>0</v>
      </c>
      <c r="CW54" s="320">
        <f t="shared" si="212"/>
        <v>0</v>
      </c>
      <c r="CX54" s="320">
        <f t="shared" ref="CX54:DC63" si="317">IF($BX54&lt;0,0,IF(AND($W54=1,$I54=1,$FM54&lt;&gt;1,CX$2&lt;=$BZ54,$BZ54&lt;CY$2),1,))</f>
        <v>0</v>
      </c>
      <c r="CY54" s="320">
        <f t="shared" si="317"/>
        <v>0</v>
      </c>
      <c r="CZ54" s="320">
        <f t="shared" si="317"/>
        <v>0</v>
      </c>
      <c r="DA54" s="320">
        <f t="shared" si="317"/>
        <v>0</v>
      </c>
      <c r="DB54" s="320">
        <f t="shared" si="317"/>
        <v>0</v>
      </c>
      <c r="DC54" s="320">
        <f t="shared" si="317"/>
        <v>0</v>
      </c>
      <c r="DD54" s="320">
        <f t="shared" si="213"/>
        <v>0</v>
      </c>
      <c r="DE54" s="320">
        <f t="shared" ref="DE54:DH73" si="318">IF($BX54&lt;0,0,IF(AND($W54=2,$I54=1,$FM54&lt;&gt;1,DE$2&lt;=$BZ54,$BZ54&lt;DF$2),1,))</f>
        <v>0</v>
      </c>
      <c r="DF54" s="320">
        <f t="shared" si="318"/>
        <v>0</v>
      </c>
      <c r="DG54" s="320">
        <f t="shared" si="318"/>
        <v>0</v>
      </c>
      <c r="DH54" s="320">
        <f t="shared" si="318"/>
        <v>0</v>
      </c>
      <c r="DI54" s="320">
        <f t="shared" ref="DI54:DJ73" si="319">IF($BX54&lt;0,0,IF(AND(,$W54=2,$I54=1,$FM54&lt;&gt;1,DI$2&lt;=$BZ54,$BZ54&lt;DJ$2),1,))</f>
        <v>0</v>
      </c>
      <c r="DJ54" s="320">
        <f t="shared" si="319"/>
        <v>0</v>
      </c>
      <c r="DK54" s="320">
        <f t="shared" si="214"/>
        <v>0</v>
      </c>
      <c r="DL54" s="320">
        <f t="shared" si="215"/>
        <v>0</v>
      </c>
      <c r="DM54" s="320">
        <f t="shared" si="216"/>
        <v>0</v>
      </c>
      <c r="DN54" s="320">
        <f t="shared" si="217"/>
        <v>0</v>
      </c>
      <c r="DO54" s="320">
        <f t="shared" si="218"/>
        <v>0</v>
      </c>
      <c r="DP54" s="374">
        <f t="shared" si="219"/>
        <v>0</v>
      </c>
      <c r="DQ54" s="447">
        <f t="shared" si="220"/>
        <v>0</v>
      </c>
      <c r="DR54" s="447">
        <f>IF($W54=1,IF(SUM($DQ54:DQ54)&lt;&gt;1,IF(SUM(GL54,GW54,HF54)&gt;0,1,),),)</f>
        <v>0</v>
      </c>
      <c r="DS54" s="447">
        <f>IF($W54=1,IF(SUM($DQ54:DR54)&lt;&gt;1,IF(SUM(GM54,GX54,HG54)&gt;0,1,),),)</f>
        <v>0</v>
      </c>
      <c r="DT54" s="447">
        <f>IF($W54=1,IF(SUM($DQ54:DS54)&lt;&gt;1,IF(SUM(GN54,GY54,HH54)&gt;0,1,),),)</f>
        <v>0</v>
      </c>
      <c r="DU54" s="447">
        <f>IF($W54=1,IF(SUM($DQ54:DT54)&lt;&gt;1,IF(SUM(GO54,GT54,GZ54,HI54)&gt;0,1,),),)</f>
        <v>0</v>
      </c>
      <c r="DV54" s="447">
        <f>IF($W54=1,IF(SUM($DQ54:DT54)&lt;&gt;1,IF(SUM(GP54,HA54,HJ54)&gt;0,1,),),)</f>
        <v>0</v>
      </c>
      <c r="DW54" s="447">
        <f>IF($W54=1,IF(SUM($DQ54:DV54)&lt;&gt;1,IF(SUM(GQ54,HB54,HK54)&gt;0,1,),),)</f>
        <v>0</v>
      </c>
      <c r="DX54" s="447">
        <f>IF($W54=1,IF(SUM($DQ54:DV54)&lt;&gt;1,IF(SUM(GR54,HC54,HL54)&gt;0,1,),),)</f>
        <v>0</v>
      </c>
      <c r="DY54" s="447">
        <f>IF($W54=1,IF(SUM($DQ54:DX54)&lt;&gt;1,IF(SUM(GS54,HD54,HM54,GU54)&gt;0,1,),),)</f>
        <v>0</v>
      </c>
      <c r="DZ54" s="447">
        <f t="shared" si="221"/>
        <v>0</v>
      </c>
      <c r="EA54" s="643"/>
      <c r="EB54" s="643"/>
      <c r="EC54" s="643"/>
      <c r="ED54" s="643"/>
      <c r="EE54" s="643"/>
      <c r="EF54" s="643"/>
      <c r="EG54" s="643"/>
      <c r="EH54" s="643"/>
      <c r="EI54" s="643"/>
      <c r="EJ54" s="643"/>
      <c r="EK54" s="643"/>
      <c r="EL54" s="643"/>
      <c r="EM54" s="56"/>
      <c r="EN54" s="56"/>
      <c r="EO54" s="56"/>
      <c r="EP54" s="56"/>
      <c r="EQ54" s="56"/>
      <c r="ER54" s="555">
        <f t="shared" si="222"/>
        <v>0</v>
      </c>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448"/>
      <c r="FT54" s="56"/>
      <c r="FU54" s="449"/>
      <c r="FV54" s="458"/>
      <c r="FW54" s="573"/>
      <c r="FX54" s="530">
        <f t="shared" si="223"/>
        <v>0</v>
      </c>
      <c r="FY54" s="450"/>
      <c r="FZ54" s="451"/>
      <c r="GA54" s="452"/>
      <c r="GB54" s="452"/>
      <c r="GC54" s="453">
        <f t="shared" si="224"/>
        <v>0</v>
      </c>
      <c r="GD54" s="454">
        <f t="shared" si="225"/>
        <v>0</v>
      </c>
      <c r="GE54" s="455">
        <f t="shared" si="226"/>
        <v>0</v>
      </c>
      <c r="GF54" s="456">
        <f t="shared" si="227"/>
        <v>0</v>
      </c>
      <c r="GG54" s="456">
        <f t="shared" si="228"/>
        <v>0</v>
      </c>
      <c r="GH54" s="456">
        <f t="shared" si="229"/>
        <v>0</v>
      </c>
      <c r="GI54" s="456">
        <f t="shared" si="230"/>
        <v>0</v>
      </c>
      <c r="GJ54" s="455">
        <f t="shared" si="47"/>
        <v>0</v>
      </c>
      <c r="GK54" s="455">
        <f t="shared" si="152"/>
        <v>0</v>
      </c>
      <c r="GL54" s="455">
        <f>IF(AND($FX54&lt;&gt;1,$FZ54&lt;&gt;1),IF(AND(SUM($GK54:GK54)&lt;&gt;1),IF($GC54&gt;=10,1,),),0)</f>
        <v>0</v>
      </c>
      <c r="GM54" s="455">
        <f>IF(AND($FX54&lt;&gt;1,$FZ54&lt;&gt;1),IF(AND(SUM($GK54:GL54)&lt;&gt;1),IF(AND($FY54=1,$GC54&gt;=4),1,),),0)</f>
        <v>0</v>
      </c>
      <c r="GN54" s="455">
        <f>IF(AND($FX54&lt;&gt;1,$FZ54&lt;&gt;1),IF(AND(SUM($GK54:GM54)&lt;&gt;1),IF(AND($FY54=1,$GC54&gt;=2),1,),),0)</f>
        <v>0</v>
      </c>
      <c r="GO54" s="455">
        <f>IF(AND($FX54&lt;&gt;1,$FZ54&lt;&gt;1),IF(AND(SUM($GK54:GN54)&lt;&gt;1),IF(AND($FY54=1,$GC54&gt;0),1,),),0)</f>
        <v>0</v>
      </c>
      <c r="GP54" s="455">
        <f>IF(AND($FX54&lt;&gt;1,$FZ54&lt;&gt;1),IF(AND(SUM($GK54:GO54)&lt;&gt;1),IF($GC54&gt;=4,1,),),0)</f>
        <v>0</v>
      </c>
      <c r="GQ54" s="455">
        <f>IF(AND($FX54&lt;&gt;1,$FZ54&lt;&gt;1),IF(AND(SUM($GK54:GP54)&lt;&gt;1),IF($FY54=1,1,),),0)</f>
        <v>0</v>
      </c>
      <c r="GR54" s="455">
        <f>IF(AND($FX54&lt;&gt;1,$FZ54&lt;&gt;1),IF(AND(SUM($GK54:GQ54)&lt;&gt;1),IF($GC54&gt;=2,1,),),0)</f>
        <v>0</v>
      </c>
      <c r="GS54" s="455">
        <f>IF(AND($FX54&lt;&gt;1,$FZ54&lt;&gt;1),IF(AND(SUM($GK54:GR54)&lt;&gt;1),IF($GC54&gt;0,1,),),0)</f>
        <v>0</v>
      </c>
      <c r="GT54" s="455">
        <f t="shared" si="48"/>
        <v>0</v>
      </c>
      <c r="GU54" s="455">
        <f>IF($FX54&lt;&gt;1,IF(AND(SUM($GT54:GT54)&lt;&gt;1,$GJ54=4,$FZ54=1,$GC54&gt;0),1,),0)</f>
        <v>0</v>
      </c>
      <c r="GV54" s="455">
        <f t="shared" si="49"/>
        <v>0</v>
      </c>
      <c r="GW54" s="455">
        <f t="shared" si="50"/>
        <v>0</v>
      </c>
      <c r="GX54" s="455">
        <f>IF($FX54&lt;&gt;1,IF(AND($GJ54=2,SUM($GV54:GW54)&lt;&gt;1),IF(AND($FY54=1,$GD54&gt;=0.2),1,),),0)</f>
        <v>0</v>
      </c>
      <c r="GY54" s="455">
        <f>IF($FX54&lt;&gt;1,IF(AND($GJ54=2,SUM($GV54:GX54)&lt;&gt;1),IF(AND($FY54=1,$GD54&gt;=0.1),1,),),0)</f>
        <v>0</v>
      </c>
      <c r="GZ54" s="455">
        <f>IF($FX54&lt;&gt;1,IF(AND($GJ54=2,SUM($GV54:GY54)&lt;&gt;1),IF(AND($FY54=1,$GC54&gt;0),1,),),0)</f>
        <v>0</v>
      </c>
      <c r="HA54" s="455">
        <f>IF($FX54&lt;&gt;1,IF(AND($GJ54=2,SUM($GV54:GZ54)&lt;&gt;1),IF($GD54&gt;=0.2,1,),),0)</f>
        <v>0</v>
      </c>
      <c r="HB54" s="455">
        <f>IF($FX54&lt;&gt;1,IF(AND($GJ54=2,SUM($GV54:HA54)&lt;&gt;1),IF($FY54=1,1,),),0)</f>
        <v>0</v>
      </c>
      <c r="HC54" s="455">
        <f>IF($FX54&lt;&gt;1,IF(AND($GJ54=2,SUM($GV54:HB54)&lt;&gt;1),IF($GD54&gt;=0.1,1,),),0)</f>
        <v>0</v>
      </c>
      <c r="HD54" s="455">
        <f>IF($FX54&lt;&gt;1,IF(AND(SUM($GV54:HC54)&lt;&gt;1,$GJ54=2,$GC54&gt;0),1,),0)</f>
        <v>0</v>
      </c>
      <c r="HE54" s="455">
        <f t="shared" si="51"/>
        <v>0</v>
      </c>
      <c r="HF54" s="455">
        <f t="shared" si="52"/>
        <v>0</v>
      </c>
      <c r="HG54" s="455">
        <f>IF($FX54&lt;&gt;1,IF(AND($GJ54=3,SUM($HE54:HF54)&lt;&gt;1),IF(AND($FY54=1,$GD54&gt;=0.1),1,),),0)</f>
        <v>0</v>
      </c>
      <c r="HH54" s="455">
        <f>IF($FX54&lt;&gt;1,IF(AND($GJ54=3,SUM($HE54:HG54)&lt;&gt;1),IF(AND($FY54=1,$GD54&gt;=0.05),1,),),0)</f>
        <v>0</v>
      </c>
      <c r="HI54" s="455">
        <f>IF($FX54&lt;&gt;1,IF(AND($GJ54=3,SUM($HE54:HH54)&lt;&gt;1),IF(AND($FY54=1,$GC54&gt;0),1,),),0)</f>
        <v>0</v>
      </c>
      <c r="HJ54" s="455">
        <f>IF($FX54&lt;&gt;1,IF(AND($GJ54=3,SUM($HE54:HI54)&lt;&gt;1),IF($GD54&gt;=0.1,1,),),0)</f>
        <v>0</v>
      </c>
      <c r="HK54" s="455">
        <f>IF($FX54&lt;&gt;1,IF(AND($GJ54=3,SUM($HE54:HJ54)&lt;&gt;1),IF($FY54=1,1,),),0)</f>
        <v>0</v>
      </c>
      <c r="HL54" s="455">
        <f>IF($FX54&lt;&gt;1,IF(AND($GJ54=3,SUM($HE54:HK54)&lt;&gt;1),IF($GD54&gt;=0.05,1,),),0)</f>
        <v>0</v>
      </c>
      <c r="HM54" s="455">
        <f>IF($FX54&lt;&gt;1,IF(AND(SUM($HE54:HL54)&lt;&gt;1,$GJ54=3,$FZ54=1,$GC54&gt;0),1,),0)</f>
        <v>0</v>
      </c>
      <c r="HN54" s="457">
        <f t="shared" si="153"/>
        <v>0</v>
      </c>
      <c r="HO54" s="458"/>
      <c r="HP54" s="459">
        <f t="shared" si="231"/>
        <v>0</v>
      </c>
      <c r="HQ54" s="460">
        <f t="shared" si="232"/>
        <v>0</v>
      </c>
      <c r="HR54" s="460">
        <f t="shared" si="233"/>
        <v>0</v>
      </c>
      <c r="HS54" s="460">
        <f t="shared" si="234"/>
        <v>0</v>
      </c>
      <c r="HT54" s="460">
        <f t="shared" si="235"/>
        <v>0</v>
      </c>
      <c r="HU54" s="460">
        <f t="shared" si="236"/>
        <v>0</v>
      </c>
      <c r="HV54" s="460">
        <f t="shared" si="237"/>
        <v>0</v>
      </c>
      <c r="HW54" s="460">
        <f t="shared" si="238"/>
        <v>0</v>
      </c>
      <c r="HX54" s="460">
        <f t="shared" si="239"/>
        <v>0</v>
      </c>
      <c r="HY54" s="460">
        <f t="shared" si="240"/>
        <v>0</v>
      </c>
      <c r="HZ54" s="460">
        <f t="shared" si="241"/>
        <v>0</v>
      </c>
      <c r="IA54" s="460">
        <f t="shared" si="242"/>
        <v>0</v>
      </c>
      <c r="IB54" s="460">
        <f t="shared" si="243"/>
        <v>0</v>
      </c>
      <c r="IC54" s="460">
        <f t="shared" si="244"/>
        <v>0</v>
      </c>
      <c r="ID54" s="460">
        <f t="shared" si="245"/>
        <v>0</v>
      </c>
      <c r="IE54" s="460">
        <f t="shared" si="246"/>
        <v>0</v>
      </c>
      <c r="IF54" s="460">
        <f t="shared" si="247"/>
        <v>0</v>
      </c>
      <c r="IG54" s="460">
        <f t="shared" si="248"/>
        <v>0</v>
      </c>
      <c r="IH54" s="460">
        <f t="shared" si="249"/>
        <v>0</v>
      </c>
      <c r="II54" s="460">
        <f t="shared" si="250"/>
        <v>0</v>
      </c>
      <c r="IJ54" s="460">
        <f t="shared" si="251"/>
        <v>0</v>
      </c>
      <c r="IK54" s="460">
        <f t="shared" si="252"/>
        <v>0</v>
      </c>
      <c r="IL54" s="460">
        <f t="shared" si="253"/>
        <v>0</v>
      </c>
      <c r="IM54" s="460">
        <f t="shared" si="254"/>
        <v>0</v>
      </c>
      <c r="IN54" s="460">
        <f t="shared" si="255"/>
        <v>0</v>
      </c>
      <c r="IO54" s="460">
        <f t="shared" si="256"/>
        <v>0</v>
      </c>
      <c r="IP54" s="460">
        <f t="shared" si="257"/>
        <v>0</v>
      </c>
      <c r="IQ54" s="460">
        <f t="shared" si="258"/>
        <v>0</v>
      </c>
      <c r="IR54" s="460">
        <f t="shared" si="259"/>
        <v>0</v>
      </c>
      <c r="IS54" s="460">
        <f t="shared" si="260"/>
        <v>0</v>
      </c>
      <c r="IT54" s="460">
        <f t="shared" si="261"/>
        <v>0</v>
      </c>
      <c r="IU54" s="460">
        <f t="shared" si="262"/>
        <v>0</v>
      </c>
      <c r="IV54" s="460">
        <f t="shared" si="263"/>
        <v>0</v>
      </c>
      <c r="IW54" s="460">
        <f t="shared" si="264"/>
        <v>0</v>
      </c>
      <c r="IX54" s="460">
        <f t="shared" si="265"/>
        <v>0</v>
      </c>
      <c r="IY54" s="460">
        <f t="shared" si="266"/>
        <v>0</v>
      </c>
      <c r="IZ54" s="460">
        <f t="shared" si="267"/>
        <v>0</v>
      </c>
      <c r="JA54" s="460">
        <f t="shared" si="268"/>
        <v>0</v>
      </c>
      <c r="JB54" s="460">
        <f t="shared" si="269"/>
        <v>0</v>
      </c>
      <c r="JC54" s="460">
        <f t="shared" si="270"/>
        <v>0</v>
      </c>
      <c r="JD54" s="460">
        <f t="shared" si="271"/>
        <v>0</v>
      </c>
      <c r="JE54" s="460">
        <f t="shared" si="272"/>
        <v>0</v>
      </c>
      <c r="JF54" s="460">
        <f t="shared" si="273"/>
        <v>0</v>
      </c>
      <c r="JG54" s="460">
        <f t="shared" si="154"/>
        <v>0</v>
      </c>
      <c r="JH54" s="460">
        <f t="shared" si="155"/>
        <v>0</v>
      </c>
      <c r="JI54" s="460">
        <f t="shared" si="156"/>
        <v>0</v>
      </c>
      <c r="JJ54" s="460">
        <f t="shared" si="157"/>
        <v>0</v>
      </c>
      <c r="JK54" s="460">
        <f t="shared" si="158"/>
        <v>0</v>
      </c>
      <c r="JL54" s="460">
        <f t="shared" si="159"/>
        <v>0</v>
      </c>
      <c r="JM54" s="648">
        <f t="shared" si="274"/>
        <v>0</v>
      </c>
      <c r="JN54" s="460">
        <f t="shared" si="275"/>
        <v>0</v>
      </c>
      <c r="JO54" s="460">
        <f t="shared" si="276"/>
        <v>0</v>
      </c>
      <c r="JP54" s="648">
        <f t="shared" si="277"/>
        <v>0</v>
      </c>
      <c r="JQ54" s="460">
        <f t="shared" si="278"/>
        <v>0</v>
      </c>
      <c r="JR54" s="460">
        <f t="shared" si="279"/>
        <v>0</v>
      </c>
      <c r="JS54" s="460">
        <f t="shared" si="308"/>
        <v>0</v>
      </c>
      <c r="JT54" s="460">
        <f t="shared" si="280"/>
        <v>0</v>
      </c>
      <c r="JU54" s="460">
        <f t="shared" si="281"/>
        <v>0</v>
      </c>
      <c r="JV54" s="460">
        <f t="shared" si="282"/>
        <v>0</v>
      </c>
      <c r="JW54" s="460">
        <f t="shared" si="199"/>
        <v>0</v>
      </c>
      <c r="JX54" s="460">
        <f t="shared" si="199"/>
        <v>0</v>
      </c>
      <c r="JY54" s="460">
        <f t="shared" si="199"/>
        <v>0</v>
      </c>
      <c r="JZ54" s="460">
        <f t="shared" si="199"/>
        <v>0</v>
      </c>
      <c r="KA54" s="460">
        <f t="shared" si="199"/>
        <v>0</v>
      </c>
      <c r="KB54" s="460">
        <f t="shared" si="199"/>
        <v>0</v>
      </c>
      <c r="KC54" s="460">
        <f t="shared" si="199"/>
        <v>0</v>
      </c>
      <c r="KD54" s="460">
        <f t="shared" si="199"/>
        <v>0</v>
      </c>
      <c r="KE54" s="460">
        <f t="shared" si="199"/>
        <v>0</v>
      </c>
      <c r="KF54" s="460">
        <f t="shared" si="199"/>
        <v>0</v>
      </c>
      <c r="KG54" s="460">
        <f t="shared" si="199"/>
        <v>0</v>
      </c>
      <c r="KH54" s="460">
        <f t="shared" si="199"/>
        <v>0</v>
      </c>
      <c r="KI54" s="460">
        <f t="shared" si="283"/>
        <v>0</v>
      </c>
      <c r="KJ54" s="460">
        <f t="shared" si="189"/>
        <v>0</v>
      </c>
      <c r="KK54" s="460">
        <f t="shared" si="189"/>
        <v>0</v>
      </c>
      <c r="KL54" s="460">
        <f t="shared" si="189"/>
        <v>0</v>
      </c>
      <c r="KM54" s="460">
        <f t="shared" si="188"/>
        <v>0</v>
      </c>
      <c r="KN54" s="460">
        <f t="shared" si="188"/>
        <v>0</v>
      </c>
      <c r="KO54" s="460">
        <f t="shared" si="188"/>
        <v>0</v>
      </c>
      <c r="KP54" s="460">
        <f t="shared" si="188"/>
        <v>0</v>
      </c>
      <c r="KQ54" s="460">
        <f t="shared" si="188"/>
        <v>0</v>
      </c>
      <c r="KR54" s="460">
        <f t="shared" si="188"/>
        <v>0</v>
      </c>
      <c r="KS54" s="460">
        <f t="shared" si="188"/>
        <v>0</v>
      </c>
      <c r="KT54" s="460">
        <f t="shared" si="188"/>
        <v>0</v>
      </c>
      <c r="KU54" s="460">
        <f t="shared" si="188"/>
        <v>0</v>
      </c>
      <c r="KV54" s="460">
        <f t="shared" si="188"/>
        <v>0</v>
      </c>
      <c r="KW54" s="460">
        <f t="shared" si="188"/>
        <v>0</v>
      </c>
      <c r="KX54" s="460">
        <f t="shared" si="284"/>
        <v>0</v>
      </c>
      <c r="KY54" s="460">
        <f t="shared" si="180"/>
        <v>0</v>
      </c>
      <c r="KZ54" s="460">
        <f t="shared" si="285"/>
        <v>0</v>
      </c>
      <c r="LA54" s="457">
        <f t="shared" si="285"/>
        <v>0</v>
      </c>
      <c r="LB54" s="461">
        <f t="shared" si="162"/>
        <v>0</v>
      </c>
      <c r="LC54" s="460">
        <f t="shared" si="286"/>
        <v>0</v>
      </c>
      <c r="LD54" s="462">
        <f>IF(I54=1,VLOOKUP(C54,'総括表 (A表)'!$E$12:$AP$542,37,FALSE),)</f>
        <v>0</v>
      </c>
      <c r="LE54" s="463">
        <f t="shared" si="163"/>
        <v>0</v>
      </c>
      <c r="LF54" s="460" t="str">
        <f t="shared" si="287"/>
        <v/>
      </c>
      <c r="LG54" s="460" t="str">
        <f t="shared" si="288"/>
        <v/>
      </c>
      <c r="LH54" s="460" t="str">
        <f t="shared" si="164"/>
        <v/>
      </c>
      <c r="LI54" s="460" t="str">
        <f t="shared" si="309"/>
        <v/>
      </c>
      <c r="LJ54" s="460" t="str">
        <f t="shared" si="310"/>
        <v/>
      </c>
      <c r="LK54" s="460" t="str">
        <f t="shared" si="311"/>
        <v/>
      </c>
      <c r="LL54" s="460" t="str">
        <f t="shared" si="312"/>
        <v/>
      </c>
      <c r="LM54" s="460" t="str">
        <f t="shared" si="313"/>
        <v/>
      </c>
      <c r="LN54" s="460" t="str">
        <f t="shared" si="314"/>
        <v/>
      </c>
      <c r="LO54" s="462" t="str">
        <f t="shared" si="289"/>
        <v/>
      </c>
      <c r="LP54" s="459">
        <f t="shared" si="171"/>
        <v>0</v>
      </c>
      <c r="LQ54" s="460" t="str">
        <f t="shared" si="290"/>
        <v/>
      </c>
      <c r="LR54" s="460" t="str">
        <f t="shared" si="291"/>
        <v/>
      </c>
      <c r="LS54" s="464" t="str">
        <f t="shared" si="292"/>
        <v/>
      </c>
      <c r="LT54" s="460" t="str">
        <f t="shared" si="293"/>
        <v/>
      </c>
      <c r="LU54" s="460" t="str">
        <f t="shared" si="294"/>
        <v/>
      </c>
      <c r="LV54" s="621" t="str">
        <f t="shared" si="179"/>
        <v>○</v>
      </c>
      <c r="LW54" s="459">
        <f t="shared" si="172"/>
        <v>0</v>
      </c>
      <c r="LX54" s="465">
        <f t="shared" si="295"/>
        <v>0</v>
      </c>
      <c r="LY54" s="465" t="str">
        <f t="shared" si="296"/>
        <v/>
      </c>
      <c r="LZ54" s="466" t="str">
        <f t="shared" si="173"/>
        <v/>
      </c>
      <c r="MA54" s="466">
        <f t="shared" si="297"/>
        <v>0</v>
      </c>
      <c r="MB54" s="466">
        <f t="shared" si="174"/>
        <v>0</v>
      </c>
      <c r="MC54" s="466">
        <f t="shared" si="298"/>
        <v>0</v>
      </c>
      <c r="MD54" s="467">
        <f t="shared" si="299"/>
        <v>0</v>
      </c>
      <c r="ME54" s="468" t="str">
        <f t="shared" si="300"/>
        <v>○</v>
      </c>
      <c r="MF54" s="469" t="str">
        <f t="shared" si="301"/>
        <v/>
      </c>
      <c r="MG54" s="466">
        <f t="shared" si="302"/>
        <v>0</v>
      </c>
      <c r="MH54" s="470">
        <f t="shared" si="303"/>
        <v>0</v>
      </c>
      <c r="MI54" s="471" t="str">
        <f t="shared" si="175"/>
        <v>○</v>
      </c>
      <c r="MJ54" s="556" t="str">
        <f t="shared" si="176"/>
        <v>○</v>
      </c>
      <c r="MK54" s="569" t="str">
        <f t="shared" si="304"/>
        <v/>
      </c>
      <c r="ML54" s="568" t="str">
        <f t="shared" si="305"/>
        <v/>
      </c>
      <c r="MM54" s="570" t="str">
        <f t="shared" si="306"/>
        <v/>
      </c>
      <c r="MN54" s="571">
        <f t="shared" si="307"/>
        <v>0</v>
      </c>
    </row>
    <row r="55" spans="1:352" ht="30" customHeight="1">
      <c r="A55" s="531">
        <f t="shared" si="200"/>
        <v>0</v>
      </c>
      <c r="B55" s="531">
        <f t="shared" si="133"/>
        <v>0</v>
      </c>
      <c r="C55" s="531">
        <f t="shared" si="181"/>
        <v>0</v>
      </c>
      <c r="D55" s="531">
        <f t="shared" si="135"/>
        <v>0</v>
      </c>
      <c r="E55" s="531">
        <f t="shared" si="201"/>
        <v>0</v>
      </c>
      <c r="F55" s="531">
        <f t="shared" si="202"/>
        <v>0</v>
      </c>
      <c r="G55" s="531">
        <f t="shared" si="136"/>
        <v>0</v>
      </c>
      <c r="H55" s="531">
        <f t="shared" si="137"/>
        <v>0</v>
      </c>
      <c r="I55" s="531">
        <f t="shared" si="203"/>
        <v>0</v>
      </c>
      <c r="J55" s="531">
        <f t="shared" si="138"/>
        <v>0</v>
      </c>
      <c r="K55" s="532">
        <f t="shared" si="12"/>
        <v>42</v>
      </c>
      <c r="L55" s="390"/>
      <c r="M55" s="391"/>
      <c r="N55" s="391"/>
      <c r="O55" s="102"/>
      <c r="P55" s="545" cm="1">
        <f t="array" ref="P55">IFERROR(_xlfn.IFS($O55=1,"都市農業地域",$O55=2,"平地農業地域",$O55=3,"中間農業地域",$O55=4,"山間農業地域"),0)</f>
        <v>0</v>
      </c>
      <c r="Q55" s="560"/>
      <c r="R55" s="317">
        <f t="shared" si="204"/>
        <v>0</v>
      </c>
      <c r="S55" s="637"/>
      <c r="T55" s="742"/>
      <c r="U55" s="743"/>
      <c r="V55" s="637"/>
      <c r="W55" s="455" t="str">
        <f t="shared" si="139"/>
        <v/>
      </c>
      <c r="X55" s="546" t="str">
        <f>IFERROR(IF($Y55=5,"100万円",VLOOKUP($W55,'整理番号表 （R7） '!$Y$33:$Z$34,2,"FALSE")),"")</f>
        <v/>
      </c>
      <c r="Y55" s="50"/>
      <c r="Z55" s="456" cm="1">
        <f t="array" ref="Z55">IFERROR(_xlfn.IFS($Y55=1,"認定農業者",$Y55=2,"認定就農者",$Y55=3,"集落営農組織(任意組織)",$Y55=4,"市町村基本構想に示す目標水準を達成している農業者",$Y55=5,"市町村が認める者"),0)</f>
        <v>0</v>
      </c>
      <c r="AA55" s="371"/>
      <c r="AB55" s="547" t="str">
        <f>'整理番号表 （R7） '!$AC55</f>
        <v/>
      </c>
      <c r="AC55" s="548" t="str">
        <f t="shared" si="186"/>
        <v/>
      </c>
      <c r="AD55" s="50"/>
      <c r="AE55" s="50"/>
      <c r="AF55" s="318">
        <f>IF(AE55&lt;&gt;0,VLOOKUP(AE55,'整理番号表 （R7） '!$B$20:$F$47,2,FALSE),)</f>
        <v>0</v>
      </c>
      <c r="AG55" s="104"/>
      <c r="AH55" s="549" t="str">
        <f>IFERROR(VLOOKUP(AG55,'整理番号表 （R7） '!$P$6:$Q$39,2,FALSE),"")</f>
        <v/>
      </c>
      <c r="AI55" s="106"/>
      <c r="AJ55" s="530">
        <f t="shared" si="205"/>
        <v>0</v>
      </c>
      <c r="AK55" s="89"/>
      <c r="AL55" s="632"/>
      <c r="AM55" s="439"/>
      <c r="AN55" s="440"/>
      <c r="AO55" s="440"/>
      <c r="AP55" s="104"/>
      <c r="AQ55" s="441">
        <f>IF(AP55&lt;&gt;0,VLOOKUP(AP55,'整理番号表 （R7） '!$P$43:$R$49,2,FALSE),)</f>
        <v>0</v>
      </c>
      <c r="AR55" s="442"/>
      <c r="AS55" s="440"/>
      <c r="AT55" s="105"/>
      <c r="AU55" s="767"/>
      <c r="AV55" s="767"/>
      <c r="AW55" s="418"/>
      <c r="AX55" s="443">
        <f t="shared" si="140"/>
        <v>0</v>
      </c>
      <c r="AY55" s="443">
        <f t="shared" si="206"/>
        <v>0</v>
      </c>
      <c r="AZ55" s="418"/>
      <c r="BA55" s="443">
        <f t="shared" si="177"/>
        <v>0</v>
      </c>
      <c r="BB55" s="444"/>
      <c r="BC55" s="444"/>
      <c r="BD55" s="444"/>
      <c r="BE55" s="620"/>
      <c r="BF55" s="553" t="str">
        <f t="shared" si="207"/>
        <v/>
      </c>
      <c r="BG55" s="562" t="str">
        <f t="shared" si="208"/>
        <v/>
      </c>
      <c r="BH55" s="445">
        <f t="shared" si="143"/>
        <v>0</v>
      </c>
      <c r="BI55" s="445">
        <f t="shared" si="178"/>
        <v>0</v>
      </c>
      <c r="BJ55" s="446"/>
      <c r="BK55" s="446"/>
      <c r="BL55" s="446"/>
      <c r="BM55" s="45"/>
      <c r="BN55" s="318">
        <f>IF(BM55&lt;&gt;0,VLOOKUP(BM55,'整理番号表 （R7） '!$T$6:$U$16,2,FALSE),)</f>
        <v>0</v>
      </c>
      <c r="BO55" s="45"/>
      <c r="BP55" s="318">
        <f>IF(BO55&lt;&gt;0,VLOOKUP(BO55,'整理番号表 （R7） '!$T$23:$U$30,2,FALSE),)</f>
        <v>0</v>
      </c>
      <c r="BQ55" s="45"/>
      <c r="BR55" s="319">
        <f t="shared" si="17"/>
        <v>0</v>
      </c>
      <c r="BS55" s="763" t="str">
        <f t="shared" si="209"/>
        <v/>
      </c>
      <c r="BT55" s="113"/>
      <c r="BU55" s="618"/>
      <c r="BV55" s="113"/>
      <c r="BW55" s="113"/>
      <c r="BX55" s="113"/>
      <c r="BY55" s="554">
        <f t="shared" si="144"/>
        <v>0</v>
      </c>
      <c r="BZ55" s="764">
        <f t="shared" si="195"/>
        <v>0</v>
      </c>
      <c r="CA55" s="317">
        <f t="shared" si="145"/>
        <v>0</v>
      </c>
      <c r="CB55" s="357" t="str">
        <f t="shared" si="182"/>
        <v/>
      </c>
      <c r="CC55" s="317">
        <f t="shared" si="210"/>
        <v>0</v>
      </c>
      <c r="CD55" s="317">
        <f t="shared" si="146"/>
        <v>0</v>
      </c>
      <c r="CE55" s="317">
        <f t="shared" si="147"/>
        <v>0</v>
      </c>
      <c r="CF55" s="317">
        <f t="shared" si="148"/>
        <v>0</v>
      </c>
      <c r="CG55" s="317">
        <f t="shared" si="149"/>
        <v>0</v>
      </c>
      <c r="CH55" s="317">
        <f t="shared" si="150"/>
        <v>0</v>
      </c>
      <c r="CI55" s="357" t="str">
        <f t="shared" si="151"/>
        <v/>
      </c>
      <c r="CJ55" s="572">
        <f t="shared" si="315"/>
        <v>0</v>
      </c>
      <c r="CK55" s="320">
        <f t="shared" si="315"/>
        <v>0</v>
      </c>
      <c r="CL55" s="320">
        <f t="shared" si="315"/>
        <v>0</v>
      </c>
      <c r="CM55" s="320">
        <f t="shared" si="315"/>
        <v>0</v>
      </c>
      <c r="CN55" s="320">
        <f t="shared" si="315"/>
        <v>0</v>
      </c>
      <c r="CO55" s="320">
        <f t="shared" si="315"/>
        <v>0</v>
      </c>
      <c r="CP55" s="320">
        <f t="shared" si="211"/>
        <v>0</v>
      </c>
      <c r="CQ55" s="320">
        <f t="shared" si="316"/>
        <v>0</v>
      </c>
      <c r="CR55" s="320">
        <f t="shared" si="316"/>
        <v>0</v>
      </c>
      <c r="CS55" s="320">
        <f t="shared" si="316"/>
        <v>0</v>
      </c>
      <c r="CT55" s="320">
        <f t="shared" si="316"/>
        <v>0</v>
      </c>
      <c r="CU55" s="320">
        <f t="shared" si="316"/>
        <v>0</v>
      </c>
      <c r="CV55" s="320">
        <f t="shared" si="316"/>
        <v>0</v>
      </c>
      <c r="CW55" s="320">
        <f t="shared" si="212"/>
        <v>0</v>
      </c>
      <c r="CX55" s="320">
        <f t="shared" si="317"/>
        <v>0</v>
      </c>
      <c r="CY55" s="320">
        <f t="shared" si="317"/>
        <v>0</v>
      </c>
      <c r="CZ55" s="320">
        <f t="shared" si="317"/>
        <v>0</v>
      </c>
      <c r="DA55" s="320">
        <f t="shared" si="317"/>
        <v>0</v>
      </c>
      <c r="DB55" s="320">
        <f t="shared" si="317"/>
        <v>0</v>
      </c>
      <c r="DC55" s="320">
        <f t="shared" si="317"/>
        <v>0</v>
      </c>
      <c r="DD55" s="320">
        <f t="shared" si="213"/>
        <v>0</v>
      </c>
      <c r="DE55" s="320">
        <f t="shared" si="318"/>
        <v>0</v>
      </c>
      <c r="DF55" s="320">
        <f t="shared" si="318"/>
        <v>0</v>
      </c>
      <c r="DG55" s="320">
        <f t="shared" si="318"/>
        <v>0</v>
      </c>
      <c r="DH55" s="320">
        <f t="shared" si="318"/>
        <v>0</v>
      </c>
      <c r="DI55" s="320">
        <f t="shared" si="319"/>
        <v>0</v>
      </c>
      <c r="DJ55" s="320">
        <f t="shared" si="319"/>
        <v>0</v>
      </c>
      <c r="DK55" s="320">
        <f t="shared" si="214"/>
        <v>0</v>
      </c>
      <c r="DL55" s="320">
        <f t="shared" si="215"/>
        <v>0</v>
      </c>
      <c r="DM55" s="320">
        <f t="shared" si="216"/>
        <v>0</v>
      </c>
      <c r="DN55" s="320">
        <f t="shared" si="217"/>
        <v>0</v>
      </c>
      <c r="DO55" s="320">
        <f t="shared" si="218"/>
        <v>0</v>
      </c>
      <c r="DP55" s="374">
        <f t="shared" si="219"/>
        <v>0</v>
      </c>
      <c r="DQ55" s="447">
        <f t="shared" si="220"/>
        <v>0</v>
      </c>
      <c r="DR55" s="447">
        <f>IF($W55=1,IF(SUM($DQ55:DQ55)&lt;&gt;1,IF(SUM(GL55,GW55,HF55)&gt;0,1,),),)</f>
        <v>0</v>
      </c>
      <c r="DS55" s="447">
        <f>IF($W55=1,IF(SUM($DQ55:DR55)&lt;&gt;1,IF(SUM(GM55,GX55,HG55)&gt;0,1,),),)</f>
        <v>0</v>
      </c>
      <c r="DT55" s="447">
        <f>IF($W55=1,IF(SUM($DQ55:DS55)&lt;&gt;1,IF(SUM(GN55,GY55,HH55)&gt;0,1,),),)</f>
        <v>0</v>
      </c>
      <c r="DU55" s="447">
        <f>IF($W55=1,IF(SUM($DQ55:DT55)&lt;&gt;1,IF(SUM(GO55,GT55,GZ55,HI55)&gt;0,1,),),)</f>
        <v>0</v>
      </c>
      <c r="DV55" s="447">
        <f>IF($W55=1,IF(SUM($DQ55:DT55)&lt;&gt;1,IF(SUM(GP55,HA55,HJ55)&gt;0,1,),),)</f>
        <v>0</v>
      </c>
      <c r="DW55" s="447">
        <f>IF($W55=1,IF(SUM($DQ55:DV55)&lt;&gt;1,IF(SUM(GQ55,HB55,HK55)&gt;0,1,),),)</f>
        <v>0</v>
      </c>
      <c r="DX55" s="447">
        <f>IF($W55=1,IF(SUM($DQ55:DV55)&lt;&gt;1,IF(SUM(GR55,HC55,HL55)&gt;0,1,),),)</f>
        <v>0</v>
      </c>
      <c r="DY55" s="447">
        <f>IF($W55=1,IF(SUM($DQ55:DX55)&lt;&gt;1,IF(SUM(GS55,HD55,HM55,GU55)&gt;0,1,),),)</f>
        <v>0</v>
      </c>
      <c r="DZ55" s="447">
        <f t="shared" si="221"/>
        <v>0</v>
      </c>
      <c r="EA55" s="643"/>
      <c r="EB55" s="643"/>
      <c r="EC55" s="643"/>
      <c r="ED55" s="643"/>
      <c r="EE55" s="643"/>
      <c r="EF55" s="643"/>
      <c r="EG55" s="643"/>
      <c r="EH55" s="643"/>
      <c r="EI55" s="643"/>
      <c r="EJ55" s="643"/>
      <c r="EK55" s="643"/>
      <c r="EL55" s="643"/>
      <c r="EM55" s="56"/>
      <c r="EN55" s="56"/>
      <c r="EO55" s="56"/>
      <c r="EP55" s="56"/>
      <c r="EQ55" s="56"/>
      <c r="ER55" s="555">
        <f t="shared" si="222"/>
        <v>0</v>
      </c>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448"/>
      <c r="FT55" s="56"/>
      <c r="FU55" s="449"/>
      <c r="FV55" s="458"/>
      <c r="FW55" s="573"/>
      <c r="FX55" s="530">
        <f t="shared" si="223"/>
        <v>0</v>
      </c>
      <c r="FY55" s="450"/>
      <c r="FZ55" s="451"/>
      <c r="GA55" s="452"/>
      <c r="GB55" s="452"/>
      <c r="GC55" s="453">
        <f t="shared" si="224"/>
        <v>0</v>
      </c>
      <c r="GD55" s="454">
        <f t="shared" si="225"/>
        <v>0</v>
      </c>
      <c r="GE55" s="455">
        <f t="shared" si="226"/>
        <v>0</v>
      </c>
      <c r="GF55" s="456">
        <f t="shared" si="227"/>
        <v>0</v>
      </c>
      <c r="GG55" s="456">
        <f t="shared" si="228"/>
        <v>0</v>
      </c>
      <c r="GH55" s="456">
        <f t="shared" si="229"/>
        <v>0</v>
      </c>
      <c r="GI55" s="456">
        <f t="shared" si="230"/>
        <v>0</v>
      </c>
      <c r="GJ55" s="455">
        <f t="shared" si="47"/>
        <v>0</v>
      </c>
      <c r="GK55" s="455">
        <f t="shared" si="152"/>
        <v>0</v>
      </c>
      <c r="GL55" s="455">
        <f>IF(AND($FX55&lt;&gt;1,$FZ55&lt;&gt;1),IF(AND(SUM($GK55:GK55)&lt;&gt;1),IF($GC55&gt;=10,1,),),0)</f>
        <v>0</v>
      </c>
      <c r="GM55" s="455">
        <f>IF(AND($FX55&lt;&gt;1,$FZ55&lt;&gt;1),IF(AND(SUM($GK55:GL55)&lt;&gt;1),IF(AND($FY55=1,$GC55&gt;=4),1,),),0)</f>
        <v>0</v>
      </c>
      <c r="GN55" s="455">
        <f>IF(AND($FX55&lt;&gt;1,$FZ55&lt;&gt;1),IF(AND(SUM($GK55:GM55)&lt;&gt;1),IF(AND($FY55=1,$GC55&gt;=2),1,),),0)</f>
        <v>0</v>
      </c>
      <c r="GO55" s="455">
        <f>IF(AND($FX55&lt;&gt;1,$FZ55&lt;&gt;1),IF(AND(SUM($GK55:GN55)&lt;&gt;1),IF(AND($FY55=1,$GC55&gt;0),1,),),0)</f>
        <v>0</v>
      </c>
      <c r="GP55" s="455">
        <f>IF(AND($FX55&lt;&gt;1,$FZ55&lt;&gt;1),IF(AND(SUM($GK55:GO55)&lt;&gt;1),IF($GC55&gt;=4,1,),),0)</f>
        <v>0</v>
      </c>
      <c r="GQ55" s="455">
        <f>IF(AND($FX55&lt;&gt;1,$FZ55&lt;&gt;1),IF(AND(SUM($GK55:GP55)&lt;&gt;1),IF($FY55=1,1,),),0)</f>
        <v>0</v>
      </c>
      <c r="GR55" s="455">
        <f>IF(AND($FX55&lt;&gt;1,$FZ55&lt;&gt;1),IF(AND(SUM($GK55:GQ55)&lt;&gt;1),IF($GC55&gt;=2,1,),),0)</f>
        <v>0</v>
      </c>
      <c r="GS55" s="455">
        <f>IF(AND($FX55&lt;&gt;1,$FZ55&lt;&gt;1),IF(AND(SUM($GK55:GR55)&lt;&gt;1),IF($GC55&gt;0,1,),),0)</f>
        <v>0</v>
      </c>
      <c r="GT55" s="455">
        <f t="shared" si="48"/>
        <v>0</v>
      </c>
      <c r="GU55" s="455">
        <f>IF($FX55&lt;&gt;1,IF(AND(SUM($GT55:GT55)&lt;&gt;1,$GJ55=4,$FZ55=1,$GC55&gt;0),1,),0)</f>
        <v>0</v>
      </c>
      <c r="GV55" s="455">
        <f t="shared" si="49"/>
        <v>0</v>
      </c>
      <c r="GW55" s="455">
        <f t="shared" si="50"/>
        <v>0</v>
      </c>
      <c r="GX55" s="455">
        <f>IF($FX55&lt;&gt;1,IF(AND($GJ55=2,SUM($GV55:GW55)&lt;&gt;1),IF(AND($FY55=1,$GD55&gt;=0.2),1,),),0)</f>
        <v>0</v>
      </c>
      <c r="GY55" s="455">
        <f>IF($FX55&lt;&gt;1,IF(AND($GJ55=2,SUM($GV55:GX55)&lt;&gt;1),IF(AND($FY55=1,$GD55&gt;=0.1),1,),),0)</f>
        <v>0</v>
      </c>
      <c r="GZ55" s="455">
        <f>IF($FX55&lt;&gt;1,IF(AND($GJ55=2,SUM($GV55:GY55)&lt;&gt;1),IF(AND($FY55=1,$GC55&gt;0),1,),),0)</f>
        <v>0</v>
      </c>
      <c r="HA55" s="455">
        <f>IF($FX55&lt;&gt;1,IF(AND($GJ55=2,SUM($GV55:GZ55)&lt;&gt;1),IF($GD55&gt;=0.2,1,),),0)</f>
        <v>0</v>
      </c>
      <c r="HB55" s="455">
        <f>IF($FX55&lt;&gt;1,IF(AND($GJ55=2,SUM($GV55:HA55)&lt;&gt;1),IF($FY55=1,1,),),0)</f>
        <v>0</v>
      </c>
      <c r="HC55" s="455">
        <f>IF($FX55&lt;&gt;1,IF(AND($GJ55=2,SUM($GV55:HB55)&lt;&gt;1),IF($GD55&gt;=0.1,1,),),0)</f>
        <v>0</v>
      </c>
      <c r="HD55" s="455">
        <f>IF($FX55&lt;&gt;1,IF(AND(SUM($GV55:HC55)&lt;&gt;1,$GJ55=2,$GC55&gt;0),1,),0)</f>
        <v>0</v>
      </c>
      <c r="HE55" s="455">
        <f t="shared" si="51"/>
        <v>0</v>
      </c>
      <c r="HF55" s="455">
        <f t="shared" si="52"/>
        <v>0</v>
      </c>
      <c r="HG55" s="455">
        <f>IF($FX55&lt;&gt;1,IF(AND($GJ55=3,SUM($HE55:HF55)&lt;&gt;1),IF(AND($FY55=1,$GD55&gt;=0.1),1,),),0)</f>
        <v>0</v>
      </c>
      <c r="HH55" s="455">
        <f>IF($FX55&lt;&gt;1,IF(AND($GJ55=3,SUM($HE55:HG55)&lt;&gt;1),IF(AND($FY55=1,$GD55&gt;=0.05),1,),),0)</f>
        <v>0</v>
      </c>
      <c r="HI55" s="455">
        <f>IF($FX55&lt;&gt;1,IF(AND($GJ55=3,SUM($HE55:HH55)&lt;&gt;1),IF(AND($FY55=1,$GC55&gt;0),1,),),0)</f>
        <v>0</v>
      </c>
      <c r="HJ55" s="455">
        <f>IF($FX55&lt;&gt;1,IF(AND($GJ55=3,SUM($HE55:HI55)&lt;&gt;1),IF($GD55&gt;=0.1,1,),),0)</f>
        <v>0</v>
      </c>
      <c r="HK55" s="455">
        <f>IF($FX55&lt;&gt;1,IF(AND($GJ55=3,SUM($HE55:HJ55)&lt;&gt;1),IF($FY55=1,1,),),0)</f>
        <v>0</v>
      </c>
      <c r="HL55" s="455">
        <f>IF($FX55&lt;&gt;1,IF(AND($GJ55=3,SUM($HE55:HK55)&lt;&gt;1),IF($GD55&gt;=0.05,1,),),0)</f>
        <v>0</v>
      </c>
      <c r="HM55" s="455">
        <f>IF($FX55&lt;&gt;1,IF(AND(SUM($HE55:HL55)&lt;&gt;1,$GJ55=3,$FZ55=1,$GC55&gt;0),1,),0)</f>
        <v>0</v>
      </c>
      <c r="HN55" s="457">
        <f t="shared" si="153"/>
        <v>0</v>
      </c>
      <c r="HO55" s="458"/>
      <c r="HP55" s="459">
        <f t="shared" si="231"/>
        <v>0</v>
      </c>
      <c r="HQ55" s="460">
        <f t="shared" si="232"/>
        <v>0</v>
      </c>
      <c r="HR55" s="460">
        <f t="shared" si="233"/>
        <v>0</v>
      </c>
      <c r="HS55" s="460">
        <f t="shared" si="234"/>
        <v>0</v>
      </c>
      <c r="HT55" s="460">
        <f t="shared" si="235"/>
        <v>0</v>
      </c>
      <c r="HU55" s="460">
        <f t="shared" si="236"/>
        <v>0</v>
      </c>
      <c r="HV55" s="460">
        <f t="shared" si="237"/>
        <v>0</v>
      </c>
      <c r="HW55" s="460">
        <f t="shared" si="238"/>
        <v>0</v>
      </c>
      <c r="HX55" s="460">
        <f t="shared" si="239"/>
        <v>0</v>
      </c>
      <c r="HY55" s="460">
        <f t="shared" si="240"/>
        <v>0</v>
      </c>
      <c r="HZ55" s="460">
        <f t="shared" si="241"/>
        <v>0</v>
      </c>
      <c r="IA55" s="460">
        <f t="shared" si="242"/>
        <v>0</v>
      </c>
      <c r="IB55" s="460">
        <f t="shared" si="243"/>
        <v>0</v>
      </c>
      <c r="IC55" s="460">
        <f t="shared" si="244"/>
        <v>0</v>
      </c>
      <c r="ID55" s="460">
        <f t="shared" si="245"/>
        <v>0</v>
      </c>
      <c r="IE55" s="460">
        <f t="shared" si="246"/>
        <v>0</v>
      </c>
      <c r="IF55" s="460">
        <f t="shared" si="247"/>
        <v>0</v>
      </c>
      <c r="IG55" s="460">
        <f t="shared" si="248"/>
        <v>0</v>
      </c>
      <c r="IH55" s="460">
        <f t="shared" si="249"/>
        <v>0</v>
      </c>
      <c r="II55" s="460">
        <f t="shared" si="250"/>
        <v>0</v>
      </c>
      <c r="IJ55" s="460">
        <f t="shared" si="251"/>
        <v>0</v>
      </c>
      <c r="IK55" s="460">
        <f t="shared" si="252"/>
        <v>0</v>
      </c>
      <c r="IL55" s="460">
        <f t="shared" si="253"/>
        <v>0</v>
      </c>
      <c r="IM55" s="460">
        <f t="shared" si="254"/>
        <v>0</v>
      </c>
      <c r="IN55" s="460">
        <f t="shared" si="255"/>
        <v>0</v>
      </c>
      <c r="IO55" s="460">
        <f t="shared" si="256"/>
        <v>0</v>
      </c>
      <c r="IP55" s="460">
        <f t="shared" si="257"/>
        <v>0</v>
      </c>
      <c r="IQ55" s="460">
        <f t="shared" si="258"/>
        <v>0</v>
      </c>
      <c r="IR55" s="460">
        <f t="shared" si="259"/>
        <v>0</v>
      </c>
      <c r="IS55" s="460">
        <f t="shared" si="260"/>
        <v>0</v>
      </c>
      <c r="IT55" s="460">
        <f t="shared" si="261"/>
        <v>0</v>
      </c>
      <c r="IU55" s="460">
        <f t="shared" si="262"/>
        <v>0</v>
      </c>
      <c r="IV55" s="460">
        <f t="shared" si="263"/>
        <v>0</v>
      </c>
      <c r="IW55" s="460">
        <f t="shared" si="264"/>
        <v>0</v>
      </c>
      <c r="IX55" s="460">
        <f t="shared" si="265"/>
        <v>0</v>
      </c>
      <c r="IY55" s="460">
        <f t="shared" si="266"/>
        <v>0</v>
      </c>
      <c r="IZ55" s="460">
        <f t="shared" si="267"/>
        <v>0</v>
      </c>
      <c r="JA55" s="460">
        <f t="shared" si="268"/>
        <v>0</v>
      </c>
      <c r="JB55" s="460">
        <f t="shared" si="269"/>
        <v>0</v>
      </c>
      <c r="JC55" s="460">
        <f t="shared" si="270"/>
        <v>0</v>
      </c>
      <c r="JD55" s="460">
        <f t="shared" si="271"/>
        <v>0</v>
      </c>
      <c r="JE55" s="460">
        <f t="shared" si="272"/>
        <v>0</v>
      </c>
      <c r="JF55" s="460">
        <f t="shared" si="273"/>
        <v>0</v>
      </c>
      <c r="JG55" s="460">
        <f t="shared" si="154"/>
        <v>0</v>
      </c>
      <c r="JH55" s="460">
        <f t="shared" si="155"/>
        <v>0</v>
      </c>
      <c r="JI55" s="460">
        <f t="shared" si="156"/>
        <v>0</v>
      </c>
      <c r="JJ55" s="460">
        <f t="shared" si="157"/>
        <v>0</v>
      </c>
      <c r="JK55" s="460">
        <f t="shared" si="158"/>
        <v>0</v>
      </c>
      <c r="JL55" s="460">
        <f t="shared" si="159"/>
        <v>0</v>
      </c>
      <c r="JM55" s="648">
        <f t="shared" si="274"/>
        <v>0</v>
      </c>
      <c r="JN55" s="460">
        <f t="shared" si="275"/>
        <v>0</v>
      </c>
      <c r="JO55" s="460">
        <f t="shared" si="276"/>
        <v>0</v>
      </c>
      <c r="JP55" s="648">
        <f t="shared" si="277"/>
        <v>0</v>
      </c>
      <c r="JQ55" s="460">
        <f t="shared" si="278"/>
        <v>0</v>
      </c>
      <c r="JR55" s="460">
        <f t="shared" si="279"/>
        <v>0</v>
      </c>
      <c r="JS55" s="460">
        <f t="shared" si="308"/>
        <v>0</v>
      </c>
      <c r="JT55" s="460">
        <f t="shared" si="280"/>
        <v>0</v>
      </c>
      <c r="JU55" s="460">
        <f t="shared" si="281"/>
        <v>0</v>
      </c>
      <c r="JV55" s="460">
        <f t="shared" si="282"/>
        <v>0</v>
      </c>
      <c r="JW55" s="460">
        <f t="shared" si="199"/>
        <v>0</v>
      </c>
      <c r="JX55" s="460">
        <f t="shared" si="199"/>
        <v>0</v>
      </c>
      <c r="JY55" s="460">
        <f t="shared" si="199"/>
        <v>0</v>
      </c>
      <c r="JZ55" s="460">
        <f t="shared" si="199"/>
        <v>0</v>
      </c>
      <c r="KA55" s="460">
        <f t="shared" si="199"/>
        <v>0</v>
      </c>
      <c r="KB55" s="460">
        <f t="shared" si="199"/>
        <v>0</v>
      </c>
      <c r="KC55" s="460">
        <f t="shared" si="199"/>
        <v>0</v>
      </c>
      <c r="KD55" s="460">
        <f t="shared" si="199"/>
        <v>0</v>
      </c>
      <c r="KE55" s="460">
        <f t="shared" si="199"/>
        <v>0</v>
      </c>
      <c r="KF55" s="460">
        <f t="shared" si="199"/>
        <v>0</v>
      </c>
      <c r="KG55" s="460">
        <f t="shared" si="199"/>
        <v>0</v>
      </c>
      <c r="KH55" s="460">
        <f t="shared" si="199"/>
        <v>0</v>
      </c>
      <c r="KI55" s="460">
        <f t="shared" si="283"/>
        <v>0</v>
      </c>
      <c r="KJ55" s="460">
        <f t="shared" si="189"/>
        <v>0</v>
      </c>
      <c r="KK55" s="460">
        <f t="shared" si="189"/>
        <v>0</v>
      </c>
      <c r="KL55" s="460">
        <f t="shared" si="189"/>
        <v>0</v>
      </c>
      <c r="KM55" s="460">
        <f t="shared" si="188"/>
        <v>0</v>
      </c>
      <c r="KN55" s="460">
        <f t="shared" si="188"/>
        <v>0</v>
      </c>
      <c r="KO55" s="460">
        <f t="shared" ref="KO55:KW83" si="320">IF($I55=1,FI55*KO$5,0)</f>
        <v>0</v>
      </c>
      <c r="KP55" s="460">
        <f t="shared" si="320"/>
        <v>0</v>
      </c>
      <c r="KQ55" s="460">
        <f t="shared" si="320"/>
        <v>0</v>
      </c>
      <c r="KR55" s="460">
        <f t="shared" si="320"/>
        <v>0</v>
      </c>
      <c r="KS55" s="460">
        <f t="shared" si="320"/>
        <v>0</v>
      </c>
      <c r="KT55" s="460">
        <f t="shared" si="320"/>
        <v>0</v>
      </c>
      <c r="KU55" s="460">
        <f t="shared" si="320"/>
        <v>0</v>
      </c>
      <c r="KV55" s="460">
        <f t="shared" si="320"/>
        <v>0</v>
      </c>
      <c r="KW55" s="460">
        <f t="shared" si="320"/>
        <v>0</v>
      </c>
      <c r="KX55" s="460">
        <f t="shared" si="284"/>
        <v>0</v>
      </c>
      <c r="KY55" s="460">
        <f t="shared" si="180"/>
        <v>0</v>
      </c>
      <c r="KZ55" s="460">
        <f t="shared" si="285"/>
        <v>0</v>
      </c>
      <c r="LA55" s="457">
        <f t="shared" si="285"/>
        <v>0</v>
      </c>
      <c r="LB55" s="461">
        <f t="shared" si="162"/>
        <v>0</v>
      </c>
      <c r="LC55" s="460">
        <f t="shared" si="286"/>
        <v>0</v>
      </c>
      <c r="LD55" s="462">
        <f>IF(I55=1,VLOOKUP(C55,'総括表 (A表)'!$E$12:$AP$542,37,FALSE),)</f>
        <v>0</v>
      </c>
      <c r="LE55" s="463">
        <f t="shared" si="163"/>
        <v>0</v>
      </c>
      <c r="LF55" s="460" t="str">
        <f t="shared" si="287"/>
        <v/>
      </c>
      <c r="LG55" s="460" t="str">
        <f t="shared" si="288"/>
        <v/>
      </c>
      <c r="LH55" s="460" t="str">
        <f t="shared" si="164"/>
        <v/>
      </c>
      <c r="LI55" s="460" t="str">
        <f t="shared" si="309"/>
        <v/>
      </c>
      <c r="LJ55" s="460" t="str">
        <f t="shared" si="310"/>
        <v/>
      </c>
      <c r="LK55" s="460" t="str">
        <f t="shared" si="311"/>
        <v/>
      </c>
      <c r="LL55" s="460" t="str">
        <f t="shared" si="312"/>
        <v/>
      </c>
      <c r="LM55" s="460" t="str">
        <f t="shared" si="313"/>
        <v/>
      </c>
      <c r="LN55" s="460" t="str">
        <f t="shared" si="314"/>
        <v/>
      </c>
      <c r="LO55" s="462" t="str">
        <f t="shared" si="289"/>
        <v/>
      </c>
      <c r="LP55" s="459">
        <f t="shared" si="171"/>
        <v>0</v>
      </c>
      <c r="LQ55" s="460" t="str">
        <f t="shared" si="290"/>
        <v/>
      </c>
      <c r="LR55" s="460" t="str">
        <f t="shared" si="291"/>
        <v/>
      </c>
      <c r="LS55" s="464" t="str">
        <f t="shared" si="292"/>
        <v/>
      </c>
      <c r="LT55" s="460" t="str">
        <f t="shared" si="293"/>
        <v/>
      </c>
      <c r="LU55" s="460" t="str">
        <f t="shared" si="294"/>
        <v/>
      </c>
      <c r="LV55" s="621" t="str">
        <f t="shared" si="179"/>
        <v>○</v>
      </c>
      <c r="LW55" s="459">
        <f t="shared" si="172"/>
        <v>0</v>
      </c>
      <c r="LX55" s="465">
        <f t="shared" si="295"/>
        <v>0</v>
      </c>
      <c r="LY55" s="465" t="str">
        <f t="shared" si="296"/>
        <v/>
      </c>
      <c r="LZ55" s="466" t="str">
        <f t="shared" si="173"/>
        <v/>
      </c>
      <c r="MA55" s="466">
        <f t="shared" si="297"/>
        <v>0</v>
      </c>
      <c r="MB55" s="466">
        <f t="shared" si="174"/>
        <v>0</v>
      </c>
      <c r="MC55" s="466">
        <f t="shared" si="298"/>
        <v>0</v>
      </c>
      <c r="MD55" s="467">
        <f t="shared" si="299"/>
        <v>0</v>
      </c>
      <c r="ME55" s="468" t="str">
        <f t="shared" si="300"/>
        <v>○</v>
      </c>
      <c r="MF55" s="469" t="str">
        <f t="shared" si="301"/>
        <v/>
      </c>
      <c r="MG55" s="466">
        <f t="shared" si="302"/>
        <v>0</v>
      </c>
      <c r="MH55" s="470">
        <f t="shared" si="303"/>
        <v>0</v>
      </c>
      <c r="MI55" s="471" t="str">
        <f t="shared" si="175"/>
        <v>○</v>
      </c>
      <c r="MJ55" s="556" t="str">
        <f t="shared" si="176"/>
        <v>○</v>
      </c>
      <c r="MK55" s="569" t="str">
        <f t="shared" si="304"/>
        <v/>
      </c>
      <c r="ML55" s="568" t="str">
        <f t="shared" si="305"/>
        <v/>
      </c>
      <c r="MM55" s="570" t="str">
        <f t="shared" si="306"/>
        <v/>
      </c>
      <c r="MN55" s="571">
        <f t="shared" si="307"/>
        <v>0</v>
      </c>
    </row>
    <row r="56" spans="1:352" ht="30" customHeight="1">
      <c r="A56" s="531">
        <f t="shared" si="200"/>
        <v>0</v>
      </c>
      <c r="B56" s="531">
        <f t="shared" si="133"/>
        <v>0</v>
      </c>
      <c r="C56" s="531">
        <f t="shared" si="181"/>
        <v>0</v>
      </c>
      <c r="D56" s="531">
        <f t="shared" si="135"/>
        <v>0</v>
      </c>
      <c r="E56" s="531">
        <f t="shared" si="201"/>
        <v>0</v>
      </c>
      <c r="F56" s="531">
        <f t="shared" si="202"/>
        <v>0</v>
      </c>
      <c r="G56" s="531">
        <f t="shared" si="136"/>
        <v>0</v>
      </c>
      <c r="H56" s="531">
        <f t="shared" si="137"/>
        <v>0</v>
      </c>
      <c r="I56" s="531">
        <f t="shared" si="203"/>
        <v>0</v>
      </c>
      <c r="J56" s="531">
        <f t="shared" si="138"/>
        <v>0</v>
      </c>
      <c r="K56" s="532">
        <f t="shared" si="12"/>
        <v>43</v>
      </c>
      <c r="L56" s="390"/>
      <c r="M56" s="391"/>
      <c r="N56" s="391"/>
      <c r="O56" s="102"/>
      <c r="P56" s="545" cm="1">
        <f t="array" ref="P56">IFERROR(_xlfn.IFS($O56=1,"都市農業地域",$O56=2,"平地農業地域",$O56=3,"中間農業地域",$O56=4,"山間農業地域"),0)</f>
        <v>0</v>
      </c>
      <c r="Q56" s="560"/>
      <c r="R56" s="317">
        <f t="shared" si="204"/>
        <v>0</v>
      </c>
      <c r="S56" s="637"/>
      <c r="T56" s="742"/>
      <c r="U56" s="743"/>
      <c r="V56" s="637"/>
      <c r="W56" s="455" t="str">
        <f t="shared" si="139"/>
        <v/>
      </c>
      <c r="X56" s="546" t="str">
        <f>IFERROR(IF($Y56=5,"100万円",VLOOKUP($W56,'整理番号表 （R7） '!$Y$33:$Z$34,2,"FALSE")),"")</f>
        <v/>
      </c>
      <c r="Y56" s="50"/>
      <c r="Z56" s="456" cm="1">
        <f t="array" ref="Z56">IFERROR(_xlfn.IFS($Y56=1,"認定農業者",$Y56=2,"認定就農者",$Y56=3,"集落営農組織(任意組織)",$Y56=4,"市町村基本構想に示す目標水準を達成している農業者",$Y56=5,"市町村が認める者"),0)</f>
        <v>0</v>
      </c>
      <c r="AA56" s="371"/>
      <c r="AB56" s="547" t="str">
        <f>'整理番号表 （R7） '!$AC56</f>
        <v/>
      </c>
      <c r="AC56" s="548" t="str">
        <f t="shared" si="186"/>
        <v/>
      </c>
      <c r="AD56" s="50"/>
      <c r="AE56" s="50"/>
      <c r="AF56" s="318">
        <f>IF(AE56&lt;&gt;0,VLOOKUP(AE56,'整理番号表 （R7） '!$B$20:$F$47,2,FALSE),)</f>
        <v>0</v>
      </c>
      <c r="AG56" s="104"/>
      <c r="AH56" s="549" t="str">
        <f>IFERROR(VLOOKUP(AG56,'整理番号表 （R7） '!$P$6:$Q$39,2,FALSE),"")</f>
        <v/>
      </c>
      <c r="AI56" s="106"/>
      <c r="AJ56" s="530">
        <f t="shared" si="205"/>
        <v>0</v>
      </c>
      <c r="AK56" s="89"/>
      <c r="AL56" s="632"/>
      <c r="AM56" s="439"/>
      <c r="AN56" s="440"/>
      <c r="AO56" s="440"/>
      <c r="AP56" s="104"/>
      <c r="AQ56" s="441">
        <f>IF(AP56&lt;&gt;0,VLOOKUP(AP56,'整理番号表 （R7） '!$P$43:$R$49,2,FALSE),)</f>
        <v>0</v>
      </c>
      <c r="AR56" s="442"/>
      <c r="AS56" s="440"/>
      <c r="AT56" s="105"/>
      <c r="AU56" s="767"/>
      <c r="AV56" s="767"/>
      <c r="AW56" s="418"/>
      <c r="AX56" s="443">
        <f t="shared" si="140"/>
        <v>0</v>
      </c>
      <c r="AY56" s="443">
        <f t="shared" si="206"/>
        <v>0</v>
      </c>
      <c r="AZ56" s="418"/>
      <c r="BA56" s="443">
        <f t="shared" si="177"/>
        <v>0</v>
      </c>
      <c r="BB56" s="444"/>
      <c r="BC56" s="444"/>
      <c r="BD56" s="444"/>
      <c r="BE56" s="620"/>
      <c r="BF56" s="553" t="str">
        <f t="shared" si="207"/>
        <v/>
      </c>
      <c r="BG56" s="562" t="str">
        <f t="shared" si="208"/>
        <v/>
      </c>
      <c r="BH56" s="445">
        <f t="shared" si="143"/>
        <v>0</v>
      </c>
      <c r="BI56" s="445">
        <f t="shared" si="178"/>
        <v>0</v>
      </c>
      <c r="BJ56" s="446"/>
      <c r="BK56" s="446"/>
      <c r="BL56" s="446"/>
      <c r="BM56" s="45"/>
      <c r="BN56" s="318">
        <f>IF(BM56&lt;&gt;0,VLOOKUP(BM56,'整理番号表 （R7） '!$T$6:$U$16,2,FALSE),)</f>
        <v>0</v>
      </c>
      <c r="BO56" s="45"/>
      <c r="BP56" s="318">
        <f>IF(BO56&lt;&gt;0,VLOOKUP(BO56,'整理番号表 （R7） '!$T$23:$U$30,2,FALSE),)</f>
        <v>0</v>
      </c>
      <c r="BQ56" s="45"/>
      <c r="BR56" s="319">
        <f t="shared" si="17"/>
        <v>0</v>
      </c>
      <c r="BS56" s="763" t="str">
        <f t="shared" si="209"/>
        <v/>
      </c>
      <c r="BT56" s="113"/>
      <c r="BU56" s="618"/>
      <c r="BV56" s="113"/>
      <c r="BW56" s="113"/>
      <c r="BX56" s="113"/>
      <c r="BY56" s="554">
        <f t="shared" si="144"/>
        <v>0</v>
      </c>
      <c r="BZ56" s="764">
        <f t="shared" si="195"/>
        <v>0</v>
      </c>
      <c r="CA56" s="317">
        <f t="shared" si="145"/>
        <v>0</v>
      </c>
      <c r="CB56" s="357" t="str">
        <f t="shared" si="182"/>
        <v/>
      </c>
      <c r="CC56" s="317">
        <f t="shared" si="210"/>
        <v>0</v>
      </c>
      <c r="CD56" s="317">
        <f t="shared" si="146"/>
        <v>0</v>
      </c>
      <c r="CE56" s="317">
        <f t="shared" si="147"/>
        <v>0</v>
      </c>
      <c r="CF56" s="317">
        <f t="shared" si="148"/>
        <v>0</v>
      </c>
      <c r="CG56" s="317">
        <f t="shared" si="149"/>
        <v>0</v>
      </c>
      <c r="CH56" s="317">
        <f t="shared" si="150"/>
        <v>0</v>
      </c>
      <c r="CI56" s="357" t="str">
        <f t="shared" si="151"/>
        <v/>
      </c>
      <c r="CJ56" s="572">
        <f t="shared" si="315"/>
        <v>0</v>
      </c>
      <c r="CK56" s="320">
        <f t="shared" si="315"/>
        <v>0</v>
      </c>
      <c r="CL56" s="320">
        <f t="shared" si="315"/>
        <v>0</v>
      </c>
      <c r="CM56" s="320">
        <f t="shared" si="315"/>
        <v>0</v>
      </c>
      <c r="CN56" s="320">
        <f t="shared" si="315"/>
        <v>0</v>
      </c>
      <c r="CO56" s="320">
        <f t="shared" si="315"/>
        <v>0</v>
      </c>
      <c r="CP56" s="320">
        <f t="shared" si="211"/>
        <v>0</v>
      </c>
      <c r="CQ56" s="320">
        <f t="shared" si="316"/>
        <v>0</v>
      </c>
      <c r="CR56" s="320">
        <f t="shared" si="316"/>
        <v>0</v>
      </c>
      <c r="CS56" s="320">
        <f t="shared" si="316"/>
        <v>0</v>
      </c>
      <c r="CT56" s="320">
        <f t="shared" si="316"/>
        <v>0</v>
      </c>
      <c r="CU56" s="320">
        <f t="shared" si="316"/>
        <v>0</v>
      </c>
      <c r="CV56" s="320">
        <f t="shared" si="316"/>
        <v>0</v>
      </c>
      <c r="CW56" s="320">
        <f t="shared" si="212"/>
        <v>0</v>
      </c>
      <c r="CX56" s="320">
        <f t="shared" si="317"/>
        <v>0</v>
      </c>
      <c r="CY56" s="320">
        <f t="shared" si="317"/>
        <v>0</v>
      </c>
      <c r="CZ56" s="320">
        <f t="shared" si="317"/>
        <v>0</v>
      </c>
      <c r="DA56" s="320">
        <f t="shared" si="317"/>
        <v>0</v>
      </c>
      <c r="DB56" s="320">
        <f t="shared" si="317"/>
        <v>0</v>
      </c>
      <c r="DC56" s="320">
        <f t="shared" si="317"/>
        <v>0</v>
      </c>
      <c r="DD56" s="320">
        <f t="shared" si="213"/>
        <v>0</v>
      </c>
      <c r="DE56" s="320">
        <f t="shared" si="318"/>
        <v>0</v>
      </c>
      <c r="DF56" s="320">
        <f t="shared" si="318"/>
        <v>0</v>
      </c>
      <c r="DG56" s="320">
        <f t="shared" si="318"/>
        <v>0</v>
      </c>
      <c r="DH56" s="320">
        <f t="shared" si="318"/>
        <v>0</v>
      </c>
      <c r="DI56" s="320">
        <f t="shared" si="319"/>
        <v>0</v>
      </c>
      <c r="DJ56" s="320">
        <f t="shared" si="319"/>
        <v>0</v>
      </c>
      <c r="DK56" s="320">
        <f t="shared" si="214"/>
        <v>0</v>
      </c>
      <c r="DL56" s="320">
        <f t="shared" si="215"/>
        <v>0</v>
      </c>
      <c r="DM56" s="320">
        <f t="shared" si="216"/>
        <v>0</v>
      </c>
      <c r="DN56" s="320">
        <f t="shared" si="217"/>
        <v>0</v>
      </c>
      <c r="DO56" s="320">
        <f t="shared" si="218"/>
        <v>0</v>
      </c>
      <c r="DP56" s="374">
        <f t="shared" si="219"/>
        <v>0</v>
      </c>
      <c r="DQ56" s="447">
        <f t="shared" si="220"/>
        <v>0</v>
      </c>
      <c r="DR56" s="447">
        <f>IF($W56=1,IF(SUM($DQ56:DQ56)&lt;&gt;1,IF(SUM(GL56,GW56,HF56)&gt;0,1,),),)</f>
        <v>0</v>
      </c>
      <c r="DS56" s="447">
        <f>IF($W56=1,IF(SUM($DQ56:DR56)&lt;&gt;1,IF(SUM(GM56,GX56,HG56)&gt;0,1,),),)</f>
        <v>0</v>
      </c>
      <c r="DT56" s="447">
        <f>IF($W56=1,IF(SUM($DQ56:DS56)&lt;&gt;1,IF(SUM(GN56,GY56,HH56)&gt;0,1,),),)</f>
        <v>0</v>
      </c>
      <c r="DU56" s="447">
        <f>IF($W56=1,IF(SUM($DQ56:DT56)&lt;&gt;1,IF(SUM(GO56,GT56,GZ56,HI56)&gt;0,1,),),)</f>
        <v>0</v>
      </c>
      <c r="DV56" s="447">
        <f>IF($W56=1,IF(SUM($DQ56:DT56)&lt;&gt;1,IF(SUM(GP56,HA56,HJ56)&gt;0,1,),),)</f>
        <v>0</v>
      </c>
      <c r="DW56" s="447">
        <f>IF($W56=1,IF(SUM($DQ56:DV56)&lt;&gt;1,IF(SUM(GQ56,HB56,HK56)&gt;0,1,),),)</f>
        <v>0</v>
      </c>
      <c r="DX56" s="447">
        <f>IF($W56=1,IF(SUM($DQ56:DV56)&lt;&gt;1,IF(SUM(GR56,HC56,HL56)&gt;0,1,),),)</f>
        <v>0</v>
      </c>
      <c r="DY56" s="447">
        <f>IF($W56=1,IF(SUM($DQ56:DX56)&lt;&gt;1,IF(SUM(GS56,HD56,HM56,GU56)&gt;0,1,),),)</f>
        <v>0</v>
      </c>
      <c r="DZ56" s="447">
        <f t="shared" si="221"/>
        <v>0</v>
      </c>
      <c r="EA56" s="643"/>
      <c r="EB56" s="643"/>
      <c r="EC56" s="643"/>
      <c r="ED56" s="643"/>
      <c r="EE56" s="643"/>
      <c r="EF56" s="643"/>
      <c r="EG56" s="643"/>
      <c r="EH56" s="643"/>
      <c r="EI56" s="643"/>
      <c r="EJ56" s="643"/>
      <c r="EK56" s="643"/>
      <c r="EL56" s="643"/>
      <c r="EM56" s="56"/>
      <c r="EN56" s="56"/>
      <c r="EO56" s="56"/>
      <c r="EP56" s="56"/>
      <c r="EQ56" s="56"/>
      <c r="ER56" s="555">
        <f t="shared" si="222"/>
        <v>0</v>
      </c>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448"/>
      <c r="FT56" s="56"/>
      <c r="FU56" s="449"/>
      <c r="FV56" s="458"/>
      <c r="FW56" s="573"/>
      <c r="FX56" s="530">
        <f t="shared" si="223"/>
        <v>0</v>
      </c>
      <c r="FY56" s="450"/>
      <c r="FZ56" s="451"/>
      <c r="GA56" s="452"/>
      <c r="GB56" s="452"/>
      <c r="GC56" s="453">
        <f t="shared" si="224"/>
        <v>0</v>
      </c>
      <c r="GD56" s="454">
        <f t="shared" si="225"/>
        <v>0</v>
      </c>
      <c r="GE56" s="455">
        <f t="shared" si="226"/>
        <v>0</v>
      </c>
      <c r="GF56" s="456">
        <f t="shared" si="227"/>
        <v>0</v>
      </c>
      <c r="GG56" s="456">
        <f t="shared" si="228"/>
        <v>0</v>
      </c>
      <c r="GH56" s="456">
        <f t="shared" si="229"/>
        <v>0</v>
      </c>
      <c r="GI56" s="456">
        <f t="shared" si="230"/>
        <v>0</v>
      </c>
      <c r="GJ56" s="455">
        <f t="shared" si="47"/>
        <v>0</v>
      </c>
      <c r="GK56" s="455">
        <f t="shared" si="152"/>
        <v>0</v>
      </c>
      <c r="GL56" s="455">
        <f>IF(AND($FX56&lt;&gt;1,$FZ56&lt;&gt;1),IF(AND(SUM($GK56:GK56)&lt;&gt;1),IF($GC56&gt;=10,1,),),0)</f>
        <v>0</v>
      </c>
      <c r="GM56" s="455">
        <f>IF(AND($FX56&lt;&gt;1,$FZ56&lt;&gt;1),IF(AND(SUM($GK56:GL56)&lt;&gt;1),IF(AND($FY56=1,$GC56&gt;=4),1,),),0)</f>
        <v>0</v>
      </c>
      <c r="GN56" s="455">
        <f>IF(AND($FX56&lt;&gt;1,$FZ56&lt;&gt;1),IF(AND(SUM($GK56:GM56)&lt;&gt;1),IF(AND($FY56=1,$GC56&gt;=2),1,),),0)</f>
        <v>0</v>
      </c>
      <c r="GO56" s="455">
        <f>IF(AND($FX56&lt;&gt;1,$FZ56&lt;&gt;1),IF(AND(SUM($GK56:GN56)&lt;&gt;1),IF(AND($FY56=1,$GC56&gt;0),1,),),0)</f>
        <v>0</v>
      </c>
      <c r="GP56" s="455">
        <f>IF(AND($FX56&lt;&gt;1,$FZ56&lt;&gt;1),IF(AND(SUM($GK56:GO56)&lt;&gt;1),IF($GC56&gt;=4,1,),),0)</f>
        <v>0</v>
      </c>
      <c r="GQ56" s="455">
        <f>IF(AND($FX56&lt;&gt;1,$FZ56&lt;&gt;1),IF(AND(SUM($GK56:GP56)&lt;&gt;1),IF($FY56=1,1,),),0)</f>
        <v>0</v>
      </c>
      <c r="GR56" s="455">
        <f>IF(AND($FX56&lt;&gt;1,$FZ56&lt;&gt;1),IF(AND(SUM($GK56:GQ56)&lt;&gt;1),IF($GC56&gt;=2,1,),),0)</f>
        <v>0</v>
      </c>
      <c r="GS56" s="455">
        <f>IF(AND($FX56&lt;&gt;1,$FZ56&lt;&gt;1),IF(AND(SUM($GK56:GR56)&lt;&gt;1),IF($GC56&gt;0,1,),),0)</f>
        <v>0</v>
      </c>
      <c r="GT56" s="455">
        <f t="shared" si="48"/>
        <v>0</v>
      </c>
      <c r="GU56" s="455">
        <f>IF($FX56&lt;&gt;1,IF(AND(SUM($GT56:GT56)&lt;&gt;1,$GJ56=4,$FZ56=1,$GC56&gt;0),1,),0)</f>
        <v>0</v>
      </c>
      <c r="GV56" s="455">
        <f t="shared" si="49"/>
        <v>0</v>
      </c>
      <c r="GW56" s="455">
        <f t="shared" si="50"/>
        <v>0</v>
      </c>
      <c r="GX56" s="455">
        <f>IF($FX56&lt;&gt;1,IF(AND($GJ56=2,SUM($GV56:GW56)&lt;&gt;1),IF(AND($FY56=1,$GD56&gt;=0.2),1,),),0)</f>
        <v>0</v>
      </c>
      <c r="GY56" s="455">
        <f>IF($FX56&lt;&gt;1,IF(AND($GJ56=2,SUM($GV56:GX56)&lt;&gt;1),IF(AND($FY56=1,$GD56&gt;=0.1),1,),),0)</f>
        <v>0</v>
      </c>
      <c r="GZ56" s="455">
        <f>IF($FX56&lt;&gt;1,IF(AND($GJ56=2,SUM($GV56:GY56)&lt;&gt;1),IF(AND($FY56=1,$GC56&gt;0),1,),),0)</f>
        <v>0</v>
      </c>
      <c r="HA56" s="455">
        <f>IF($FX56&lt;&gt;1,IF(AND($GJ56=2,SUM($GV56:GZ56)&lt;&gt;1),IF($GD56&gt;=0.2,1,),),0)</f>
        <v>0</v>
      </c>
      <c r="HB56" s="455">
        <f>IF($FX56&lt;&gt;1,IF(AND($GJ56=2,SUM($GV56:HA56)&lt;&gt;1),IF($FY56=1,1,),),0)</f>
        <v>0</v>
      </c>
      <c r="HC56" s="455">
        <f>IF($FX56&lt;&gt;1,IF(AND($GJ56=2,SUM($GV56:HB56)&lt;&gt;1),IF($GD56&gt;=0.1,1,),),0)</f>
        <v>0</v>
      </c>
      <c r="HD56" s="455">
        <f>IF($FX56&lt;&gt;1,IF(AND(SUM($GV56:HC56)&lt;&gt;1,$GJ56=2,$GC56&gt;0),1,),0)</f>
        <v>0</v>
      </c>
      <c r="HE56" s="455">
        <f t="shared" si="51"/>
        <v>0</v>
      </c>
      <c r="HF56" s="455">
        <f t="shared" si="52"/>
        <v>0</v>
      </c>
      <c r="HG56" s="455">
        <f>IF($FX56&lt;&gt;1,IF(AND($GJ56=3,SUM($HE56:HF56)&lt;&gt;1),IF(AND($FY56=1,$GD56&gt;=0.1),1,),),0)</f>
        <v>0</v>
      </c>
      <c r="HH56" s="455">
        <f>IF($FX56&lt;&gt;1,IF(AND($GJ56=3,SUM($HE56:HG56)&lt;&gt;1),IF(AND($FY56=1,$GD56&gt;=0.05),1,),),0)</f>
        <v>0</v>
      </c>
      <c r="HI56" s="455">
        <f>IF($FX56&lt;&gt;1,IF(AND($GJ56=3,SUM($HE56:HH56)&lt;&gt;1),IF(AND($FY56=1,$GC56&gt;0),1,),),0)</f>
        <v>0</v>
      </c>
      <c r="HJ56" s="455">
        <f>IF($FX56&lt;&gt;1,IF(AND($GJ56=3,SUM($HE56:HI56)&lt;&gt;1),IF($GD56&gt;=0.1,1,),),0)</f>
        <v>0</v>
      </c>
      <c r="HK56" s="455">
        <f>IF($FX56&lt;&gt;1,IF(AND($GJ56=3,SUM($HE56:HJ56)&lt;&gt;1),IF($FY56=1,1,),),0)</f>
        <v>0</v>
      </c>
      <c r="HL56" s="455">
        <f>IF($FX56&lt;&gt;1,IF(AND($GJ56=3,SUM($HE56:HK56)&lt;&gt;1),IF($GD56&gt;=0.05,1,),),0)</f>
        <v>0</v>
      </c>
      <c r="HM56" s="455">
        <f>IF($FX56&lt;&gt;1,IF(AND(SUM($HE56:HL56)&lt;&gt;1,$GJ56=3,$FZ56=1,$GC56&gt;0),1,),0)</f>
        <v>0</v>
      </c>
      <c r="HN56" s="457">
        <f t="shared" si="153"/>
        <v>0</v>
      </c>
      <c r="HO56" s="458"/>
      <c r="HP56" s="459">
        <f t="shared" si="231"/>
        <v>0</v>
      </c>
      <c r="HQ56" s="460">
        <f t="shared" si="232"/>
        <v>0</v>
      </c>
      <c r="HR56" s="460">
        <f t="shared" si="233"/>
        <v>0</v>
      </c>
      <c r="HS56" s="460">
        <f t="shared" si="234"/>
        <v>0</v>
      </c>
      <c r="HT56" s="460">
        <f t="shared" si="235"/>
        <v>0</v>
      </c>
      <c r="HU56" s="460">
        <f t="shared" si="236"/>
        <v>0</v>
      </c>
      <c r="HV56" s="460">
        <f t="shared" si="237"/>
        <v>0</v>
      </c>
      <c r="HW56" s="460">
        <f t="shared" si="238"/>
        <v>0</v>
      </c>
      <c r="HX56" s="460">
        <f t="shared" si="239"/>
        <v>0</v>
      </c>
      <c r="HY56" s="460">
        <f t="shared" si="240"/>
        <v>0</v>
      </c>
      <c r="HZ56" s="460">
        <f t="shared" si="241"/>
        <v>0</v>
      </c>
      <c r="IA56" s="460">
        <f t="shared" si="242"/>
        <v>0</v>
      </c>
      <c r="IB56" s="460">
        <f t="shared" si="243"/>
        <v>0</v>
      </c>
      <c r="IC56" s="460">
        <f t="shared" si="244"/>
        <v>0</v>
      </c>
      <c r="ID56" s="460">
        <f t="shared" si="245"/>
        <v>0</v>
      </c>
      <c r="IE56" s="460">
        <f t="shared" si="246"/>
        <v>0</v>
      </c>
      <c r="IF56" s="460">
        <f t="shared" si="247"/>
        <v>0</v>
      </c>
      <c r="IG56" s="460">
        <f t="shared" si="248"/>
        <v>0</v>
      </c>
      <c r="IH56" s="460">
        <f t="shared" si="249"/>
        <v>0</v>
      </c>
      <c r="II56" s="460">
        <f t="shared" si="250"/>
        <v>0</v>
      </c>
      <c r="IJ56" s="460">
        <f t="shared" si="251"/>
        <v>0</v>
      </c>
      <c r="IK56" s="460">
        <f t="shared" si="252"/>
        <v>0</v>
      </c>
      <c r="IL56" s="460">
        <f t="shared" si="253"/>
        <v>0</v>
      </c>
      <c r="IM56" s="460">
        <f t="shared" si="254"/>
        <v>0</v>
      </c>
      <c r="IN56" s="460">
        <f t="shared" si="255"/>
        <v>0</v>
      </c>
      <c r="IO56" s="460">
        <f t="shared" si="256"/>
        <v>0</v>
      </c>
      <c r="IP56" s="460">
        <f t="shared" si="257"/>
        <v>0</v>
      </c>
      <c r="IQ56" s="460">
        <f t="shared" si="258"/>
        <v>0</v>
      </c>
      <c r="IR56" s="460">
        <f t="shared" si="259"/>
        <v>0</v>
      </c>
      <c r="IS56" s="460">
        <f t="shared" si="260"/>
        <v>0</v>
      </c>
      <c r="IT56" s="460">
        <f t="shared" si="261"/>
        <v>0</v>
      </c>
      <c r="IU56" s="460">
        <f t="shared" si="262"/>
        <v>0</v>
      </c>
      <c r="IV56" s="460">
        <f t="shared" si="263"/>
        <v>0</v>
      </c>
      <c r="IW56" s="460">
        <f t="shared" si="264"/>
        <v>0</v>
      </c>
      <c r="IX56" s="460">
        <f t="shared" si="265"/>
        <v>0</v>
      </c>
      <c r="IY56" s="460">
        <f t="shared" si="266"/>
        <v>0</v>
      </c>
      <c r="IZ56" s="460">
        <f t="shared" si="267"/>
        <v>0</v>
      </c>
      <c r="JA56" s="460">
        <f t="shared" si="268"/>
        <v>0</v>
      </c>
      <c r="JB56" s="460">
        <f t="shared" si="269"/>
        <v>0</v>
      </c>
      <c r="JC56" s="460">
        <f t="shared" si="270"/>
        <v>0</v>
      </c>
      <c r="JD56" s="460">
        <f t="shared" si="271"/>
        <v>0</v>
      </c>
      <c r="JE56" s="460">
        <f t="shared" si="272"/>
        <v>0</v>
      </c>
      <c r="JF56" s="460">
        <f t="shared" si="273"/>
        <v>0</v>
      </c>
      <c r="JG56" s="460">
        <f t="shared" si="154"/>
        <v>0</v>
      </c>
      <c r="JH56" s="460">
        <f t="shared" si="155"/>
        <v>0</v>
      </c>
      <c r="JI56" s="460">
        <f t="shared" si="156"/>
        <v>0</v>
      </c>
      <c r="JJ56" s="460">
        <f t="shared" si="157"/>
        <v>0</v>
      </c>
      <c r="JK56" s="460">
        <f t="shared" si="158"/>
        <v>0</v>
      </c>
      <c r="JL56" s="460">
        <f t="shared" si="159"/>
        <v>0</v>
      </c>
      <c r="JM56" s="648">
        <f t="shared" si="274"/>
        <v>0</v>
      </c>
      <c r="JN56" s="460">
        <f t="shared" si="275"/>
        <v>0</v>
      </c>
      <c r="JO56" s="460">
        <f t="shared" si="276"/>
        <v>0</v>
      </c>
      <c r="JP56" s="648">
        <f t="shared" si="277"/>
        <v>0</v>
      </c>
      <c r="JQ56" s="460">
        <f t="shared" si="278"/>
        <v>0</v>
      </c>
      <c r="JR56" s="460">
        <f t="shared" si="279"/>
        <v>0</v>
      </c>
      <c r="JS56" s="460">
        <f t="shared" si="308"/>
        <v>0</v>
      </c>
      <c r="JT56" s="460">
        <f t="shared" si="280"/>
        <v>0</v>
      </c>
      <c r="JU56" s="460">
        <f t="shared" si="281"/>
        <v>0</v>
      </c>
      <c r="JV56" s="460">
        <f t="shared" si="282"/>
        <v>0</v>
      </c>
      <c r="JW56" s="460">
        <f t="shared" si="199"/>
        <v>0</v>
      </c>
      <c r="JX56" s="460">
        <f t="shared" si="199"/>
        <v>0</v>
      </c>
      <c r="JY56" s="460">
        <f t="shared" si="199"/>
        <v>0</v>
      </c>
      <c r="JZ56" s="460">
        <f t="shared" si="199"/>
        <v>0</v>
      </c>
      <c r="KA56" s="460">
        <f t="shared" si="199"/>
        <v>0</v>
      </c>
      <c r="KB56" s="460">
        <f t="shared" si="199"/>
        <v>0</v>
      </c>
      <c r="KC56" s="460">
        <f t="shared" si="199"/>
        <v>0</v>
      </c>
      <c r="KD56" s="460">
        <f t="shared" si="199"/>
        <v>0</v>
      </c>
      <c r="KE56" s="460">
        <f t="shared" si="199"/>
        <v>0</v>
      </c>
      <c r="KF56" s="460">
        <f t="shared" si="199"/>
        <v>0</v>
      </c>
      <c r="KG56" s="460">
        <f t="shared" si="199"/>
        <v>0</v>
      </c>
      <c r="KH56" s="460">
        <f t="shared" si="199"/>
        <v>0</v>
      </c>
      <c r="KI56" s="460">
        <f t="shared" si="283"/>
        <v>0</v>
      </c>
      <c r="KJ56" s="460">
        <f t="shared" si="189"/>
        <v>0</v>
      </c>
      <c r="KK56" s="460">
        <f t="shared" si="189"/>
        <v>0</v>
      </c>
      <c r="KL56" s="460">
        <f t="shared" si="189"/>
        <v>0</v>
      </c>
      <c r="KM56" s="460">
        <f t="shared" si="189"/>
        <v>0</v>
      </c>
      <c r="KN56" s="460">
        <f t="shared" si="189"/>
        <v>0</v>
      </c>
      <c r="KO56" s="460">
        <f t="shared" si="320"/>
        <v>0</v>
      </c>
      <c r="KP56" s="460">
        <f t="shared" si="320"/>
        <v>0</v>
      </c>
      <c r="KQ56" s="460">
        <f t="shared" si="320"/>
        <v>0</v>
      </c>
      <c r="KR56" s="460">
        <f t="shared" si="320"/>
        <v>0</v>
      </c>
      <c r="KS56" s="460">
        <f t="shared" si="320"/>
        <v>0</v>
      </c>
      <c r="KT56" s="460">
        <f t="shared" si="320"/>
        <v>0</v>
      </c>
      <c r="KU56" s="460">
        <f t="shared" si="320"/>
        <v>0</v>
      </c>
      <c r="KV56" s="460">
        <f t="shared" si="320"/>
        <v>0</v>
      </c>
      <c r="KW56" s="460">
        <f t="shared" si="320"/>
        <v>0</v>
      </c>
      <c r="KX56" s="460">
        <f t="shared" si="284"/>
        <v>0</v>
      </c>
      <c r="KY56" s="460">
        <f t="shared" si="180"/>
        <v>0</v>
      </c>
      <c r="KZ56" s="460">
        <f t="shared" si="285"/>
        <v>0</v>
      </c>
      <c r="LA56" s="457">
        <f t="shared" si="285"/>
        <v>0</v>
      </c>
      <c r="LB56" s="461">
        <f t="shared" si="162"/>
        <v>0</v>
      </c>
      <c r="LC56" s="460">
        <f t="shared" si="286"/>
        <v>0</v>
      </c>
      <c r="LD56" s="462">
        <f>IF(I56=1,VLOOKUP(C56,'総括表 (A表)'!$E$12:$AP$542,37,FALSE),)</f>
        <v>0</v>
      </c>
      <c r="LE56" s="463">
        <f t="shared" si="163"/>
        <v>0</v>
      </c>
      <c r="LF56" s="460" t="str">
        <f t="shared" si="287"/>
        <v/>
      </c>
      <c r="LG56" s="460" t="str">
        <f t="shared" si="288"/>
        <v/>
      </c>
      <c r="LH56" s="460" t="str">
        <f t="shared" si="164"/>
        <v/>
      </c>
      <c r="LI56" s="460" t="str">
        <f t="shared" si="309"/>
        <v/>
      </c>
      <c r="LJ56" s="460" t="str">
        <f t="shared" si="310"/>
        <v/>
      </c>
      <c r="LK56" s="460" t="str">
        <f t="shared" si="311"/>
        <v/>
      </c>
      <c r="LL56" s="460" t="str">
        <f t="shared" si="312"/>
        <v/>
      </c>
      <c r="LM56" s="460" t="str">
        <f t="shared" si="313"/>
        <v/>
      </c>
      <c r="LN56" s="460" t="str">
        <f t="shared" si="314"/>
        <v/>
      </c>
      <c r="LO56" s="462" t="str">
        <f t="shared" si="289"/>
        <v/>
      </c>
      <c r="LP56" s="459">
        <f t="shared" si="171"/>
        <v>0</v>
      </c>
      <c r="LQ56" s="460" t="str">
        <f t="shared" si="290"/>
        <v/>
      </c>
      <c r="LR56" s="460" t="str">
        <f t="shared" si="291"/>
        <v/>
      </c>
      <c r="LS56" s="464" t="str">
        <f t="shared" si="292"/>
        <v/>
      </c>
      <c r="LT56" s="460" t="str">
        <f t="shared" si="293"/>
        <v/>
      </c>
      <c r="LU56" s="460" t="str">
        <f t="shared" si="294"/>
        <v/>
      </c>
      <c r="LV56" s="621" t="str">
        <f t="shared" si="179"/>
        <v>○</v>
      </c>
      <c r="LW56" s="459">
        <f t="shared" si="172"/>
        <v>0</v>
      </c>
      <c r="LX56" s="465">
        <f t="shared" si="295"/>
        <v>0</v>
      </c>
      <c r="LY56" s="465" t="str">
        <f t="shared" si="296"/>
        <v/>
      </c>
      <c r="LZ56" s="466" t="str">
        <f t="shared" si="173"/>
        <v/>
      </c>
      <c r="MA56" s="466">
        <f t="shared" si="297"/>
        <v>0</v>
      </c>
      <c r="MB56" s="466">
        <f t="shared" si="174"/>
        <v>0</v>
      </c>
      <c r="MC56" s="466">
        <f t="shared" si="298"/>
        <v>0</v>
      </c>
      <c r="MD56" s="467">
        <f t="shared" si="299"/>
        <v>0</v>
      </c>
      <c r="ME56" s="468" t="str">
        <f t="shared" si="300"/>
        <v>○</v>
      </c>
      <c r="MF56" s="469" t="str">
        <f t="shared" si="301"/>
        <v/>
      </c>
      <c r="MG56" s="466">
        <f t="shared" si="302"/>
        <v>0</v>
      </c>
      <c r="MH56" s="470">
        <f t="shared" si="303"/>
        <v>0</v>
      </c>
      <c r="MI56" s="471" t="str">
        <f t="shared" si="175"/>
        <v>○</v>
      </c>
      <c r="MJ56" s="556" t="str">
        <f t="shared" si="176"/>
        <v>○</v>
      </c>
      <c r="MK56" s="569" t="str">
        <f t="shared" si="304"/>
        <v/>
      </c>
      <c r="ML56" s="568" t="str">
        <f t="shared" si="305"/>
        <v/>
      </c>
      <c r="MM56" s="570" t="str">
        <f t="shared" si="306"/>
        <v/>
      </c>
      <c r="MN56" s="571">
        <f t="shared" si="307"/>
        <v>0</v>
      </c>
    </row>
    <row r="57" spans="1:352" ht="30" customHeight="1">
      <c r="A57" s="531">
        <f t="shared" si="200"/>
        <v>0</v>
      </c>
      <c r="B57" s="531">
        <f t="shared" si="133"/>
        <v>0</v>
      </c>
      <c r="C57" s="531">
        <f t="shared" si="181"/>
        <v>0</v>
      </c>
      <c r="D57" s="531">
        <f t="shared" si="135"/>
        <v>0</v>
      </c>
      <c r="E57" s="531">
        <f t="shared" si="201"/>
        <v>0</v>
      </c>
      <c r="F57" s="531">
        <f t="shared" si="202"/>
        <v>0</v>
      </c>
      <c r="G57" s="531">
        <f t="shared" si="136"/>
        <v>0</v>
      </c>
      <c r="H57" s="531">
        <f t="shared" si="137"/>
        <v>0</v>
      </c>
      <c r="I57" s="531">
        <f t="shared" si="203"/>
        <v>0</v>
      </c>
      <c r="J57" s="531">
        <f t="shared" si="138"/>
        <v>0</v>
      </c>
      <c r="K57" s="532">
        <f t="shared" si="12"/>
        <v>44</v>
      </c>
      <c r="L57" s="390"/>
      <c r="M57" s="391"/>
      <c r="N57" s="391"/>
      <c r="O57" s="102"/>
      <c r="P57" s="545" cm="1">
        <f t="array" ref="P57">IFERROR(_xlfn.IFS($O57=1,"都市農業地域",$O57=2,"平地農業地域",$O57=3,"中間農業地域",$O57=4,"山間農業地域"),0)</f>
        <v>0</v>
      </c>
      <c r="Q57" s="560"/>
      <c r="R57" s="317">
        <f t="shared" si="204"/>
        <v>0</v>
      </c>
      <c r="S57" s="637"/>
      <c r="T57" s="742"/>
      <c r="U57" s="743"/>
      <c r="V57" s="637"/>
      <c r="W57" s="455" t="str">
        <f t="shared" si="139"/>
        <v/>
      </c>
      <c r="X57" s="546" t="str">
        <f>IFERROR(IF($Y57=5,"100万円",VLOOKUP($W57,'整理番号表 （R7） '!$Y$33:$Z$34,2,"FALSE")),"")</f>
        <v/>
      </c>
      <c r="Y57" s="50"/>
      <c r="Z57" s="456" cm="1">
        <f t="array" ref="Z57">IFERROR(_xlfn.IFS($Y57=1,"認定農業者",$Y57=2,"認定就農者",$Y57=3,"集落営農組織(任意組織)",$Y57=4,"市町村基本構想に示す目標水準を達成している農業者",$Y57=5,"市町村が認める者"),0)</f>
        <v>0</v>
      </c>
      <c r="AA57" s="371"/>
      <c r="AB57" s="547" t="str">
        <f>'整理番号表 （R7） '!$AC57</f>
        <v/>
      </c>
      <c r="AC57" s="548" t="str">
        <f t="shared" si="186"/>
        <v/>
      </c>
      <c r="AD57" s="50"/>
      <c r="AE57" s="50"/>
      <c r="AF57" s="318">
        <f>IF(AE57&lt;&gt;0,VLOOKUP(AE57,'整理番号表 （R7） '!$B$20:$F$47,2,FALSE),)</f>
        <v>0</v>
      </c>
      <c r="AG57" s="104"/>
      <c r="AH57" s="549" t="str">
        <f>IFERROR(VLOOKUP(AG57,'整理番号表 （R7） '!$P$6:$Q$39,2,FALSE),"")</f>
        <v/>
      </c>
      <c r="AI57" s="106"/>
      <c r="AJ57" s="530">
        <f t="shared" si="205"/>
        <v>0</v>
      </c>
      <c r="AK57" s="89"/>
      <c r="AL57" s="632"/>
      <c r="AM57" s="439"/>
      <c r="AN57" s="440"/>
      <c r="AO57" s="440"/>
      <c r="AP57" s="104"/>
      <c r="AQ57" s="441">
        <f>IF(AP57&lt;&gt;0,VLOOKUP(AP57,'整理番号表 （R7） '!$P$43:$R$49,2,FALSE),)</f>
        <v>0</v>
      </c>
      <c r="AR57" s="442"/>
      <c r="AS57" s="440"/>
      <c r="AT57" s="105"/>
      <c r="AU57" s="767"/>
      <c r="AV57" s="767"/>
      <c r="AW57" s="418"/>
      <c r="AX57" s="443">
        <f t="shared" si="140"/>
        <v>0</v>
      </c>
      <c r="AY57" s="443">
        <f t="shared" si="206"/>
        <v>0</v>
      </c>
      <c r="AZ57" s="418"/>
      <c r="BA57" s="443">
        <f t="shared" si="177"/>
        <v>0</v>
      </c>
      <c r="BB57" s="444"/>
      <c r="BC57" s="444"/>
      <c r="BD57" s="444"/>
      <c r="BE57" s="620"/>
      <c r="BF57" s="553" t="str">
        <f t="shared" si="207"/>
        <v/>
      </c>
      <c r="BG57" s="562" t="str">
        <f t="shared" si="208"/>
        <v/>
      </c>
      <c r="BH57" s="445">
        <f t="shared" si="143"/>
        <v>0</v>
      </c>
      <c r="BI57" s="445">
        <f t="shared" si="178"/>
        <v>0</v>
      </c>
      <c r="BJ57" s="446"/>
      <c r="BK57" s="446"/>
      <c r="BL57" s="446"/>
      <c r="BM57" s="45"/>
      <c r="BN57" s="318">
        <f>IF(BM57&lt;&gt;0,VLOOKUP(BM57,'整理番号表 （R7） '!$T$6:$U$16,2,FALSE),)</f>
        <v>0</v>
      </c>
      <c r="BO57" s="45"/>
      <c r="BP57" s="318">
        <f>IF(BO57&lt;&gt;0,VLOOKUP(BO57,'整理番号表 （R7） '!$T$23:$U$30,2,FALSE),)</f>
        <v>0</v>
      </c>
      <c r="BQ57" s="45"/>
      <c r="BR57" s="319">
        <f t="shared" si="17"/>
        <v>0</v>
      </c>
      <c r="BS57" s="763" t="str">
        <f t="shared" si="209"/>
        <v/>
      </c>
      <c r="BT57" s="113"/>
      <c r="BU57" s="618"/>
      <c r="BV57" s="113"/>
      <c r="BW57" s="113"/>
      <c r="BX57" s="113"/>
      <c r="BY57" s="554">
        <f t="shared" si="144"/>
        <v>0</v>
      </c>
      <c r="BZ57" s="764">
        <f t="shared" si="195"/>
        <v>0</v>
      </c>
      <c r="CA57" s="317">
        <f t="shared" si="145"/>
        <v>0</v>
      </c>
      <c r="CB57" s="357" t="str">
        <f t="shared" si="182"/>
        <v/>
      </c>
      <c r="CC57" s="317">
        <f t="shared" si="210"/>
        <v>0</v>
      </c>
      <c r="CD57" s="317">
        <f t="shared" si="146"/>
        <v>0</v>
      </c>
      <c r="CE57" s="317">
        <f t="shared" si="147"/>
        <v>0</v>
      </c>
      <c r="CF57" s="317">
        <f t="shared" si="148"/>
        <v>0</v>
      </c>
      <c r="CG57" s="317">
        <f t="shared" si="149"/>
        <v>0</v>
      </c>
      <c r="CH57" s="317">
        <f t="shared" si="150"/>
        <v>0</v>
      </c>
      <c r="CI57" s="357" t="str">
        <f t="shared" si="151"/>
        <v/>
      </c>
      <c r="CJ57" s="572">
        <f t="shared" si="315"/>
        <v>0</v>
      </c>
      <c r="CK57" s="320">
        <f t="shared" si="315"/>
        <v>0</v>
      </c>
      <c r="CL57" s="320">
        <f t="shared" si="315"/>
        <v>0</v>
      </c>
      <c r="CM57" s="320">
        <f t="shared" si="315"/>
        <v>0</v>
      </c>
      <c r="CN57" s="320">
        <f t="shared" si="315"/>
        <v>0</v>
      </c>
      <c r="CO57" s="320">
        <f t="shared" si="315"/>
        <v>0</v>
      </c>
      <c r="CP57" s="320">
        <f t="shared" si="211"/>
        <v>0</v>
      </c>
      <c r="CQ57" s="320">
        <f t="shared" si="316"/>
        <v>0</v>
      </c>
      <c r="CR57" s="320">
        <f t="shared" si="316"/>
        <v>0</v>
      </c>
      <c r="CS57" s="320">
        <f t="shared" si="316"/>
        <v>0</v>
      </c>
      <c r="CT57" s="320">
        <f t="shared" si="316"/>
        <v>0</v>
      </c>
      <c r="CU57" s="320">
        <f t="shared" si="316"/>
        <v>0</v>
      </c>
      <c r="CV57" s="320">
        <f t="shared" si="316"/>
        <v>0</v>
      </c>
      <c r="CW57" s="320">
        <f t="shared" si="212"/>
        <v>0</v>
      </c>
      <c r="CX57" s="320">
        <f t="shared" si="317"/>
        <v>0</v>
      </c>
      <c r="CY57" s="320">
        <f t="shared" si="317"/>
        <v>0</v>
      </c>
      <c r="CZ57" s="320">
        <f t="shared" si="317"/>
        <v>0</v>
      </c>
      <c r="DA57" s="320">
        <f t="shared" si="317"/>
        <v>0</v>
      </c>
      <c r="DB57" s="320">
        <f t="shared" si="317"/>
        <v>0</v>
      </c>
      <c r="DC57" s="320">
        <f t="shared" si="317"/>
        <v>0</v>
      </c>
      <c r="DD57" s="320">
        <f t="shared" si="213"/>
        <v>0</v>
      </c>
      <c r="DE57" s="320">
        <f t="shared" si="318"/>
        <v>0</v>
      </c>
      <c r="DF57" s="320">
        <f t="shared" si="318"/>
        <v>0</v>
      </c>
      <c r="DG57" s="320">
        <f t="shared" si="318"/>
        <v>0</v>
      </c>
      <c r="DH57" s="320">
        <f t="shared" si="318"/>
        <v>0</v>
      </c>
      <c r="DI57" s="320">
        <f t="shared" si="319"/>
        <v>0</v>
      </c>
      <c r="DJ57" s="320">
        <f t="shared" si="319"/>
        <v>0</v>
      </c>
      <c r="DK57" s="320">
        <f t="shared" si="214"/>
        <v>0</v>
      </c>
      <c r="DL57" s="320">
        <f t="shared" si="215"/>
        <v>0</v>
      </c>
      <c r="DM57" s="320">
        <f t="shared" si="216"/>
        <v>0</v>
      </c>
      <c r="DN57" s="320">
        <f t="shared" si="217"/>
        <v>0</v>
      </c>
      <c r="DO57" s="320">
        <f t="shared" si="218"/>
        <v>0</v>
      </c>
      <c r="DP57" s="374">
        <f t="shared" si="219"/>
        <v>0</v>
      </c>
      <c r="DQ57" s="447">
        <f t="shared" si="220"/>
        <v>0</v>
      </c>
      <c r="DR57" s="447">
        <f>IF($W57=1,IF(SUM($DQ57:DQ57)&lt;&gt;1,IF(SUM(GL57,GW57,HF57)&gt;0,1,),),)</f>
        <v>0</v>
      </c>
      <c r="DS57" s="447">
        <f>IF($W57=1,IF(SUM($DQ57:DR57)&lt;&gt;1,IF(SUM(GM57,GX57,HG57)&gt;0,1,),),)</f>
        <v>0</v>
      </c>
      <c r="DT57" s="447">
        <f>IF($W57=1,IF(SUM($DQ57:DS57)&lt;&gt;1,IF(SUM(GN57,GY57,HH57)&gt;0,1,),),)</f>
        <v>0</v>
      </c>
      <c r="DU57" s="447">
        <f>IF($W57=1,IF(SUM($DQ57:DT57)&lt;&gt;1,IF(SUM(GO57,GT57,GZ57,HI57)&gt;0,1,),),)</f>
        <v>0</v>
      </c>
      <c r="DV57" s="447">
        <f>IF($W57=1,IF(SUM($DQ57:DT57)&lt;&gt;1,IF(SUM(GP57,HA57,HJ57)&gt;0,1,),),)</f>
        <v>0</v>
      </c>
      <c r="DW57" s="447">
        <f>IF($W57=1,IF(SUM($DQ57:DV57)&lt;&gt;1,IF(SUM(GQ57,HB57,HK57)&gt;0,1,),),)</f>
        <v>0</v>
      </c>
      <c r="DX57" s="447">
        <f>IF($W57=1,IF(SUM($DQ57:DV57)&lt;&gt;1,IF(SUM(GR57,HC57,HL57)&gt;0,1,),),)</f>
        <v>0</v>
      </c>
      <c r="DY57" s="447">
        <f>IF($W57=1,IF(SUM($DQ57:DX57)&lt;&gt;1,IF(SUM(GS57,HD57,HM57,GU57)&gt;0,1,),),)</f>
        <v>0</v>
      </c>
      <c r="DZ57" s="447">
        <f t="shared" si="221"/>
        <v>0</v>
      </c>
      <c r="EA57" s="643"/>
      <c r="EB57" s="643"/>
      <c r="EC57" s="643"/>
      <c r="ED57" s="643"/>
      <c r="EE57" s="643"/>
      <c r="EF57" s="643"/>
      <c r="EG57" s="643"/>
      <c r="EH57" s="643"/>
      <c r="EI57" s="643"/>
      <c r="EJ57" s="643"/>
      <c r="EK57" s="643"/>
      <c r="EL57" s="643"/>
      <c r="EM57" s="56"/>
      <c r="EN57" s="56"/>
      <c r="EO57" s="56"/>
      <c r="EP57" s="56"/>
      <c r="EQ57" s="56"/>
      <c r="ER57" s="555">
        <f t="shared" si="222"/>
        <v>0</v>
      </c>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448"/>
      <c r="FT57" s="56"/>
      <c r="FU57" s="449"/>
      <c r="FV57" s="458"/>
      <c r="FW57" s="573"/>
      <c r="FX57" s="530">
        <f t="shared" si="223"/>
        <v>0</v>
      </c>
      <c r="FY57" s="450"/>
      <c r="FZ57" s="451"/>
      <c r="GA57" s="452"/>
      <c r="GB57" s="452"/>
      <c r="GC57" s="453">
        <f t="shared" si="224"/>
        <v>0</v>
      </c>
      <c r="GD57" s="454">
        <f t="shared" si="225"/>
        <v>0</v>
      </c>
      <c r="GE57" s="455">
        <f t="shared" si="226"/>
        <v>0</v>
      </c>
      <c r="GF57" s="456">
        <f t="shared" si="227"/>
        <v>0</v>
      </c>
      <c r="GG57" s="456">
        <f t="shared" si="228"/>
        <v>0</v>
      </c>
      <c r="GH57" s="456">
        <f t="shared" si="229"/>
        <v>0</v>
      </c>
      <c r="GI57" s="456">
        <f t="shared" si="230"/>
        <v>0</v>
      </c>
      <c r="GJ57" s="455">
        <f t="shared" si="47"/>
        <v>0</v>
      </c>
      <c r="GK57" s="455">
        <f t="shared" si="152"/>
        <v>0</v>
      </c>
      <c r="GL57" s="455">
        <f>IF(AND($FX57&lt;&gt;1,$FZ57&lt;&gt;1),IF(AND(SUM($GK57:GK57)&lt;&gt;1),IF($GC57&gt;=10,1,),),0)</f>
        <v>0</v>
      </c>
      <c r="GM57" s="455">
        <f>IF(AND($FX57&lt;&gt;1,$FZ57&lt;&gt;1),IF(AND(SUM($GK57:GL57)&lt;&gt;1),IF(AND($FY57=1,$GC57&gt;=4),1,),),0)</f>
        <v>0</v>
      </c>
      <c r="GN57" s="455">
        <f>IF(AND($FX57&lt;&gt;1,$FZ57&lt;&gt;1),IF(AND(SUM($GK57:GM57)&lt;&gt;1),IF(AND($FY57=1,$GC57&gt;=2),1,),),0)</f>
        <v>0</v>
      </c>
      <c r="GO57" s="455">
        <f>IF(AND($FX57&lt;&gt;1,$FZ57&lt;&gt;1),IF(AND(SUM($GK57:GN57)&lt;&gt;1),IF(AND($FY57=1,$GC57&gt;0),1,),),0)</f>
        <v>0</v>
      </c>
      <c r="GP57" s="455">
        <f>IF(AND($FX57&lt;&gt;1,$FZ57&lt;&gt;1),IF(AND(SUM($GK57:GO57)&lt;&gt;1),IF($GC57&gt;=4,1,),),0)</f>
        <v>0</v>
      </c>
      <c r="GQ57" s="455">
        <f>IF(AND($FX57&lt;&gt;1,$FZ57&lt;&gt;1),IF(AND(SUM($GK57:GP57)&lt;&gt;1),IF($FY57=1,1,),),0)</f>
        <v>0</v>
      </c>
      <c r="GR57" s="455">
        <f>IF(AND($FX57&lt;&gt;1,$FZ57&lt;&gt;1),IF(AND(SUM($GK57:GQ57)&lt;&gt;1),IF($GC57&gt;=2,1,),),0)</f>
        <v>0</v>
      </c>
      <c r="GS57" s="455">
        <f>IF(AND($FX57&lt;&gt;1,$FZ57&lt;&gt;1),IF(AND(SUM($GK57:GR57)&lt;&gt;1),IF($GC57&gt;0,1,),),0)</f>
        <v>0</v>
      </c>
      <c r="GT57" s="455">
        <f t="shared" si="48"/>
        <v>0</v>
      </c>
      <c r="GU57" s="455">
        <f>IF($FX57&lt;&gt;1,IF(AND(SUM($GT57:GT57)&lt;&gt;1,$GJ57=4,$FZ57=1,$GC57&gt;0),1,),0)</f>
        <v>0</v>
      </c>
      <c r="GV57" s="455">
        <f t="shared" si="49"/>
        <v>0</v>
      </c>
      <c r="GW57" s="455">
        <f t="shared" si="50"/>
        <v>0</v>
      </c>
      <c r="GX57" s="455">
        <f>IF($FX57&lt;&gt;1,IF(AND($GJ57=2,SUM($GV57:GW57)&lt;&gt;1),IF(AND($FY57=1,$GD57&gt;=0.2),1,),),0)</f>
        <v>0</v>
      </c>
      <c r="GY57" s="455">
        <f>IF($FX57&lt;&gt;1,IF(AND($GJ57=2,SUM($GV57:GX57)&lt;&gt;1),IF(AND($FY57=1,$GD57&gt;=0.1),1,),),0)</f>
        <v>0</v>
      </c>
      <c r="GZ57" s="455">
        <f>IF($FX57&lt;&gt;1,IF(AND($GJ57=2,SUM($GV57:GY57)&lt;&gt;1),IF(AND($FY57=1,$GC57&gt;0),1,),),0)</f>
        <v>0</v>
      </c>
      <c r="HA57" s="455">
        <f>IF($FX57&lt;&gt;1,IF(AND($GJ57=2,SUM($GV57:GZ57)&lt;&gt;1),IF($GD57&gt;=0.2,1,),),0)</f>
        <v>0</v>
      </c>
      <c r="HB57" s="455">
        <f>IF($FX57&lt;&gt;1,IF(AND($GJ57=2,SUM($GV57:HA57)&lt;&gt;1),IF($FY57=1,1,),),0)</f>
        <v>0</v>
      </c>
      <c r="HC57" s="455">
        <f>IF($FX57&lt;&gt;1,IF(AND($GJ57=2,SUM($GV57:HB57)&lt;&gt;1),IF($GD57&gt;=0.1,1,),),0)</f>
        <v>0</v>
      </c>
      <c r="HD57" s="455">
        <f>IF($FX57&lt;&gt;1,IF(AND(SUM($GV57:HC57)&lt;&gt;1,$GJ57=2,$GC57&gt;0),1,),0)</f>
        <v>0</v>
      </c>
      <c r="HE57" s="455">
        <f t="shared" si="51"/>
        <v>0</v>
      </c>
      <c r="HF57" s="455">
        <f t="shared" si="52"/>
        <v>0</v>
      </c>
      <c r="HG57" s="455">
        <f>IF($FX57&lt;&gt;1,IF(AND($GJ57=3,SUM($HE57:HF57)&lt;&gt;1),IF(AND($FY57=1,$GD57&gt;=0.1),1,),),0)</f>
        <v>0</v>
      </c>
      <c r="HH57" s="455">
        <f>IF($FX57&lt;&gt;1,IF(AND($GJ57=3,SUM($HE57:HG57)&lt;&gt;1),IF(AND($FY57=1,$GD57&gt;=0.05),1,),),0)</f>
        <v>0</v>
      </c>
      <c r="HI57" s="455">
        <f>IF($FX57&lt;&gt;1,IF(AND($GJ57=3,SUM($HE57:HH57)&lt;&gt;1),IF(AND($FY57=1,$GC57&gt;0),1,),),0)</f>
        <v>0</v>
      </c>
      <c r="HJ57" s="455">
        <f>IF($FX57&lt;&gt;1,IF(AND($GJ57=3,SUM($HE57:HI57)&lt;&gt;1),IF($GD57&gt;=0.1,1,),),0)</f>
        <v>0</v>
      </c>
      <c r="HK57" s="455">
        <f>IF($FX57&lt;&gt;1,IF(AND($GJ57=3,SUM($HE57:HJ57)&lt;&gt;1),IF($FY57=1,1,),),0)</f>
        <v>0</v>
      </c>
      <c r="HL57" s="455">
        <f>IF($FX57&lt;&gt;1,IF(AND($GJ57=3,SUM($HE57:HK57)&lt;&gt;1),IF($GD57&gt;=0.05,1,),),0)</f>
        <v>0</v>
      </c>
      <c r="HM57" s="455">
        <f>IF($FX57&lt;&gt;1,IF(AND(SUM($HE57:HL57)&lt;&gt;1,$GJ57=3,$FZ57=1,$GC57&gt;0),1,),0)</f>
        <v>0</v>
      </c>
      <c r="HN57" s="457">
        <f t="shared" si="153"/>
        <v>0</v>
      </c>
      <c r="HO57" s="458"/>
      <c r="HP57" s="459">
        <f t="shared" si="231"/>
        <v>0</v>
      </c>
      <c r="HQ57" s="460">
        <f t="shared" si="232"/>
        <v>0</v>
      </c>
      <c r="HR57" s="460">
        <f t="shared" si="233"/>
        <v>0</v>
      </c>
      <c r="HS57" s="460">
        <f t="shared" si="234"/>
        <v>0</v>
      </c>
      <c r="HT57" s="460">
        <f t="shared" si="235"/>
        <v>0</v>
      </c>
      <c r="HU57" s="460">
        <f t="shared" si="236"/>
        <v>0</v>
      </c>
      <c r="HV57" s="460">
        <f t="shared" si="237"/>
        <v>0</v>
      </c>
      <c r="HW57" s="460">
        <f t="shared" si="238"/>
        <v>0</v>
      </c>
      <c r="HX57" s="460">
        <f t="shared" si="239"/>
        <v>0</v>
      </c>
      <c r="HY57" s="460">
        <f t="shared" si="240"/>
        <v>0</v>
      </c>
      <c r="HZ57" s="460">
        <f t="shared" si="241"/>
        <v>0</v>
      </c>
      <c r="IA57" s="460">
        <f t="shared" si="242"/>
        <v>0</v>
      </c>
      <c r="IB57" s="460">
        <f t="shared" si="243"/>
        <v>0</v>
      </c>
      <c r="IC57" s="460">
        <f t="shared" si="244"/>
        <v>0</v>
      </c>
      <c r="ID57" s="460">
        <f t="shared" si="245"/>
        <v>0</v>
      </c>
      <c r="IE57" s="460">
        <f t="shared" si="246"/>
        <v>0</v>
      </c>
      <c r="IF57" s="460">
        <f t="shared" si="247"/>
        <v>0</v>
      </c>
      <c r="IG57" s="460">
        <f t="shared" si="248"/>
        <v>0</v>
      </c>
      <c r="IH57" s="460">
        <f t="shared" si="249"/>
        <v>0</v>
      </c>
      <c r="II57" s="460">
        <f t="shared" si="250"/>
        <v>0</v>
      </c>
      <c r="IJ57" s="460">
        <f t="shared" si="251"/>
        <v>0</v>
      </c>
      <c r="IK57" s="460">
        <f t="shared" si="252"/>
        <v>0</v>
      </c>
      <c r="IL57" s="460">
        <f t="shared" si="253"/>
        <v>0</v>
      </c>
      <c r="IM57" s="460">
        <f t="shared" si="254"/>
        <v>0</v>
      </c>
      <c r="IN57" s="460">
        <f t="shared" si="255"/>
        <v>0</v>
      </c>
      <c r="IO57" s="460">
        <f t="shared" si="256"/>
        <v>0</v>
      </c>
      <c r="IP57" s="460">
        <f t="shared" si="257"/>
        <v>0</v>
      </c>
      <c r="IQ57" s="460">
        <f t="shared" si="258"/>
        <v>0</v>
      </c>
      <c r="IR57" s="460">
        <f t="shared" si="259"/>
        <v>0</v>
      </c>
      <c r="IS57" s="460">
        <f t="shared" si="260"/>
        <v>0</v>
      </c>
      <c r="IT57" s="460">
        <f t="shared" si="261"/>
        <v>0</v>
      </c>
      <c r="IU57" s="460">
        <f t="shared" si="262"/>
        <v>0</v>
      </c>
      <c r="IV57" s="460">
        <f t="shared" si="263"/>
        <v>0</v>
      </c>
      <c r="IW57" s="460">
        <f t="shared" si="264"/>
        <v>0</v>
      </c>
      <c r="IX57" s="460">
        <f t="shared" si="265"/>
        <v>0</v>
      </c>
      <c r="IY57" s="460">
        <f t="shared" si="266"/>
        <v>0</v>
      </c>
      <c r="IZ57" s="460">
        <f t="shared" si="267"/>
        <v>0</v>
      </c>
      <c r="JA57" s="460">
        <f t="shared" si="268"/>
        <v>0</v>
      </c>
      <c r="JB57" s="460">
        <f t="shared" si="269"/>
        <v>0</v>
      </c>
      <c r="JC57" s="460">
        <f t="shared" si="270"/>
        <v>0</v>
      </c>
      <c r="JD57" s="460">
        <f t="shared" si="271"/>
        <v>0</v>
      </c>
      <c r="JE57" s="460">
        <f t="shared" si="272"/>
        <v>0</v>
      </c>
      <c r="JF57" s="460">
        <f t="shared" si="273"/>
        <v>0</v>
      </c>
      <c r="JG57" s="460">
        <f t="shared" si="154"/>
        <v>0</v>
      </c>
      <c r="JH57" s="460">
        <f t="shared" si="155"/>
        <v>0</v>
      </c>
      <c r="JI57" s="460">
        <f t="shared" si="156"/>
        <v>0</v>
      </c>
      <c r="JJ57" s="460">
        <f t="shared" si="157"/>
        <v>0</v>
      </c>
      <c r="JK57" s="460">
        <f t="shared" si="158"/>
        <v>0</v>
      </c>
      <c r="JL57" s="460">
        <f t="shared" si="159"/>
        <v>0</v>
      </c>
      <c r="JM57" s="648">
        <f t="shared" si="274"/>
        <v>0</v>
      </c>
      <c r="JN57" s="460">
        <f t="shared" si="275"/>
        <v>0</v>
      </c>
      <c r="JO57" s="460">
        <f t="shared" si="276"/>
        <v>0</v>
      </c>
      <c r="JP57" s="648">
        <f t="shared" si="277"/>
        <v>0</v>
      </c>
      <c r="JQ57" s="460">
        <f t="shared" si="278"/>
        <v>0</v>
      </c>
      <c r="JR57" s="460">
        <f t="shared" si="279"/>
        <v>0</v>
      </c>
      <c r="JS57" s="460">
        <f t="shared" si="308"/>
        <v>0</v>
      </c>
      <c r="JT57" s="460">
        <f t="shared" si="280"/>
        <v>0</v>
      </c>
      <c r="JU57" s="460">
        <f t="shared" si="281"/>
        <v>0</v>
      </c>
      <c r="JV57" s="460">
        <f t="shared" si="282"/>
        <v>0</v>
      </c>
      <c r="JW57" s="460">
        <f t="shared" si="199"/>
        <v>0</v>
      </c>
      <c r="JX57" s="460">
        <f t="shared" si="199"/>
        <v>0</v>
      </c>
      <c r="JY57" s="460">
        <f t="shared" si="199"/>
        <v>0</v>
      </c>
      <c r="JZ57" s="460">
        <f t="shared" si="199"/>
        <v>0</v>
      </c>
      <c r="KA57" s="460">
        <f t="shared" si="199"/>
        <v>0</v>
      </c>
      <c r="KB57" s="460">
        <f t="shared" si="199"/>
        <v>0</v>
      </c>
      <c r="KC57" s="460">
        <f t="shared" si="199"/>
        <v>0</v>
      </c>
      <c r="KD57" s="460">
        <f t="shared" si="199"/>
        <v>0</v>
      </c>
      <c r="KE57" s="460">
        <f t="shared" si="199"/>
        <v>0</v>
      </c>
      <c r="KF57" s="460">
        <f t="shared" si="199"/>
        <v>0</v>
      </c>
      <c r="KG57" s="460">
        <f t="shared" si="199"/>
        <v>0</v>
      </c>
      <c r="KH57" s="460">
        <f t="shared" si="199"/>
        <v>0</v>
      </c>
      <c r="KI57" s="460">
        <f t="shared" si="283"/>
        <v>0</v>
      </c>
      <c r="KJ57" s="460">
        <f t="shared" si="189"/>
        <v>0</v>
      </c>
      <c r="KK57" s="460">
        <f t="shared" si="189"/>
        <v>0</v>
      </c>
      <c r="KL57" s="460">
        <f t="shared" si="189"/>
        <v>0</v>
      </c>
      <c r="KM57" s="460">
        <f t="shared" si="189"/>
        <v>0</v>
      </c>
      <c r="KN57" s="460">
        <f t="shared" si="189"/>
        <v>0</v>
      </c>
      <c r="KO57" s="460">
        <f t="shared" si="320"/>
        <v>0</v>
      </c>
      <c r="KP57" s="460">
        <f t="shared" si="320"/>
        <v>0</v>
      </c>
      <c r="KQ57" s="460">
        <f t="shared" si="320"/>
        <v>0</v>
      </c>
      <c r="KR57" s="460">
        <f t="shared" si="320"/>
        <v>0</v>
      </c>
      <c r="KS57" s="460">
        <f t="shared" si="320"/>
        <v>0</v>
      </c>
      <c r="KT57" s="460">
        <f t="shared" si="320"/>
        <v>0</v>
      </c>
      <c r="KU57" s="460">
        <f t="shared" si="320"/>
        <v>0</v>
      </c>
      <c r="KV57" s="460">
        <f t="shared" si="320"/>
        <v>0</v>
      </c>
      <c r="KW57" s="460">
        <f t="shared" si="320"/>
        <v>0</v>
      </c>
      <c r="KX57" s="460">
        <f t="shared" si="284"/>
        <v>0</v>
      </c>
      <c r="KY57" s="460">
        <f t="shared" si="180"/>
        <v>0</v>
      </c>
      <c r="KZ57" s="460">
        <f t="shared" si="285"/>
        <v>0</v>
      </c>
      <c r="LA57" s="457">
        <f t="shared" si="285"/>
        <v>0</v>
      </c>
      <c r="LB57" s="461">
        <f t="shared" si="162"/>
        <v>0</v>
      </c>
      <c r="LC57" s="460">
        <f t="shared" si="286"/>
        <v>0</v>
      </c>
      <c r="LD57" s="462">
        <f>IF(I57=1,VLOOKUP(C57,'総括表 (A表)'!$E$12:$AP$542,37,FALSE),)</f>
        <v>0</v>
      </c>
      <c r="LE57" s="463">
        <f t="shared" si="163"/>
        <v>0</v>
      </c>
      <c r="LF57" s="460" t="str">
        <f t="shared" si="287"/>
        <v/>
      </c>
      <c r="LG57" s="460" t="str">
        <f t="shared" si="288"/>
        <v/>
      </c>
      <c r="LH57" s="460" t="str">
        <f t="shared" si="164"/>
        <v/>
      </c>
      <c r="LI57" s="460" t="str">
        <f t="shared" si="309"/>
        <v/>
      </c>
      <c r="LJ57" s="460" t="str">
        <f t="shared" si="310"/>
        <v/>
      </c>
      <c r="LK57" s="460" t="str">
        <f t="shared" si="311"/>
        <v/>
      </c>
      <c r="LL57" s="460" t="str">
        <f t="shared" si="312"/>
        <v/>
      </c>
      <c r="LM57" s="460" t="str">
        <f t="shared" si="313"/>
        <v/>
      </c>
      <c r="LN57" s="460" t="str">
        <f t="shared" si="314"/>
        <v/>
      </c>
      <c r="LO57" s="462" t="str">
        <f t="shared" si="289"/>
        <v/>
      </c>
      <c r="LP57" s="459">
        <f t="shared" si="171"/>
        <v>0</v>
      </c>
      <c r="LQ57" s="460" t="str">
        <f t="shared" si="290"/>
        <v/>
      </c>
      <c r="LR57" s="460" t="str">
        <f t="shared" si="291"/>
        <v/>
      </c>
      <c r="LS57" s="464" t="str">
        <f t="shared" si="292"/>
        <v/>
      </c>
      <c r="LT57" s="460" t="str">
        <f t="shared" si="293"/>
        <v/>
      </c>
      <c r="LU57" s="460" t="str">
        <f t="shared" si="294"/>
        <v/>
      </c>
      <c r="LV57" s="621" t="str">
        <f t="shared" si="179"/>
        <v>○</v>
      </c>
      <c r="LW57" s="459">
        <f t="shared" si="172"/>
        <v>0</v>
      </c>
      <c r="LX57" s="465">
        <f t="shared" si="295"/>
        <v>0</v>
      </c>
      <c r="LY57" s="465" t="str">
        <f t="shared" si="296"/>
        <v/>
      </c>
      <c r="LZ57" s="466" t="str">
        <f t="shared" si="173"/>
        <v/>
      </c>
      <c r="MA57" s="466">
        <f t="shared" si="297"/>
        <v>0</v>
      </c>
      <c r="MB57" s="466">
        <f t="shared" si="174"/>
        <v>0</v>
      </c>
      <c r="MC57" s="466">
        <f t="shared" si="298"/>
        <v>0</v>
      </c>
      <c r="MD57" s="467">
        <f t="shared" si="299"/>
        <v>0</v>
      </c>
      <c r="ME57" s="468" t="str">
        <f t="shared" si="300"/>
        <v>○</v>
      </c>
      <c r="MF57" s="469" t="str">
        <f t="shared" si="301"/>
        <v/>
      </c>
      <c r="MG57" s="466">
        <f t="shared" si="302"/>
        <v>0</v>
      </c>
      <c r="MH57" s="470">
        <f t="shared" si="303"/>
        <v>0</v>
      </c>
      <c r="MI57" s="471" t="str">
        <f t="shared" si="175"/>
        <v>○</v>
      </c>
      <c r="MJ57" s="556" t="str">
        <f t="shared" si="176"/>
        <v>○</v>
      </c>
      <c r="MK57" s="569" t="str">
        <f t="shared" si="304"/>
        <v/>
      </c>
      <c r="ML57" s="568" t="str">
        <f t="shared" si="305"/>
        <v/>
      </c>
      <c r="MM57" s="570" t="str">
        <f t="shared" si="306"/>
        <v/>
      </c>
      <c r="MN57" s="571">
        <f t="shared" si="307"/>
        <v>0</v>
      </c>
    </row>
    <row r="58" spans="1:352" ht="30" customHeight="1">
      <c r="A58" s="531">
        <f t="shared" si="200"/>
        <v>0</v>
      </c>
      <c r="B58" s="531">
        <f t="shared" si="133"/>
        <v>0</v>
      </c>
      <c r="C58" s="531">
        <f t="shared" si="181"/>
        <v>0</v>
      </c>
      <c r="D58" s="531">
        <f t="shared" si="135"/>
        <v>0</v>
      </c>
      <c r="E58" s="531">
        <f t="shared" si="201"/>
        <v>0</v>
      </c>
      <c r="F58" s="531">
        <f t="shared" si="202"/>
        <v>0</v>
      </c>
      <c r="G58" s="531">
        <f t="shared" si="136"/>
        <v>0</v>
      </c>
      <c r="H58" s="531">
        <f t="shared" si="137"/>
        <v>0</v>
      </c>
      <c r="I58" s="531">
        <f t="shared" si="203"/>
        <v>0</v>
      </c>
      <c r="J58" s="531">
        <f t="shared" si="138"/>
        <v>0</v>
      </c>
      <c r="K58" s="532">
        <f t="shared" si="12"/>
        <v>45</v>
      </c>
      <c r="L58" s="390"/>
      <c r="M58" s="391"/>
      <c r="N58" s="391"/>
      <c r="O58" s="102"/>
      <c r="P58" s="545" cm="1">
        <f t="array" ref="P58">IFERROR(_xlfn.IFS($O58=1,"都市農業地域",$O58=2,"平地農業地域",$O58=3,"中間農業地域",$O58=4,"山間農業地域"),0)</f>
        <v>0</v>
      </c>
      <c r="Q58" s="560"/>
      <c r="R58" s="317">
        <f t="shared" si="204"/>
        <v>0</v>
      </c>
      <c r="S58" s="637"/>
      <c r="T58" s="742"/>
      <c r="U58" s="743"/>
      <c r="V58" s="637"/>
      <c r="W58" s="455" t="str">
        <f t="shared" si="139"/>
        <v/>
      </c>
      <c r="X58" s="546" t="str">
        <f>IFERROR(IF($Y58=5,"100万円",VLOOKUP($W58,'整理番号表 （R7） '!$Y$33:$Z$34,2,"FALSE")),"")</f>
        <v/>
      </c>
      <c r="Y58" s="50"/>
      <c r="Z58" s="456" cm="1">
        <f t="array" ref="Z58">IFERROR(_xlfn.IFS($Y58=1,"認定農業者",$Y58=2,"認定就農者",$Y58=3,"集落営農組織(任意組織)",$Y58=4,"市町村基本構想に示す目標水準を達成している農業者",$Y58=5,"市町村が認める者"),0)</f>
        <v>0</v>
      </c>
      <c r="AA58" s="371"/>
      <c r="AB58" s="547" t="str">
        <f>'整理番号表 （R7） '!$AC58</f>
        <v/>
      </c>
      <c r="AC58" s="548" t="str">
        <f t="shared" si="186"/>
        <v/>
      </c>
      <c r="AD58" s="50"/>
      <c r="AE58" s="50"/>
      <c r="AF58" s="318">
        <f>IF(AE58&lt;&gt;0,VLOOKUP(AE58,'整理番号表 （R7） '!$B$20:$F$47,2,FALSE),)</f>
        <v>0</v>
      </c>
      <c r="AG58" s="104"/>
      <c r="AH58" s="549" t="str">
        <f>IFERROR(VLOOKUP(AG58,'整理番号表 （R7） '!$P$6:$Q$39,2,FALSE),"")</f>
        <v/>
      </c>
      <c r="AI58" s="106"/>
      <c r="AJ58" s="530">
        <f t="shared" si="205"/>
        <v>0</v>
      </c>
      <c r="AK58" s="89"/>
      <c r="AL58" s="632"/>
      <c r="AM58" s="439"/>
      <c r="AN58" s="440"/>
      <c r="AO58" s="440"/>
      <c r="AP58" s="104"/>
      <c r="AQ58" s="441">
        <f>IF(AP58&lt;&gt;0,VLOOKUP(AP58,'整理番号表 （R7） '!$P$43:$R$49,2,FALSE),)</f>
        <v>0</v>
      </c>
      <c r="AR58" s="442"/>
      <c r="AS58" s="440"/>
      <c r="AT58" s="105"/>
      <c r="AU58" s="767"/>
      <c r="AV58" s="767"/>
      <c r="AW58" s="418"/>
      <c r="AX58" s="443">
        <f t="shared" si="140"/>
        <v>0</v>
      </c>
      <c r="AY58" s="443">
        <f t="shared" si="206"/>
        <v>0</v>
      </c>
      <c r="AZ58" s="418"/>
      <c r="BA58" s="443">
        <f t="shared" si="177"/>
        <v>0</v>
      </c>
      <c r="BB58" s="444"/>
      <c r="BC58" s="444"/>
      <c r="BD58" s="444"/>
      <c r="BE58" s="620"/>
      <c r="BF58" s="553" t="str">
        <f t="shared" si="207"/>
        <v/>
      </c>
      <c r="BG58" s="562" t="str">
        <f t="shared" si="208"/>
        <v/>
      </c>
      <c r="BH58" s="445">
        <f t="shared" si="143"/>
        <v>0</v>
      </c>
      <c r="BI58" s="445">
        <f t="shared" si="178"/>
        <v>0</v>
      </c>
      <c r="BJ58" s="446"/>
      <c r="BK58" s="446"/>
      <c r="BL58" s="446"/>
      <c r="BM58" s="45"/>
      <c r="BN58" s="318">
        <f>IF(BM58&lt;&gt;0,VLOOKUP(BM58,'整理番号表 （R7） '!$T$6:$U$16,2,FALSE),)</f>
        <v>0</v>
      </c>
      <c r="BO58" s="45"/>
      <c r="BP58" s="318">
        <f>IF(BO58&lt;&gt;0,VLOOKUP(BO58,'整理番号表 （R7） '!$T$23:$U$30,2,FALSE),)</f>
        <v>0</v>
      </c>
      <c r="BQ58" s="45"/>
      <c r="BR58" s="319">
        <f t="shared" si="17"/>
        <v>0</v>
      </c>
      <c r="BS58" s="763" t="str">
        <f t="shared" si="209"/>
        <v/>
      </c>
      <c r="BT58" s="113"/>
      <c r="BU58" s="618"/>
      <c r="BV58" s="113"/>
      <c r="BW58" s="113"/>
      <c r="BX58" s="113"/>
      <c r="BY58" s="554">
        <f t="shared" si="144"/>
        <v>0</v>
      </c>
      <c r="BZ58" s="764">
        <f t="shared" si="195"/>
        <v>0</v>
      </c>
      <c r="CA58" s="317">
        <f t="shared" si="145"/>
        <v>0</v>
      </c>
      <c r="CB58" s="357" t="str">
        <f t="shared" si="182"/>
        <v/>
      </c>
      <c r="CC58" s="317">
        <f t="shared" si="210"/>
        <v>0</v>
      </c>
      <c r="CD58" s="317">
        <f t="shared" si="146"/>
        <v>0</v>
      </c>
      <c r="CE58" s="317">
        <f t="shared" si="147"/>
        <v>0</v>
      </c>
      <c r="CF58" s="317">
        <f t="shared" si="148"/>
        <v>0</v>
      </c>
      <c r="CG58" s="317">
        <f t="shared" si="149"/>
        <v>0</v>
      </c>
      <c r="CH58" s="317">
        <f t="shared" si="150"/>
        <v>0</v>
      </c>
      <c r="CI58" s="357" t="str">
        <f t="shared" si="151"/>
        <v/>
      </c>
      <c r="CJ58" s="572">
        <f t="shared" si="315"/>
        <v>0</v>
      </c>
      <c r="CK58" s="320">
        <f t="shared" si="315"/>
        <v>0</v>
      </c>
      <c r="CL58" s="320">
        <f t="shared" si="315"/>
        <v>0</v>
      </c>
      <c r="CM58" s="320">
        <f t="shared" si="315"/>
        <v>0</v>
      </c>
      <c r="CN58" s="320">
        <f t="shared" si="315"/>
        <v>0</v>
      </c>
      <c r="CO58" s="320">
        <f t="shared" si="315"/>
        <v>0</v>
      </c>
      <c r="CP58" s="320">
        <f t="shared" si="211"/>
        <v>0</v>
      </c>
      <c r="CQ58" s="320">
        <f t="shared" si="316"/>
        <v>0</v>
      </c>
      <c r="CR58" s="320">
        <f t="shared" si="316"/>
        <v>0</v>
      </c>
      <c r="CS58" s="320">
        <f t="shared" si="316"/>
        <v>0</v>
      </c>
      <c r="CT58" s="320">
        <f t="shared" si="316"/>
        <v>0</v>
      </c>
      <c r="CU58" s="320">
        <f t="shared" si="316"/>
        <v>0</v>
      </c>
      <c r="CV58" s="320">
        <f t="shared" si="316"/>
        <v>0</v>
      </c>
      <c r="CW58" s="320">
        <f t="shared" si="212"/>
        <v>0</v>
      </c>
      <c r="CX58" s="320">
        <f t="shared" si="317"/>
        <v>0</v>
      </c>
      <c r="CY58" s="320">
        <f t="shared" si="317"/>
        <v>0</v>
      </c>
      <c r="CZ58" s="320">
        <f t="shared" si="317"/>
        <v>0</v>
      </c>
      <c r="DA58" s="320">
        <f t="shared" si="317"/>
        <v>0</v>
      </c>
      <c r="DB58" s="320">
        <f t="shared" si="317"/>
        <v>0</v>
      </c>
      <c r="DC58" s="320">
        <f t="shared" si="317"/>
        <v>0</v>
      </c>
      <c r="DD58" s="320">
        <f t="shared" si="213"/>
        <v>0</v>
      </c>
      <c r="DE58" s="320">
        <f t="shared" si="318"/>
        <v>0</v>
      </c>
      <c r="DF58" s="320">
        <f t="shared" si="318"/>
        <v>0</v>
      </c>
      <c r="DG58" s="320">
        <f t="shared" si="318"/>
        <v>0</v>
      </c>
      <c r="DH58" s="320">
        <f t="shared" si="318"/>
        <v>0</v>
      </c>
      <c r="DI58" s="320">
        <f t="shared" si="319"/>
        <v>0</v>
      </c>
      <c r="DJ58" s="320">
        <f t="shared" si="319"/>
        <v>0</v>
      </c>
      <c r="DK58" s="320">
        <f t="shared" si="214"/>
        <v>0</v>
      </c>
      <c r="DL58" s="320">
        <f t="shared" si="215"/>
        <v>0</v>
      </c>
      <c r="DM58" s="320">
        <f t="shared" si="216"/>
        <v>0</v>
      </c>
      <c r="DN58" s="320">
        <f t="shared" si="217"/>
        <v>0</v>
      </c>
      <c r="DO58" s="320">
        <f t="shared" si="218"/>
        <v>0</v>
      </c>
      <c r="DP58" s="374">
        <f t="shared" si="219"/>
        <v>0</v>
      </c>
      <c r="DQ58" s="447">
        <f t="shared" si="220"/>
        <v>0</v>
      </c>
      <c r="DR58" s="447">
        <f>IF($W58=1,IF(SUM($DQ58:DQ58)&lt;&gt;1,IF(SUM(GL58,GW58,HF58)&gt;0,1,),),)</f>
        <v>0</v>
      </c>
      <c r="DS58" s="447">
        <f>IF($W58=1,IF(SUM($DQ58:DR58)&lt;&gt;1,IF(SUM(GM58,GX58,HG58)&gt;0,1,),),)</f>
        <v>0</v>
      </c>
      <c r="DT58" s="447">
        <f>IF($W58=1,IF(SUM($DQ58:DS58)&lt;&gt;1,IF(SUM(GN58,GY58,HH58)&gt;0,1,),),)</f>
        <v>0</v>
      </c>
      <c r="DU58" s="447">
        <f>IF($W58=1,IF(SUM($DQ58:DT58)&lt;&gt;1,IF(SUM(GO58,GT58,GZ58,HI58)&gt;0,1,),),)</f>
        <v>0</v>
      </c>
      <c r="DV58" s="447">
        <f>IF($W58=1,IF(SUM($DQ58:DT58)&lt;&gt;1,IF(SUM(GP58,HA58,HJ58)&gt;0,1,),),)</f>
        <v>0</v>
      </c>
      <c r="DW58" s="447">
        <f>IF($W58=1,IF(SUM($DQ58:DV58)&lt;&gt;1,IF(SUM(GQ58,HB58,HK58)&gt;0,1,),),)</f>
        <v>0</v>
      </c>
      <c r="DX58" s="447">
        <f>IF($W58=1,IF(SUM($DQ58:DV58)&lt;&gt;1,IF(SUM(GR58,HC58,HL58)&gt;0,1,),),)</f>
        <v>0</v>
      </c>
      <c r="DY58" s="447">
        <f>IF($W58=1,IF(SUM($DQ58:DX58)&lt;&gt;1,IF(SUM(GS58,HD58,HM58,GU58)&gt;0,1,),),)</f>
        <v>0</v>
      </c>
      <c r="DZ58" s="447">
        <f t="shared" si="221"/>
        <v>0</v>
      </c>
      <c r="EA58" s="643"/>
      <c r="EB58" s="643"/>
      <c r="EC58" s="643"/>
      <c r="ED58" s="643"/>
      <c r="EE58" s="643"/>
      <c r="EF58" s="643"/>
      <c r="EG58" s="643"/>
      <c r="EH58" s="643"/>
      <c r="EI58" s="643"/>
      <c r="EJ58" s="643"/>
      <c r="EK58" s="643"/>
      <c r="EL58" s="643"/>
      <c r="EM58" s="56"/>
      <c r="EN58" s="56"/>
      <c r="EO58" s="56"/>
      <c r="EP58" s="56"/>
      <c r="EQ58" s="56"/>
      <c r="ER58" s="555">
        <f t="shared" si="222"/>
        <v>0</v>
      </c>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448"/>
      <c r="FT58" s="56"/>
      <c r="FU58" s="449"/>
      <c r="FV58" s="458"/>
      <c r="FW58" s="573"/>
      <c r="FX58" s="530">
        <f t="shared" si="223"/>
        <v>0</v>
      </c>
      <c r="FY58" s="450"/>
      <c r="FZ58" s="451"/>
      <c r="GA58" s="452"/>
      <c r="GB58" s="452"/>
      <c r="GC58" s="453">
        <f t="shared" si="224"/>
        <v>0</v>
      </c>
      <c r="GD58" s="454">
        <f t="shared" si="225"/>
        <v>0</v>
      </c>
      <c r="GE58" s="455">
        <f t="shared" si="226"/>
        <v>0</v>
      </c>
      <c r="GF58" s="456">
        <f t="shared" si="227"/>
        <v>0</v>
      </c>
      <c r="GG58" s="456">
        <f t="shared" si="228"/>
        <v>0</v>
      </c>
      <c r="GH58" s="456">
        <f t="shared" si="229"/>
        <v>0</v>
      </c>
      <c r="GI58" s="456">
        <f t="shared" si="230"/>
        <v>0</v>
      </c>
      <c r="GJ58" s="455">
        <f t="shared" si="47"/>
        <v>0</v>
      </c>
      <c r="GK58" s="455">
        <f t="shared" si="152"/>
        <v>0</v>
      </c>
      <c r="GL58" s="455">
        <f>IF(AND($FX58&lt;&gt;1,$FZ58&lt;&gt;1),IF(AND(SUM($GK58:GK58)&lt;&gt;1),IF($GC58&gt;=10,1,),),0)</f>
        <v>0</v>
      </c>
      <c r="GM58" s="455">
        <f>IF(AND($FX58&lt;&gt;1,$FZ58&lt;&gt;1),IF(AND(SUM($GK58:GL58)&lt;&gt;1),IF(AND($FY58=1,$GC58&gt;=4),1,),),0)</f>
        <v>0</v>
      </c>
      <c r="GN58" s="455">
        <f>IF(AND($FX58&lt;&gt;1,$FZ58&lt;&gt;1),IF(AND(SUM($GK58:GM58)&lt;&gt;1),IF(AND($FY58=1,$GC58&gt;=2),1,),),0)</f>
        <v>0</v>
      </c>
      <c r="GO58" s="455">
        <f>IF(AND($FX58&lt;&gt;1,$FZ58&lt;&gt;1),IF(AND(SUM($GK58:GN58)&lt;&gt;1),IF(AND($FY58=1,$GC58&gt;0),1,),),0)</f>
        <v>0</v>
      </c>
      <c r="GP58" s="455">
        <f>IF(AND($FX58&lt;&gt;1,$FZ58&lt;&gt;1),IF(AND(SUM($GK58:GO58)&lt;&gt;1),IF($GC58&gt;=4,1,),),0)</f>
        <v>0</v>
      </c>
      <c r="GQ58" s="455">
        <f>IF(AND($FX58&lt;&gt;1,$FZ58&lt;&gt;1),IF(AND(SUM($GK58:GP58)&lt;&gt;1),IF($FY58=1,1,),),0)</f>
        <v>0</v>
      </c>
      <c r="GR58" s="455">
        <f>IF(AND($FX58&lt;&gt;1,$FZ58&lt;&gt;1),IF(AND(SUM($GK58:GQ58)&lt;&gt;1),IF($GC58&gt;=2,1,),),0)</f>
        <v>0</v>
      </c>
      <c r="GS58" s="455">
        <f>IF(AND($FX58&lt;&gt;1,$FZ58&lt;&gt;1),IF(AND(SUM($GK58:GR58)&lt;&gt;1),IF($GC58&gt;0,1,),),0)</f>
        <v>0</v>
      </c>
      <c r="GT58" s="455">
        <f t="shared" si="48"/>
        <v>0</v>
      </c>
      <c r="GU58" s="455">
        <f>IF($FX58&lt;&gt;1,IF(AND(SUM($GT58:GT58)&lt;&gt;1,$GJ58=4,$FZ58=1,$GC58&gt;0),1,),0)</f>
        <v>0</v>
      </c>
      <c r="GV58" s="455">
        <f t="shared" si="49"/>
        <v>0</v>
      </c>
      <c r="GW58" s="455">
        <f t="shared" si="50"/>
        <v>0</v>
      </c>
      <c r="GX58" s="455">
        <f>IF($FX58&lt;&gt;1,IF(AND($GJ58=2,SUM($GV58:GW58)&lt;&gt;1),IF(AND($FY58=1,$GD58&gt;=0.2),1,),),0)</f>
        <v>0</v>
      </c>
      <c r="GY58" s="455">
        <f>IF($FX58&lt;&gt;1,IF(AND($GJ58=2,SUM($GV58:GX58)&lt;&gt;1),IF(AND($FY58=1,$GD58&gt;=0.1),1,),),0)</f>
        <v>0</v>
      </c>
      <c r="GZ58" s="455">
        <f>IF($FX58&lt;&gt;1,IF(AND($GJ58=2,SUM($GV58:GY58)&lt;&gt;1),IF(AND($FY58=1,$GC58&gt;0),1,),),0)</f>
        <v>0</v>
      </c>
      <c r="HA58" s="455">
        <f>IF($FX58&lt;&gt;1,IF(AND($GJ58=2,SUM($GV58:GZ58)&lt;&gt;1),IF($GD58&gt;=0.2,1,),),0)</f>
        <v>0</v>
      </c>
      <c r="HB58" s="455">
        <f>IF($FX58&lt;&gt;1,IF(AND($GJ58=2,SUM($GV58:HA58)&lt;&gt;1),IF($FY58=1,1,),),0)</f>
        <v>0</v>
      </c>
      <c r="HC58" s="455">
        <f>IF($FX58&lt;&gt;1,IF(AND($GJ58=2,SUM($GV58:HB58)&lt;&gt;1),IF($GD58&gt;=0.1,1,),),0)</f>
        <v>0</v>
      </c>
      <c r="HD58" s="455">
        <f>IF($FX58&lt;&gt;1,IF(AND(SUM($GV58:HC58)&lt;&gt;1,$GJ58=2,$GC58&gt;0),1,),0)</f>
        <v>0</v>
      </c>
      <c r="HE58" s="455">
        <f t="shared" si="51"/>
        <v>0</v>
      </c>
      <c r="HF58" s="455">
        <f t="shared" si="52"/>
        <v>0</v>
      </c>
      <c r="HG58" s="455">
        <f>IF($FX58&lt;&gt;1,IF(AND($GJ58=3,SUM($HE58:HF58)&lt;&gt;1),IF(AND($FY58=1,$GD58&gt;=0.1),1,),),0)</f>
        <v>0</v>
      </c>
      <c r="HH58" s="455">
        <f>IF($FX58&lt;&gt;1,IF(AND($GJ58=3,SUM($HE58:HG58)&lt;&gt;1),IF(AND($FY58=1,$GD58&gt;=0.05),1,),),0)</f>
        <v>0</v>
      </c>
      <c r="HI58" s="455">
        <f>IF($FX58&lt;&gt;1,IF(AND($GJ58=3,SUM($HE58:HH58)&lt;&gt;1),IF(AND($FY58=1,$GC58&gt;0),1,),),0)</f>
        <v>0</v>
      </c>
      <c r="HJ58" s="455">
        <f>IF($FX58&lt;&gt;1,IF(AND($GJ58=3,SUM($HE58:HI58)&lt;&gt;1),IF($GD58&gt;=0.1,1,),),0)</f>
        <v>0</v>
      </c>
      <c r="HK58" s="455">
        <f>IF($FX58&lt;&gt;1,IF(AND($GJ58=3,SUM($HE58:HJ58)&lt;&gt;1),IF($FY58=1,1,),),0)</f>
        <v>0</v>
      </c>
      <c r="HL58" s="455">
        <f>IF($FX58&lt;&gt;1,IF(AND($GJ58=3,SUM($HE58:HK58)&lt;&gt;1),IF($GD58&gt;=0.05,1,),),0)</f>
        <v>0</v>
      </c>
      <c r="HM58" s="455">
        <f>IF($FX58&lt;&gt;1,IF(AND(SUM($HE58:HL58)&lt;&gt;1,$GJ58=3,$FZ58=1,$GC58&gt;0),1,),0)</f>
        <v>0</v>
      </c>
      <c r="HN58" s="457">
        <f t="shared" si="153"/>
        <v>0</v>
      </c>
      <c r="HO58" s="458"/>
      <c r="HP58" s="459">
        <f t="shared" si="231"/>
        <v>0</v>
      </c>
      <c r="HQ58" s="460">
        <f t="shared" si="232"/>
        <v>0</v>
      </c>
      <c r="HR58" s="460">
        <f t="shared" si="233"/>
        <v>0</v>
      </c>
      <c r="HS58" s="460">
        <f t="shared" si="234"/>
        <v>0</v>
      </c>
      <c r="HT58" s="460">
        <f t="shared" si="235"/>
        <v>0</v>
      </c>
      <c r="HU58" s="460">
        <f t="shared" si="236"/>
        <v>0</v>
      </c>
      <c r="HV58" s="460">
        <f t="shared" si="237"/>
        <v>0</v>
      </c>
      <c r="HW58" s="460">
        <f t="shared" si="238"/>
        <v>0</v>
      </c>
      <c r="HX58" s="460">
        <f t="shared" si="239"/>
        <v>0</v>
      </c>
      <c r="HY58" s="460">
        <f t="shared" si="240"/>
        <v>0</v>
      </c>
      <c r="HZ58" s="460">
        <f t="shared" si="241"/>
        <v>0</v>
      </c>
      <c r="IA58" s="460">
        <f t="shared" si="242"/>
        <v>0</v>
      </c>
      <c r="IB58" s="460">
        <f t="shared" si="243"/>
        <v>0</v>
      </c>
      <c r="IC58" s="460">
        <f t="shared" si="244"/>
        <v>0</v>
      </c>
      <c r="ID58" s="460">
        <f t="shared" si="245"/>
        <v>0</v>
      </c>
      <c r="IE58" s="460">
        <f t="shared" si="246"/>
        <v>0</v>
      </c>
      <c r="IF58" s="460">
        <f t="shared" si="247"/>
        <v>0</v>
      </c>
      <c r="IG58" s="460">
        <f t="shared" si="248"/>
        <v>0</v>
      </c>
      <c r="IH58" s="460">
        <f t="shared" si="249"/>
        <v>0</v>
      </c>
      <c r="II58" s="460">
        <f t="shared" si="250"/>
        <v>0</v>
      </c>
      <c r="IJ58" s="460">
        <f t="shared" si="251"/>
        <v>0</v>
      </c>
      <c r="IK58" s="460">
        <f t="shared" si="252"/>
        <v>0</v>
      </c>
      <c r="IL58" s="460">
        <f t="shared" si="253"/>
        <v>0</v>
      </c>
      <c r="IM58" s="460">
        <f t="shared" si="254"/>
        <v>0</v>
      </c>
      <c r="IN58" s="460">
        <f t="shared" si="255"/>
        <v>0</v>
      </c>
      <c r="IO58" s="460">
        <f t="shared" si="256"/>
        <v>0</v>
      </c>
      <c r="IP58" s="460">
        <f t="shared" si="257"/>
        <v>0</v>
      </c>
      <c r="IQ58" s="460">
        <f t="shared" si="258"/>
        <v>0</v>
      </c>
      <c r="IR58" s="460">
        <f t="shared" si="259"/>
        <v>0</v>
      </c>
      <c r="IS58" s="460">
        <f t="shared" si="260"/>
        <v>0</v>
      </c>
      <c r="IT58" s="460">
        <f t="shared" si="261"/>
        <v>0</v>
      </c>
      <c r="IU58" s="460">
        <f t="shared" si="262"/>
        <v>0</v>
      </c>
      <c r="IV58" s="460">
        <f t="shared" si="263"/>
        <v>0</v>
      </c>
      <c r="IW58" s="460">
        <f t="shared" si="264"/>
        <v>0</v>
      </c>
      <c r="IX58" s="460">
        <f t="shared" si="265"/>
        <v>0</v>
      </c>
      <c r="IY58" s="460">
        <f t="shared" si="266"/>
        <v>0</v>
      </c>
      <c r="IZ58" s="460">
        <f t="shared" si="267"/>
        <v>0</v>
      </c>
      <c r="JA58" s="460">
        <f t="shared" si="268"/>
        <v>0</v>
      </c>
      <c r="JB58" s="460">
        <f t="shared" si="269"/>
        <v>0</v>
      </c>
      <c r="JC58" s="460">
        <f t="shared" si="270"/>
        <v>0</v>
      </c>
      <c r="JD58" s="460">
        <f t="shared" si="271"/>
        <v>0</v>
      </c>
      <c r="JE58" s="460">
        <f t="shared" si="272"/>
        <v>0</v>
      </c>
      <c r="JF58" s="460">
        <f t="shared" si="273"/>
        <v>0</v>
      </c>
      <c r="JG58" s="460">
        <f t="shared" si="154"/>
        <v>0</v>
      </c>
      <c r="JH58" s="460">
        <f t="shared" si="155"/>
        <v>0</v>
      </c>
      <c r="JI58" s="460">
        <f t="shared" si="156"/>
        <v>0</v>
      </c>
      <c r="JJ58" s="460">
        <f t="shared" si="157"/>
        <v>0</v>
      </c>
      <c r="JK58" s="460">
        <f t="shared" si="158"/>
        <v>0</v>
      </c>
      <c r="JL58" s="460">
        <f t="shared" si="159"/>
        <v>0</v>
      </c>
      <c r="JM58" s="648">
        <f t="shared" si="274"/>
        <v>0</v>
      </c>
      <c r="JN58" s="460">
        <f t="shared" si="275"/>
        <v>0</v>
      </c>
      <c r="JO58" s="460">
        <f t="shared" si="276"/>
        <v>0</v>
      </c>
      <c r="JP58" s="648">
        <f t="shared" si="277"/>
        <v>0</v>
      </c>
      <c r="JQ58" s="460">
        <f t="shared" si="278"/>
        <v>0</v>
      </c>
      <c r="JR58" s="460">
        <f t="shared" si="279"/>
        <v>0</v>
      </c>
      <c r="JS58" s="460">
        <f t="shared" si="308"/>
        <v>0</v>
      </c>
      <c r="JT58" s="460">
        <f t="shared" si="280"/>
        <v>0</v>
      </c>
      <c r="JU58" s="460">
        <f t="shared" si="281"/>
        <v>0</v>
      </c>
      <c r="JV58" s="460">
        <f t="shared" si="282"/>
        <v>0</v>
      </c>
      <c r="JW58" s="460">
        <f t="shared" si="199"/>
        <v>0</v>
      </c>
      <c r="JX58" s="460">
        <f t="shared" si="199"/>
        <v>0</v>
      </c>
      <c r="JY58" s="460">
        <f t="shared" si="199"/>
        <v>0</v>
      </c>
      <c r="JZ58" s="460">
        <f t="shared" si="199"/>
        <v>0</v>
      </c>
      <c r="KA58" s="460">
        <f t="shared" si="199"/>
        <v>0</v>
      </c>
      <c r="KB58" s="460">
        <f t="shared" si="199"/>
        <v>0</v>
      </c>
      <c r="KC58" s="460">
        <f t="shared" si="199"/>
        <v>0</v>
      </c>
      <c r="KD58" s="460">
        <f t="shared" si="199"/>
        <v>0</v>
      </c>
      <c r="KE58" s="460">
        <f t="shared" si="199"/>
        <v>0</v>
      </c>
      <c r="KF58" s="460">
        <f t="shared" si="199"/>
        <v>0</v>
      </c>
      <c r="KG58" s="460">
        <f t="shared" si="199"/>
        <v>0</v>
      </c>
      <c r="KH58" s="460">
        <f t="shared" si="199"/>
        <v>0</v>
      </c>
      <c r="KI58" s="460">
        <f t="shared" si="283"/>
        <v>0</v>
      </c>
      <c r="KJ58" s="460">
        <f t="shared" si="189"/>
        <v>0</v>
      </c>
      <c r="KK58" s="460">
        <f t="shared" si="189"/>
        <v>0</v>
      </c>
      <c r="KL58" s="460">
        <f t="shared" si="189"/>
        <v>0</v>
      </c>
      <c r="KM58" s="460">
        <f t="shared" si="189"/>
        <v>0</v>
      </c>
      <c r="KN58" s="460">
        <f t="shared" si="189"/>
        <v>0</v>
      </c>
      <c r="KO58" s="460">
        <f t="shared" si="320"/>
        <v>0</v>
      </c>
      <c r="KP58" s="460">
        <f t="shared" si="320"/>
        <v>0</v>
      </c>
      <c r="KQ58" s="460">
        <f t="shared" si="320"/>
        <v>0</v>
      </c>
      <c r="KR58" s="460">
        <f t="shared" si="320"/>
        <v>0</v>
      </c>
      <c r="KS58" s="460">
        <f t="shared" si="320"/>
        <v>0</v>
      </c>
      <c r="KT58" s="460">
        <f t="shared" si="320"/>
        <v>0</v>
      </c>
      <c r="KU58" s="460">
        <f t="shared" si="320"/>
        <v>0</v>
      </c>
      <c r="KV58" s="460">
        <f t="shared" si="320"/>
        <v>0</v>
      </c>
      <c r="KW58" s="460">
        <f t="shared" si="320"/>
        <v>0</v>
      </c>
      <c r="KX58" s="460">
        <f t="shared" si="284"/>
        <v>0</v>
      </c>
      <c r="KY58" s="460">
        <f t="shared" si="180"/>
        <v>0</v>
      </c>
      <c r="KZ58" s="460">
        <f t="shared" si="285"/>
        <v>0</v>
      </c>
      <c r="LA58" s="457">
        <f t="shared" si="285"/>
        <v>0</v>
      </c>
      <c r="LB58" s="461">
        <f t="shared" si="162"/>
        <v>0</v>
      </c>
      <c r="LC58" s="460">
        <f t="shared" si="286"/>
        <v>0</v>
      </c>
      <c r="LD58" s="462">
        <f>IF(I58=1,VLOOKUP(C58,'総括表 (A表)'!$E$12:$AP$542,37,FALSE),)</f>
        <v>0</v>
      </c>
      <c r="LE58" s="463">
        <f t="shared" si="163"/>
        <v>0</v>
      </c>
      <c r="LF58" s="460" t="str">
        <f t="shared" si="287"/>
        <v/>
      </c>
      <c r="LG58" s="460" t="str">
        <f t="shared" si="288"/>
        <v/>
      </c>
      <c r="LH58" s="460" t="str">
        <f t="shared" si="164"/>
        <v/>
      </c>
      <c r="LI58" s="460" t="str">
        <f t="shared" si="309"/>
        <v/>
      </c>
      <c r="LJ58" s="460" t="str">
        <f t="shared" si="310"/>
        <v/>
      </c>
      <c r="LK58" s="460" t="str">
        <f t="shared" si="311"/>
        <v/>
      </c>
      <c r="LL58" s="460" t="str">
        <f t="shared" si="312"/>
        <v/>
      </c>
      <c r="LM58" s="460" t="str">
        <f t="shared" si="313"/>
        <v/>
      </c>
      <c r="LN58" s="460" t="str">
        <f t="shared" si="314"/>
        <v/>
      </c>
      <c r="LO58" s="462" t="str">
        <f t="shared" si="289"/>
        <v/>
      </c>
      <c r="LP58" s="459">
        <f t="shared" si="171"/>
        <v>0</v>
      </c>
      <c r="LQ58" s="460" t="str">
        <f t="shared" si="290"/>
        <v/>
      </c>
      <c r="LR58" s="460" t="str">
        <f t="shared" si="291"/>
        <v/>
      </c>
      <c r="LS58" s="464" t="str">
        <f t="shared" si="292"/>
        <v/>
      </c>
      <c r="LT58" s="460" t="str">
        <f t="shared" si="293"/>
        <v/>
      </c>
      <c r="LU58" s="460" t="str">
        <f t="shared" si="294"/>
        <v/>
      </c>
      <c r="LV58" s="621" t="str">
        <f t="shared" si="179"/>
        <v>○</v>
      </c>
      <c r="LW58" s="459">
        <f t="shared" si="172"/>
        <v>0</v>
      </c>
      <c r="LX58" s="465">
        <f t="shared" si="295"/>
        <v>0</v>
      </c>
      <c r="LY58" s="465" t="str">
        <f t="shared" si="296"/>
        <v/>
      </c>
      <c r="LZ58" s="466" t="str">
        <f t="shared" si="173"/>
        <v/>
      </c>
      <c r="MA58" s="466">
        <f t="shared" si="297"/>
        <v>0</v>
      </c>
      <c r="MB58" s="466">
        <f t="shared" si="174"/>
        <v>0</v>
      </c>
      <c r="MC58" s="466">
        <f t="shared" si="298"/>
        <v>0</v>
      </c>
      <c r="MD58" s="467">
        <f t="shared" si="299"/>
        <v>0</v>
      </c>
      <c r="ME58" s="468" t="str">
        <f t="shared" si="300"/>
        <v>○</v>
      </c>
      <c r="MF58" s="469" t="str">
        <f t="shared" si="301"/>
        <v/>
      </c>
      <c r="MG58" s="466">
        <f t="shared" si="302"/>
        <v>0</v>
      </c>
      <c r="MH58" s="470">
        <f t="shared" si="303"/>
        <v>0</v>
      </c>
      <c r="MI58" s="471" t="str">
        <f t="shared" si="175"/>
        <v>○</v>
      </c>
      <c r="MJ58" s="556" t="str">
        <f t="shared" si="176"/>
        <v>○</v>
      </c>
      <c r="MK58" s="569" t="str">
        <f t="shared" si="304"/>
        <v/>
      </c>
      <c r="ML58" s="568" t="str">
        <f t="shared" si="305"/>
        <v/>
      </c>
      <c r="MM58" s="570" t="str">
        <f t="shared" si="306"/>
        <v/>
      </c>
      <c r="MN58" s="571">
        <f t="shared" si="307"/>
        <v>0</v>
      </c>
    </row>
    <row r="59" spans="1:352" ht="30" customHeight="1">
      <c r="A59" s="531">
        <f t="shared" si="200"/>
        <v>0</v>
      </c>
      <c r="B59" s="531">
        <f t="shared" si="133"/>
        <v>0</v>
      </c>
      <c r="C59" s="531">
        <f t="shared" si="181"/>
        <v>0</v>
      </c>
      <c r="D59" s="531">
        <f t="shared" si="135"/>
        <v>0</v>
      </c>
      <c r="E59" s="531">
        <f t="shared" si="201"/>
        <v>0</v>
      </c>
      <c r="F59" s="531">
        <f t="shared" si="202"/>
        <v>0</v>
      </c>
      <c r="G59" s="531">
        <f t="shared" si="136"/>
        <v>0</v>
      </c>
      <c r="H59" s="531">
        <f t="shared" si="137"/>
        <v>0</v>
      </c>
      <c r="I59" s="531">
        <f t="shared" si="203"/>
        <v>0</v>
      </c>
      <c r="J59" s="531">
        <f t="shared" si="138"/>
        <v>0</v>
      </c>
      <c r="K59" s="532">
        <f t="shared" si="12"/>
        <v>46</v>
      </c>
      <c r="L59" s="390"/>
      <c r="M59" s="391"/>
      <c r="N59" s="391"/>
      <c r="O59" s="102"/>
      <c r="P59" s="545" cm="1">
        <f t="array" ref="P59">IFERROR(_xlfn.IFS($O59=1,"都市農業地域",$O59=2,"平地農業地域",$O59=3,"中間農業地域",$O59=4,"山間農業地域"),0)</f>
        <v>0</v>
      </c>
      <c r="Q59" s="560"/>
      <c r="R59" s="317">
        <f t="shared" si="204"/>
        <v>0</v>
      </c>
      <c r="S59" s="637"/>
      <c r="T59" s="742"/>
      <c r="U59" s="743"/>
      <c r="V59" s="637"/>
      <c r="W59" s="455" t="str">
        <f t="shared" si="139"/>
        <v/>
      </c>
      <c r="X59" s="546" t="str">
        <f>IFERROR(IF($Y59=5,"100万円",VLOOKUP($W59,'整理番号表 （R7） '!$Y$33:$Z$34,2,"FALSE")),"")</f>
        <v/>
      </c>
      <c r="Y59" s="50"/>
      <c r="Z59" s="456" cm="1">
        <f t="array" ref="Z59">IFERROR(_xlfn.IFS($Y59=1,"認定農業者",$Y59=2,"認定就農者",$Y59=3,"集落営農組織(任意組織)",$Y59=4,"市町村基本構想に示す目標水準を達成している農業者",$Y59=5,"市町村が認める者"),0)</f>
        <v>0</v>
      </c>
      <c r="AA59" s="371"/>
      <c r="AB59" s="547" t="str">
        <f>'整理番号表 （R7） '!$AC59</f>
        <v/>
      </c>
      <c r="AC59" s="548" t="str">
        <f t="shared" si="186"/>
        <v/>
      </c>
      <c r="AD59" s="50"/>
      <c r="AE59" s="50"/>
      <c r="AF59" s="318">
        <f>IF(AE59&lt;&gt;0,VLOOKUP(AE59,'整理番号表 （R7） '!$B$20:$F$47,2,FALSE),)</f>
        <v>0</v>
      </c>
      <c r="AG59" s="104"/>
      <c r="AH59" s="549" t="str">
        <f>IFERROR(VLOOKUP(AG59,'整理番号表 （R7） '!$P$6:$Q$39,2,FALSE),"")</f>
        <v/>
      </c>
      <c r="AI59" s="106"/>
      <c r="AJ59" s="530">
        <f t="shared" si="205"/>
        <v>0</v>
      </c>
      <c r="AK59" s="89"/>
      <c r="AL59" s="632"/>
      <c r="AM59" s="439"/>
      <c r="AN59" s="440"/>
      <c r="AO59" s="440"/>
      <c r="AP59" s="104"/>
      <c r="AQ59" s="441">
        <f>IF(AP59&lt;&gt;0,VLOOKUP(AP59,'整理番号表 （R7） '!$P$43:$R$49,2,FALSE),)</f>
        <v>0</v>
      </c>
      <c r="AR59" s="442"/>
      <c r="AS59" s="440"/>
      <c r="AT59" s="105"/>
      <c r="AU59" s="767"/>
      <c r="AV59" s="767"/>
      <c r="AW59" s="418"/>
      <c r="AX59" s="443">
        <f t="shared" si="140"/>
        <v>0</v>
      </c>
      <c r="AY59" s="443">
        <f t="shared" si="206"/>
        <v>0</v>
      </c>
      <c r="AZ59" s="418"/>
      <c r="BA59" s="443">
        <f t="shared" si="177"/>
        <v>0</v>
      </c>
      <c r="BB59" s="444"/>
      <c r="BC59" s="444"/>
      <c r="BD59" s="444"/>
      <c r="BE59" s="620"/>
      <c r="BF59" s="553" t="str">
        <f t="shared" si="207"/>
        <v/>
      </c>
      <c r="BG59" s="562" t="str">
        <f t="shared" si="208"/>
        <v/>
      </c>
      <c r="BH59" s="445">
        <f t="shared" si="143"/>
        <v>0</v>
      </c>
      <c r="BI59" s="445">
        <f t="shared" si="178"/>
        <v>0</v>
      </c>
      <c r="BJ59" s="446"/>
      <c r="BK59" s="446"/>
      <c r="BL59" s="446"/>
      <c r="BM59" s="45"/>
      <c r="BN59" s="318">
        <f>IF(BM59&lt;&gt;0,VLOOKUP(BM59,'整理番号表 （R7） '!$T$6:$U$16,2,FALSE),)</f>
        <v>0</v>
      </c>
      <c r="BO59" s="45"/>
      <c r="BP59" s="318">
        <f>IF(BO59&lt;&gt;0,VLOOKUP(BO59,'整理番号表 （R7） '!$T$23:$U$30,2,FALSE),)</f>
        <v>0</v>
      </c>
      <c r="BQ59" s="45"/>
      <c r="BR59" s="319">
        <f t="shared" si="17"/>
        <v>0</v>
      </c>
      <c r="BS59" s="763" t="str">
        <f t="shared" si="209"/>
        <v/>
      </c>
      <c r="BT59" s="113"/>
      <c r="BU59" s="618"/>
      <c r="BV59" s="113"/>
      <c r="BW59" s="113"/>
      <c r="BX59" s="113"/>
      <c r="BY59" s="554">
        <f t="shared" si="144"/>
        <v>0</v>
      </c>
      <c r="BZ59" s="764">
        <f t="shared" si="195"/>
        <v>0</v>
      </c>
      <c r="CA59" s="317">
        <f t="shared" si="145"/>
        <v>0</v>
      </c>
      <c r="CB59" s="357" t="str">
        <f t="shared" si="182"/>
        <v/>
      </c>
      <c r="CC59" s="317">
        <f t="shared" si="210"/>
        <v>0</v>
      </c>
      <c r="CD59" s="317">
        <f t="shared" si="146"/>
        <v>0</v>
      </c>
      <c r="CE59" s="317">
        <f t="shared" si="147"/>
        <v>0</v>
      </c>
      <c r="CF59" s="317">
        <f t="shared" si="148"/>
        <v>0</v>
      </c>
      <c r="CG59" s="317">
        <f t="shared" si="149"/>
        <v>0</v>
      </c>
      <c r="CH59" s="317">
        <f t="shared" si="150"/>
        <v>0</v>
      </c>
      <c r="CI59" s="357" t="str">
        <f t="shared" si="151"/>
        <v/>
      </c>
      <c r="CJ59" s="572">
        <f t="shared" si="315"/>
        <v>0</v>
      </c>
      <c r="CK59" s="320">
        <f t="shared" si="315"/>
        <v>0</v>
      </c>
      <c r="CL59" s="320">
        <f t="shared" si="315"/>
        <v>0</v>
      </c>
      <c r="CM59" s="320">
        <f t="shared" si="315"/>
        <v>0</v>
      </c>
      <c r="CN59" s="320">
        <f t="shared" si="315"/>
        <v>0</v>
      </c>
      <c r="CO59" s="320">
        <f t="shared" si="315"/>
        <v>0</v>
      </c>
      <c r="CP59" s="320">
        <f t="shared" si="211"/>
        <v>0</v>
      </c>
      <c r="CQ59" s="320">
        <f t="shared" si="316"/>
        <v>0</v>
      </c>
      <c r="CR59" s="320">
        <f t="shared" si="316"/>
        <v>0</v>
      </c>
      <c r="CS59" s="320">
        <f t="shared" si="316"/>
        <v>0</v>
      </c>
      <c r="CT59" s="320">
        <f t="shared" si="316"/>
        <v>0</v>
      </c>
      <c r="CU59" s="320">
        <f t="shared" si="316"/>
        <v>0</v>
      </c>
      <c r="CV59" s="320">
        <f t="shared" si="316"/>
        <v>0</v>
      </c>
      <c r="CW59" s="320">
        <f t="shared" si="212"/>
        <v>0</v>
      </c>
      <c r="CX59" s="320">
        <f t="shared" si="317"/>
        <v>0</v>
      </c>
      <c r="CY59" s="320">
        <f t="shared" si="317"/>
        <v>0</v>
      </c>
      <c r="CZ59" s="320">
        <f t="shared" si="317"/>
        <v>0</v>
      </c>
      <c r="DA59" s="320">
        <f t="shared" si="317"/>
        <v>0</v>
      </c>
      <c r="DB59" s="320">
        <f t="shared" si="317"/>
        <v>0</v>
      </c>
      <c r="DC59" s="320">
        <f t="shared" si="317"/>
        <v>0</v>
      </c>
      <c r="DD59" s="320">
        <f t="shared" si="213"/>
        <v>0</v>
      </c>
      <c r="DE59" s="320">
        <f t="shared" si="318"/>
        <v>0</v>
      </c>
      <c r="DF59" s="320">
        <f t="shared" si="318"/>
        <v>0</v>
      </c>
      <c r="DG59" s="320">
        <f t="shared" si="318"/>
        <v>0</v>
      </c>
      <c r="DH59" s="320">
        <f t="shared" si="318"/>
        <v>0</v>
      </c>
      <c r="DI59" s="320">
        <f t="shared" si="319"/>
        <v>0</v>
      </c>
      <c r="DJ59" s="320">
        <f t="shared" si="319"/>
        <v>0</v>
      </c>
      <c r="DK59" s="320">
        <f t="shared" si="214"/>
        <v>0</v>
      </c>
      <c r="DL59" s="320">
        <f t="shared" si="215"/>
        <v>0</v>
      </c>
      <c r="DM59" s="320">
        <f t="shared" si="216"/>
        <v>0</v>
      </c>
      <c r="DN59" s="320">
        <f t="shared" si="217"/>
        <v>0</v>
      </c>
      <c r="DO59" s="320">
        <f t="shared" si="218"/>
        <v>0</v>
      </c>
      <c r="DP59" s="374">
        <f t="shared" si="219"/>
        <v>0</v>
      </c>
      <c r="DQ59" s="447">
        <f t="shared" si="220"/>
        <v>0</v>
      </c>
      <c r="DR59" s="447">
        <f>IF($W59=1,IF(SUM($DQ59:DQ59)&lt;&gt;1,IF(SUM(GL59,GW59,HF59)&gt;0,1,),),)</f>
        <v>0</v>
      </c>
      <c r="DS59" s="447">
        <f>IF($W59=1,IF(SUM($DQ59:DR59)&lt;&gt;1,IF(SUM(GM59,GX59,HG59)&gt;0,1,),),)</f>
        <v>0</v>
      </c>
      <c r="DT59" s="447">
        <f>IF($W59=1,IF(SUM($DQ59:DS59)&lt;&gt;1,IF(SUM(GN59,GY59,HH59)&gt;0,1,),),)</f>
        <v>0</v>
      </c>
      <c r="DU59" s="447">
        <f>IF($W59=1,IF(SUM($DQ59:DT59)&lt;&gt;1,IF(SUM(GO59,GT59,GZ59,HI59)&gt;0,1,),),)</f>
        <v>0</v>
      </c>
      <c r="DV59" s="447">
        <f>IF($W59=1,IF(SUM($DQ59:DT59)&lt;&gt;1,IF(SUM(GP59,HA59,HJ59)&gt;0,1,),),)</f>
        <v>0</v>
      </c>
      <c r="DW59" s="447">
        <f>IF($W59=1,IF(SUM($DQ59:DV59)&lt;&gt;1,IF(SUM(GQ59,HB59,HK59)&gt;0,1,),),)</f>
        <v>0</v>
      </c>
      <c r="DX59" s="447">
        <f>IF($W59=1,IF(SUM($DQ59:DV59)&lt;&gt;1,IF(SUM(GR59,HC59,HL59)&gt;0,1,),),)</f>
        <v>0</v>
      </c>
      <c r="DY59" s="447">
        <f>IF($W59=1,IF(SUM($DQ59:DX59)&lt;&gt;1,IF(SUM(GS59,HD59,HM59,GU59)&gt;0,1,),),)</f>
        <v>0</v>
      </c>
      <c r="DZ59" s="447">
        <f t="shared" si="221"/>
        <v>0</v>
      </c>
      <c r="EA59" s="643"/>
      <c r="EB59" s="643"/>
      <c r="EC59" s="643"/>
      <c r="ED59" s="643"/>
      <c r="EE59" s="643"/>
      <c r="EF59" s="643"/>
      <c r="EG59" s="643"/>
      <c r="EH59" s="643"/>
      <c r="EI59" s="643"/>
      <c r="EJ59" s="643"/>
      <c r="EK59" s="643"/>
      <c r="EL59" s="643"/>
      <c r="EM59" s="56"/>
      <c r="EN59" s="56"/>
      <c r="EO59" s="56"/>
      <c r="EP59" s="56"/>
      <c r="EQ59" s="56"/>
      <c r="ER59" s="555">
        <f t="shared" si="222"/>
        <v>0</v>
      </c>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448"/>
      <c r="FT59" s="56"/>
      <c r="FU59" s="449"/>
      <c r="FV59" s="458"/>
      <c r="FW59" s="573"/>
      <c r="FX59" s="530">
        <f t="shared" si="223"/>
        <v>0</v>
      </c>
      <c r="FY59" s="450"/>
      <c r="FZ59" s="451"/>
      <c r="GA59" s="452"/>
      <c r="GB59" s="452"/>
      <c r="GC59" s="453">
        <f t="shared" si="224"/>
        <v>0</v>
      </c>
      <c r="GD59" s="454">
        <f t="shared" si="225"/>
        <v>0</v>
      </c>
      <c r="GE59" s="455">
        <f t="shared" si="226"/>
        <v>0</v>
      </c>
      <c r="GF59" s="456">
        <f t="shared" si="227"/>
        <v>0</v>
      </c>
      <c r="GG59" s="456">
        <f t="shared" si="228"/>
        <v>0</v>
      </c>
      <c r="GH59" s="456">
        <f t="shared" si="229"/>
        <v>0</v>
      </c>
      <c r="GI59" s="456">
        <f t="shared" si="230"/>
        <v>0</v>
      </c>
      <c r="GJ59" s="455">
        <f t="shared" si="47"/>
        <v>0</v>
      </c>
      <c r="GK59" s="455">
        <f t="shared" si="152"/>
        <v>0</v>
      </c>
      <c r="GL59" s="455">
        <f>IF(AND($FX59&lt;&gt;1,$FZ59&lt;&gt;1),IF(AND(SUM($GK59:GK59)&lt;&gt;1),IF($GC59&gt;=10,1,),),0)</f>
        <v>0</v>
      </c>
      <c r="GM59" s="455">
        <f>IF(AND($FX59&lt;&gt;1,$FZ59&lt;&gt;1),IF(AND(SUM($GK59:GL59)&lt;&gt;1),IF(AND($FY59=1,$GC59&gt;=4),1,),),0)</f>
        <v>0</v>
      </c>
      <c r="GN59" s="455">
        <f>IF(AND($FX59&lt;&gt;1,$FZ59&lt;&gt;1),IF(AND(SUM($GK59:GM59)&lt;&gt;1),IF(AND($FY59=1,$GC59&gt;=2),1,),),0)</f>
        <v>0</v>
      </c>
      <c r="GO59" s="455">
        <f>IF(AND($FX59&lt;&gt;1,$FZ59&lt;&gt;1),IF(AND(SUM($GK59:GN59)&lt;&gt;1),IF(AND($FY59=1,$GC59&gt;0),1,),),0)</f>
        <v>0</v>
      </c>
      <c r="GP59" s="455">
        <f>IF(AND($FX59&lt;&gt;1,$FZ59&lt;&gt;1),IF(AND(SUM($GK59:GO59)&lt;&gt;1),IF($GC59&gt;=4,1,),),0)</f>
        <v>0</v>
      </c>
      <c r="GQ59" s="455">
        <f>IF(AND($FX59&lt;&gt;1,$FZ59&lt;&gt;1),IF(AND(SUM($GK59:GP59)&lt;&gt;1),IF($FY59=1,1,),),0)</f>
        <v>0</v>
      </c>
      <c r="GR59" s="455">
        <f>IF(AND($FX59&lt;&gt;1,$FZ59&lt;&gt;1),IF(AND(SUM($GK59:GQ59)&lt;&gt;1),IF($GC59&gt;=2,1,),),0)</f>
        <v>0</v>
      </c>
      <c r="GS59" s="455">
        <f>IF(AND($FX59&lt;&gt;1,$FZ59&lt;&gt;1),IF(AND(SUM($GK59:GR59)&lt;&gt;1),IF($GC59&gt;0,1,),),0)</f>
        <v>0</v>
      </c>
      <c r="GT59" s="455">
        <f t="shared" si="48"/>
        <v>0</v>
      </c>
      <c r="GU59" s="455">
        <f>IF($FX59&lt;&gt;1,IF(AND(SUM($GT59:GT59)&lt;&gt;1,$GJ59=4,$FZ59=1,$GC59&gt;0),1,),0)</f>
        <v>0</v>
      </c>
      <c r="GV59" s="455">
        <f t="shared" si="49"/>
        <v>0</v>
      </c>
      <c r="GW59" s="455">
        <f t="shared" si="50"/>
        <v>0</v>
      </c>
      <c r="GX59" s="455">
        <f>IF($FX59&lt;&gt;1,IF(AND($GJ59=2,SUM($GV59:GW59)&lt;&gt;1),IF(AND($FY59=1,$GD59&gt;=0.2),1,),),0)</f>
        <v>0</v>
      </c>
      <c r="GY59" s="455">
        <f>IF($FX59&lt;&gt;1,IF(AND($GJ59=2,SUM($GV59:GX59)&lt;&gt;1),IF(AND($FY59=1,$GD59&gt;=0.1),1,),),0)</f>
        <v>0</v>
      </c>
      <c r="GZ59" s="455">
        <f>IF($FX59&lt;&gt;1,IF(AND($GJ59=2,SUM($GV59:GY59)&lt;&gt;1),IF(AND($FY59=1,$GC59&gt;0),1,),),0)</f>
        <v>0</v>
      </c>
      <c r="HA59" s="455">
        <f>IF($FX59&lt;&gt;1,IF(AND($GJ59=2,SUM($GV59:GZ59)&lt;&gt;1),IF($GD59&gt;=0.2,1,),),0)</f>
        <v>0</v>
      </c>
      <c r="HB59" s="455">
        <f>IF($FX59&lt;&gt;1,IF(AND($GJ59=2,SUM($GV59:HA59)&lt;&gt;1),IF($FY59=1,1,),),0)</f>
        <v>0</v>
      </c>
      <c r="HC59" s="455">
        <f>IF($FX59&lt;&gt;1,IF(AND($GJ59=2,SUM($GV59:HB59)&lt;&gt;1),IF($GD59&gt;=0.1,1,),),0)</f>
        <v>0</v>
      </c>
      <c r="HD59" s="455">
        <f>IF($FX59&lt;&gt;1,IF(AND(SUM($GV59:HC59)&lt;&gt;1,$GJ59=2,$GC59&gt;0),1,),0)</f>
        <v>0</v>
      </c>
      <c r="HE59" s="455">
        <f t="shared" si="51"/>
        <v>0</v>
      </c>
      <c r="HF59" s="455">
        <f t="shared" si="52"/>
        <v>0</v>
      </c>
      <c r="HG59" s="455">
        <f>IF($FX59&lt;&gt;1,IF(AND($GJ59=3,SUM($HE59:HF59)&lt;&gt;1),IF(AND($FY59=1,$GD59&gt;=0.1),1,),),0)</f>
        <v>0</v>
      </c>
      <c r="HH59" s="455">
        <f>IF($FX59&lt;&gt;1,IF(AND($GJ59=3,SUM($HE59:HG59)&lt;&gt;1),IF(AND($FY59=1,$GD59&gt;=0.05),1,),),0)</f>
        <v>0</v>
      </c>
      <c r="HI59" s="455">
        <f>IF($FX59&lt;&gt;1,IF(AND($GJ59=3,SUM($HE59:HH59)&lt;&gt;1),IF(AND($FY59=1,$GC59&gt;0),1,),),0)</f>
        <v>0</v>
      </c>
      <c r="HJ59" s="455">
        <f>IF($FX59&lt;&gt;1,IF(AND($GJ59=3,SUM($HE59:HI59)&lt;&gt;1),IF($GD59&gt;=0.1,1,),),0)</f>
        <v>0</v>
      </c>
      <c r="HK59" s="455">
        <f>IF($FX59&lt;&gt;1,IF(AND($GJ59=3,SUM($HE59:HJ59)&lt;&gt;1),IF($FY59=1,1,),),0)</f>
        <v>0</v>
      </c>
      <c r="HL59" s="455">
        <f>IF($FX59&lt;&gt;1,IF(AND($GJ59=3,SUM($HE59:HK59)&lt;&gt;1),IF($GD59&gt;=0.05,1,),),0)</f>
        <v>0</v>
      </c>
      <c r="HM59" s="455">
        <f>IF($FX59&lt;&gt;1,IF(AND(SUM($HE59:HL59)&lt;&gt;1,$GJ59=3,$FZ59=1,$GC59&gt;0),1,),0)</f>
        <v>0</v>
      </c>
      <c r="HN59" s="457">
        <f t="shared" si="153"/>
        <v>0</v>
      </c>
      <c r="HO59" s="458"/>
      <c r="HP59" s="459">
        <f t="shared" si="231"/>
        <v>0</v>
      </c>
      <c r="HQ59" s="460">
        <f t="shared" si="232"/>
        <v>0</v>
      </c>
      <c r="HR59" s="460">
        <f t="shared" si="233"/>
        <v>0</v>
      </c>
      <c r="HS59" s="460">
        <f t="shared" si="234"/>
        <v>0</v>
      </c>
      <c r="HT59" s="460">
        <f t="shared" si="235"/>
        <v>0</v>
      </c>
      <c r="HU59" s="460">
        <f t="shared" si="236"/>
        <v>0</v>
      </c>
      <c r="HV59" s="460">
        <f t="shared" si="237"/>
        <v>0</v>
      </c>
      <c r="HW59" s="460">
        <f t="shared" si="238"/>
        <v>0</v>
      </c>
      <c r="HX59" s="460">
        <f t="shared" si="239"/>
        <v>0</v>
      </c>
      <c r="HY59" s="460">
        <f t="shared" si="240"/>
        <v>0</v>
      </c>
      <c r="HZ59" s="460">
        <f t="shared" si="241"/>
        <v>0</v>
      </c>
      <c r="IA59" s="460">
        <f t="shared" si="242"/>
        <v>0</v>
      </c>
      <c r="IB59" s="460">
        <f t="shared" si="243"/>
        <v>0</v>
      </c>
      <c r="IC59" s="460">
        <f t="shared" si="244"/>
        <v>0</v>
      </c>
      <c r="ID59" s="460">
        <f t="shared" si="245"/>
        <v>0</v>
      </c>
      <c r="IE59" s="460">
        <f t="shared" si="246"/>
        <v>0</v>
      </c>
      <c r="IF59" s="460">
        <f t="shared" si="247"/>
        <v>0</v>
      </c>
      <c r="IG59" s="460">
        <f t="shared" si="248"/>
        <v>0</v>
      </c>
      <c r="IH59" s="460">
        <f t="shared" si="249"/>
        <v>0</v>
      </c>
      <c r="II59" s="460">
        <f t="shared" si="250"/>
        <v>0</v>
      </c>
      <c r="IJ59" s="460">
        <f t="shared" si="251"/>
        <v>0</v>
      </c>
      <c r="IK59" s="460">
        <f t="shared" si="252"/>
        <v>0</v>
      </c>
      <c r="IL59" s="460">
        <f t="shared" si="253"/>
        <v>0</v>
      </c>
      <c r="IM59" s="460">
        <f t="shared" si="254"/>
        <v>0</v>
      </c>
      <c r="IN59" s="460">
        <f t="shared" si="255"/>
        <v>0</v>
      </c>
      <c r="IO59" s="460">
        <f t="shared" si="256"/>
        <v>0</v>
      </c>
      <c r="IP59" s="460">
        <f t="shared" si="257"/>
        <v>0</v>
      </c>
      <c r="IQ59" s="460">
        <f t="shared" si="258"/>
        <v>0</v>
      </c>
      <c r="IR59" s="460">
        <f t="shared" si="259"/>
        <v>0</v>
      </c>
      <c r="IS59" s="460">
        <f t="shared" si="260"/>
        <v>0</v>
      </c>
      <c r="IT59" s="460">
        <f t="shared" si="261"/>
        <v>0</v>
      </c>
      <c r="IU59" s="460">
        <f t="shared" si="262"/>
        <v>0</v>
      </c>
      <c r="IV59" s="460">
        <f t="shared" si="263"/>
        <v>0</v>
      </c>
      <c r="IW59" s="460">
        <f t="shared" si="264"/>
        <v>0</v>
      </c>
      <c r="IX59" s="460">
        <f t="shared" si="265"/>
        <v>0</v>
      </c>
      <c r="IY59" s="460">
        <f t="shared" si="266"/>
        <v>0</v>
      </c>
      <c r="IZ59" s="460">
        <f t="shared" si="267"/>
        <v>0</v>
      </c>
      <c r="JA59" s="460">
        <f t="shared" si="268"/>
        <v>0</v>
      </c>
      <c r="JB59" s="460">
        <f t="shared" si="269"/>
        <v>0</v>
      </c>
      <c r="JC59" s="460">
        <f t="shared" si="270"/>
        <v>0</v>
      </c>
      <c r="JD59" s="460">
        <f t="shared" si="271"/>
        <v>0</v>
      </c>
      <c r="JE59" s="460">
        <f t="shared" si="272"/>
        <v>0</v>
      </c>
      <c r="JF59" s="460">
        <f t="shared" si="273"/>
        <v>0</v>
      </c>
      <c r="JG59" s="460">
        <f t="shared" si="154"/>
        <v>0</v>
      </c>
      <c r="JH59" s="460">
        <f t="shared" si="155"/>
        <v>0</v>
      </c>
      <c r="JI59" s="460">
        <f t="shared" si="156"/>
        <v>0</v>
      </c>
      <c r="JJ59" s="460">
        <f t="shared" si="157"/>
        <v>0</v>
      </c>
      <c r="JK59" s="460">
        <f t="shared" si="158"/>
        <v>0</v>
      </c>
      <c r="JL59" s="460">
        <f t="shared" si="159"/>
        <v>0</v>
      </c>
      <c r="JM59" s="648">
        <f t="shared" si="274"/>
        <v>0</v>
      </c>
      <c r="JN59" s="460">
        <f t="shared" si="275"/>
        <v>0</v>
      </c>
      <c r="JO59" s="460">
        <f t="shared" si="276"/>
        <v>0</v>
      </c>
      <c r="JP59" s="648">
        <f t="shared" si="277"/>
        <v>0</v>
      </c>
      <c r="JQ59" s="460">
        <f t="shared" si="278"/>
        <v>0</v>
      </c>
      <c r="JR59" s="460">
        <f t="shared" si="279"/>
        <v>0</v>
      </c>
      <c r="JS59" s="460">
        <f t="shared" si="308"/>
        <v>0</v>
      </c>
      <c r="JT59" s="460">
        <f t="shared" si="280"/>
        <v>0</v>
      </c>
      <c r="JU59" s="460">
        <f t="shared" si="281"/>
        <v>0</v>
      </c>
      <c r="JV59" s="460">
        <f t="shared" si="282"/>
        <v>0</v>
      </c>
      <c r="JW59" s="460">
        <f t="shared" si="199"/>
        <v>0</v>
      </c>
      <c r="JX59" s="460">
        <f t="shared" si="199"/>
        <v>0</v>
      </c>
      <c r="JY59" s="460">
        <f t="shared" si="199"/>
        <v>0</v>
      </c>
      <c r="JZ59" s="460">
        <f t="shared" si="199"/>
        <v>0</v>
      </c>
      <c r="KA59" s="460">
        <f t="shared" si="199"/>
        <v>0</v>
      </c>
      <c r="KB59" s="460">
        <f t="shared" si="199"/>
        <v>0</v>
      </c>
      <c r="KC59" s="460">
        <f t="shared" si="199"/>
        <v>0</v>
      </c>
      <c r="KD59" s="460">
        <f t="shared" si="199"/>
        <v>0</v>
      </c>
      <c r="KE59" s="460">
        <f t="shared" si="199"/>
        <v>0</v>
      </c>
      <c r="KF59" s="460">
        <f t="shared" si="199"/>
        <v>0</v>
      </c>
      <c r="KG59" s="460">
        <f t="shared" si="199"/>
        <v>0</v>
      </c>
      <c r="KH59" s="460">
        <f t="shared" si="199"/>
        <v>0</v>
      </c>
      <c r="KI59" s="460">
        <f t="shared" si="283"/>
        <v>0</v>
      </c>
      <c r="KJ59" s="460">
        <f t="shared" si="189"/>
        <v>0</v>
      </c>
      <c r="KK59" s="460">
        <f t="shared" si="189"/>
        <v>0</v>
      </c>
      <c r="KL59" s="460">
        <f t="shared" si="189"/>
        <v>0</v>
      </c>
      <c r="KM59" s="460">
        <f t="shared" si="189"/>
        <v>0</v>
      </c>
      <c r="KN59" s="460">
        <f t="shared" si="189"/>
        <v>0</v>
      </c>
      <c r="KO59" s="460">
        <f t="shared" si="320"/>
        <v>0</v>
      </c>
      <c r="KP59" s="460">
        <f t="shared" si="320"/>
        <v>0</v>
      </c>
      <c r="KQ59" s="460">
        <f t="shared" si="320"/>
        <v>0</v>
      </c>
      <c r="KR59" s="460">
        <f t="shared" si="320"/>
        <v>0</v>
      </c>
      <c r="KS59" s="460">
        <f t="shared" si="320"/>
        <v>0</v>
      </c>
      <c r="KT59" s="460">
        <f t="shared" si="320"/>
        <v>0</v>
      </c>
      <c r="KU59" s="460">
        <f t="shared" si="320"/>
        <v>0</v>
      </c>
      <c r="KV59" s="460">
        <f t="shared" si="320"/>
        <v>0</v>
      </c>
      <c r="KW59" s="460">
        <f t="shared" si="320"/>
        <v>0</v>
      </c>
      <c r="KX59" s="460">
        <f t="shared" si="284"/>
        <v>0</v>
      </c>
      <c r="KY59" s="460">
        <f t="shared" si="180"/>
        <v>0</v>
      </c>
      <c r="KZ59" s="460">
        <f t="shared" si="285"/>
        <v>0</v>
      </c>
      <c r="LA59" s="457">
        <f t="shared" si="285"/>
        <v>0</v>
      </c>
      <c r="LB59" s="461">
        <f t="shared" si="162"/>
        <v>0</v>
      </c>
      <c r="LC59" s="460">
        <f t="shared" si="286"/>
        <v>0</v>
      </c>
      <c r="LD59" s="462">
        <f>IF(I59=1,VLOOKUP(C59,'総括表 (A表)'!$E$12:$AP$542,37,FALSE),)</f>
        <v>0</v>
      </c>
      <c r="LE59" s="463">
        <f t="shared" si="163"/>
        <v>0</v>
      </c>
      <c r="LF59" s="460" t="str">
        <f t="shared" si="287"/>
        <v/>
      </c>
      <c r="LG59" s="460" t="str">
        <f t="shared" si="288"/>
        <v/>
      </c>
      <c r="LH59" s="460" t="str">
        <f t="shared" si="164"/>
        <v/>
      </c>
      <c r="LI59" s="460" t="str">
        <f t="shared" si="309"/>
        <v/>
      </c>
      <c r="LJ59" s="460" t="str">
        <f t="shared" si="310"/>
        <v/>
      </c>
      <c r="LK59" s="460" t="str">
        <f t="shared" si="311"/>
        <v/>
      </c>
      <c r="LL59" s="460" t="str">
        <f t="shared" si="312"/>
        <v/>
      </c>
      <c r="LM59" s="460" t="str">
        <f t="shared" si="313"/>
        <v/>
      </c>
      <c r="LN59" s="460" t="str">
        <f t="shared" si="314"/>
        <v/>
      </c>
      <c r="LO59" s="462" t="str">
        <f t="shared" si="289"/>
        <v/>
      </c>
      <c r="LP59" s="459">
        <f t="shared" si="171"/>
        <v>0</v>
      </c>
      <c r="LQ59" s="460" t="str">
        <f t="shared" si="290"/>
        <v/>
      </c>
      <c r="LR59" s="460" t="str">
        <f t="shared" si="291"/>
        <v/>
      </c>
      <c r="LS59" s="464" t="str">
        <f t="shared" si="292"/>
        <v/>
      </c>
      <c r="LT59" s="460" t="str">
        <f t="shared" si="293"/>
        <v/>
      </c>
      <c r="LU59" s="460" t="str">
        <f t="shared" si="294"/>
        <v/>
      </c>
      <c r="LV59" s="621" t="str">
        <f t="shared" si="179"/>
        <v>○</v>
      </c>
      <c r="LW59" s="459">
        <f t="shared" si="172"/>
        <v>0</v>
      </c>
      <c r="LX59" s="465">
        <f t="shared" si="295"/>
        <v>0</v>
      </c>
      <c r="LY59" s="465" t="str">
        <f t="shared" si="296"/>
        <v/>
      </c>
      <c r="LZ59" s="466" t="str">
        <f t="shared" si="173"/>
        <v/>
      </c>
      <c r="MA59" s="466">
        <f t="shared" si="297"/>
        <v>0</v>
      </c>
      <c r="MB59" s="466">
        <f t="shared" si="174"/>
        <v>0</v>
      </c>
      <c r="MC59" s="466">
        <f t="shared" si="298"/>
        <v>0</v>
      </c>
      <c r="MD59" s="467">
        <f t="shared" si="299"/>
        <v>0</v>
      </c>
      <c r="ME59" s="468" t="str">
        <f t="shared" si="300"/>
        <v>○</v>
      </c>
      <c r="MF59" s="469" t="str">
        <f t="shared" si="301"/>
        <v/>
      </c>
      <c r="MG59" s="466">
        <f t="shared" si="302"/>
        <v>0</v>
      </c>
      <c r="MH59" s="470">
        <f t="shared" si="303"/>
        <v>0</v>
      </c>
      <c r="MI59" s="471" t="str">
        <f t="shared" si="175"/>
        <v>○</v>
      </c>
      <c r="MJ59" s="556" t="str">
        <f t="shared" si="176"/>
        <v>○</v>
      </c>
      <c r="MK59" s="569" t="str">
        <f t="shared" si="304"/>
        <v/>
      </c>
      <c r="ML59" s="568" t="str">
        <f t="shared" si="305"/>
        <v/>
      </c>
      <c r="MM59" s="570" t="str">
        <f t="shared" si="306"/>
        <v/>
      </c>
      <c r="MN59" s="571">
        <f t="shared" si="307"/>
        <v>0</v>
      </c>
    </row>
    <row r="60" spans="1:352" ht="30" customHeight="1">
      <c r="A60" s="531">
        <f t="shared" si="200"/>
        <v>0</v>
      </c>
      <c r="B60" s="531">
        <f t="shared" si="133"/>
        <v>0</v>
      </c>
      <c r="C60" s="531">
        <f t="shared" si="181"/>
        <v>0</v>
      </c>
      <c r="D60" s="531">
        <f t="shared" si="135"/>
        <v>0</v>
      </c>
      <c r="E60" s="531">
        <f t="shared" si="201"/>
        <v>0</v>
      </c>
      <c r="F60" s="531">
        <f t="shared" si="202"/>
        <v>0</v>
      </c>
      <c r="G60" s="531">
        <f t="shared" si="136"/>
        <v>0</v>
      </c>
      <c r="H60" s="531">
        <f t="shared" si="137"/>
        <v>0</v>
      </c>
      <c r="I60" s="531">
        <f t="shared" si="203"/>
        <v>0</v>
      </c>
      <c r="J60" s="531">
        <f t="shared" si="138"/>
        <v>0</v>
      </c>
      <c r="K60" s="532">
        <f t="shared" si="12"/>
        <v>47</v>
      </c>
      <c r="L60" s="390"/>
      <c r="M60" s="391"/>
      <c r="N60" s="391"/>
      <c r="O60" s="102"/>
      <c r="P60" s="545" cm="1">
        <f t="array" ref="P60">IFERROR(_xlfn.IFS($O60=1,"都市農業地域",$O60=2,"平地農業地域",$O60=3,"中間農業地域",$O60=4,"山間農業地域"),0)</f>
        <v>0</v>
      </c>
      <c r="Q60" s="560"/>
      <c r="R60" s="317">
        <f t="shared" si="204"/>
        <v>0</v>
      </c>
      <c r="S60" s="637"/>
      <c r="T60" s="742"/>
      <c r="U60" s="743"/>
      <c r="V60" s="637"/>
      <c r="W60" s="455" t="str">
        <f t="shared" si="139"/>
        <v/>
      </c>
      <c r="X60" s="546" t="str">
        <f>IFERROR(IF($Y60=5,"100万円",VLOOKUP($W60,'整理番号表 （R7） '!$Y$33:$Z$34,2,"FALSE")),"")</f>
        <v/>
      </c>
      <c r="Y60" s="50"/>
      <c r="Z60" s="456" cm="1">
        <f t="array" ref="Z60">IFERROR(_xlfn.IFS($Y60=1,"認定農業者",$Y60=2,"認定就農者",$Y60=3,"集落営農組織(任意組織)",$Y60=4,"市町村基本構想に示す目標水準を達成している農業者",$Y60=5,"市町村が認める者"),0)</f>
        <v>0</v>
      </c>
      <c r="AA60" s="371"/>
      <c r="AB60" s="547" t="str">
        <f>'整理番号表 （R7） '!$AC60</f>
        <v/>
      </c>
      <c r="AC60" s="548" t="str">
        <f t="shared" si="186"/>
        <v/>
      </c>
      <c r="AD60" s="50"/>
      <c r="AE60" s="50"/>
      <c r="AF60" s="318">
        <f>IF(AE60&lt;&gt;0,VLOOKUP(AE60,'整理番号表 （R7） '!$B$20:$F$47,2,FALSE),)</f>
        <v>0</v>
      </c>
      <c r="AG60" s="104"/>
      <c r="AH60" s="549" t="str">
        <f>IFERROR(VLOOKUP(AG60,'整理番号表 （R7） '!$P$6:$Q$39,2,FALSE),"")</f>
        <v/>
      </c>
      <c r="AI60" s="106"/>
      <c r="AJ60" s="530">
        <f t="shared" si="205"/>
        <v>0</v>
      </c>
      <c r="AK60" s="89"/>
      <c r="AL60" s="632"/>
      <c r="AM60" s="439"/>
      <c r="AN60" s="440"/>
      <c r="AO60" s="440"/>
      <c r="AP60" s="104"/>
      <c r="AQ60" s="441">
        <f>IF(AP60&lt;&gt;0,VLOOKUP(AP60,'整理番号表 （R7） '!$P$43:$R$49,2,FALSE),)</f>
        <v>0</v>
      </c>
      <c r="AR60" s="442"/>
      <c r="AS60" s="440"/>
      <c r="AT60" s="105"/>
      <c r="AU60" s="767"/>
      <c r="AV60" s="767"/>
      <c r="AW60" s="418"/>
      <c r="AX60" s="443">
        <f t="shared" si="140"/>
        <v>0</v>
      </c>
      <c r="AY60" s="443">
        <f t="shared" si="206"/>
        <v>0</v>
      </c>
      <c r="AZ60" s="418"/>
      <c r="BA60" s="443">
        <f t="shared" si="177"/>
        <v>0</v>
      </c>
      <c r="BB60" s="444"/>
      <c r="BC60" s="444"/>
      <c r="BD60" s="444"/>
      <c r="BE60" s="620"/>
      <c r="BF60" s="553" t="str">
        <f t="shared" si="207"/>
        <v/>
      </c>
      <c r="BG60" s="562" t="str">
        <f t="shared" si="208"/>
        <v/>
      </c>
      <c r="BH60" s="445">
        <f t="shared" si="143"/>
        <v>0</v>
      </c>
      <c r="BI60" s="445">
        <f t="shared" si="178"/>
        <v>0</v>
      </c>
      <c r="BJ60" s="446"/>
      <c r="BK60" s="446"/>
      <c r="BL60" s="446"/>
      <c r="BM60" s="45"/>
      <c r="BN60" s="318">
        <f>IF(BM60&lt;&gt;0,VLOOKUP(BM60,'整理番号表 （R7） '!$T$6:$U$16,2,FALSE),)</f>
        <v>0</v>
      </c>
      <c r="BO60" s="45"/>
      <c r="BP60" s="318">
        <f>IF(BO60&lt;&gt;0,VLOOKUP(BO60,'整理番号表 （R7） '!$T$23:$U$30,2,FALSE),)</f>
        <v>0</v>
      </c>
      <c r="BQ60" s="45"/>
      <c r="BR60" s="319">
        <f t="shared" si="17"/>
        <v>0</v>
      </c>
      <c r="BS60" s="763" t="str">
        <f t="shared" si="209"/>
        <v/>
      </c>
      <c r="BT60" s="113"/>
      <c r="BU60" s="618"/>
      <c r="BV60" s="113"/>
      <c r="BW60" s="113"/>
      <c r="BX60" s="113"/>
      <c r="BY60" s="554">
        <f t="shared" si="144"/>
        <v>0</v>
      </c>
      <c r="BZ60" s="764">
        <f t="shared" si="195"/>
        <v>0</v>
      </c>
      <c r="CA60" s="317">
        <f t="shared" si="145"/>
        <v>0</v>
      </c>
      <c r="CB60" s="357" t="str">
        <f t="shared" si="182"/>
        <v/>
      </c>
      <c r="CC60" s="317">
        <f t="shared" si="210"/>
        <v>0</v>
      </c>
      <c r="CD60" s="317">
        <f t="shared" si="146"/>
        <v>0</v>
      </c>
      <c r="CE60" s="317">
        <f t="shared" si="147"/>
        <v>0</v>
      </c>
      <c r="CF60" s="317">
        <f t="shared" si="148"/>
        <v>0</v>
      </c>
      <c r="CG60" s="317">
        <f t="shared" si="149"/>
        <v>0</v>
      </c>
      <c r="CH60" s="317">
        <f t="shared" si="150"/>
        <v>0</v>
      </c>
      <c r="CI60" s="357" t="str">
        <f t="shared" si="151"/>
        <v/>
      </c>
      <c r="CJ60" s="572">
        <f t="shared" si="315"/>
        <v>0</v>
      </c>
      <c r="CK60" s="320">
        <f t="shared" si="315"/>
        <v>0</v>
      </c>
      <c r="CL60" s="320">
        <f t="shared" si="315"/>
        <v>0</v>
      </c>
      <c r="CM60" s="320">
        <f t="shared" si="315"/>
        <v>0</v>
      </c>
      <c r="CN60" s="320">
        <f t="shared" si="315"/>
        <v>0</v>
      </c>
      <c r="CO60" s="320">
        <f t="shared" si="315"/>
        <v>0</v>
      </c>
      <c r="CP60" s="320">
        <f t="shared" si="211"/>
        <v>0</v>
      </c>
      <c r="CQ60" s="320">
        <f t="shared" si="316"/>
        <v>0</v>
      </c>
      <c r="CR60" s="320">
        <f t="shared" si="316"/>
        <v>0</v>
      </c>
      <c r="CS60" s="320">
        <f t="shared" si="316"/>
        <v>0</v>
      </c>
      <c r="CT60" s="320">
        <f t="shared" si="316"/>
        <v>0</v>
      </c>
      <c r="CU60" s="320">
        <f t="shared" si="316"/>
        <v>0</v>
      </c>
      <c r="CV60" s="320">
        <f t="shared" si="316"/>
        <v>0</v>
      </c>
      <c r="CW60" s="320">
        <f t="shared" si="212"/>
        <v>0</v>
      </c>
      <c r="CX60" s="320">
        <f t="shared" si="317"/>
        <v>0</v>
      </c>
      <c r="CY60" s="320">
        <f t="shared" si="317"/>
        <v>0</v>
      </c>
      <c r="CZ60" s="320">
        <f t="shared" si="317"/>
        <v>0</v>
      </c>
      <c r="DA60" s="320">
        <f t="shared" si="317"/>
        <v>0</v>
      </c>
      <c r="DB60" s="320">
        <f t="shared" si="317"/>
        <v>0</v>
      </c>
      <c r="DC60" s="320">
        <f t="shared" si="317"/>
        <v>0</v>
      </c>
      <c r="DD60" s="320">
        <f t="shared" si="213"/>
        <v>0</v>
      </c>
      <c r="DE60" s="320">
        <f t="shared" si="318"/>
        <v>0</v>
      </c>
      <c r="DF60" s="320">
        <f t="shared" si="318"/>
        <v>0</v>
      </c>
      <c r="DG60" s="320">
        <f t="shared" si="318"/>
        <v>0</v>
      </c>
      <c r="DH60" s="320">
        <f t="shared" si="318"/>
        <v>0</v>
      </c>
      <c r="DI60" s="320">
        <f t="shared" si="319"/>
        <v>0</v>
      </c>
      <c r="DJ60" s="320">
        <f t="shared" si="319"/>
        <v>0</v>
      </c>
      <c r="DK60" s="320">
        <f t="shared" si="214"/>
        <v>0</v>
      </c>
      <c r="DL60" s="320">
        <f t="shared" si="215"/>
        <v>0</v>
      </c>
      <c r="DM60" s="320">
        <f t="shared" si="216"/>
        <v>0</v>
      </c>
      <c r="DN60" s="320">
        <f t="shared" si="217"/>
        <v>0</v>
      </c>
      <c r="DO60" s="320">
        <f t="shared" si="218"/>
        <v>0</v>
      </c>
      <c r="DP60" s="374">
        <f t="shared" si="219"/>
        <v>0</v>
      </c>
      <c r="DQ60" s="447">
        <f t="shared" si="220"/>
        <v>0</v>
      </c>
      <c r="DR60" s="447">
        <f>IF($W60=1,IF(SUM($DQ60:DQ60)&lt;&gt;1,IF(SUM(GL60,GW60,HF60)&gt;0,1,),),)</f>
        <v>0</v>
      </c>
      <c r="DS60" s="447">
        <f>IF($W60=1,IF(SUM($DQ60:DR60)&lt;&gt;1,IF(SUM(GM60,GX60,HG60)&gt;0,1,),),)</f>
        <v>0</v>
      </c>
      <c r="DT60" s="447">
        <f>IF($W60=1,IF(SUM($DQ60:DS60)&lt;&gt;1,IF(SUM(GN60,GY60,HH60)&gt;0,1,),),)</f>
        <v>0</v>
      </c>
      <c r="DU60" s="447">
        <f>IF($W60=1,IF(SUM($DQ60:DT60)&lt;&gt;1,IF(SUM(GO60,GT60,GZ60,HI60)&gt;0,1,),),)</f>
        <v>0</v>
      </c>
      <c r="DV60" s="447">
        <f>IF($W60=1,IF(SUM($DQ60:DT60)&lt;&gt;1,IF(SUM(GP60,HA60,HJ60)&gt;0,1,),),)</f>
        <v>0</v>
      </c>
      <c r="DW60" s="447">
        <f>IF($W60=1,IF(SUM($DQ60:DV60)&lt;&gt;1,IF(SUM(GQ60,HB60,HK60)&gt;0,1,),),)</f>
        <v>0</v>
      </c>
      <c r="DX60" s="447">
        <f>IF($W60=1,IF(SUM($DQ60:DV60)&lt;&gt;1,IF(SUM(GR60,HC60,HL60)&gt;0,1,),),)</f>
        <v>0</v>
      </c>
      <c r="DY60" s="447">
        <f>IF($W60=1,IF(SUM($DQ60:DX60)&lt;&gt;1,IF(SUM(GS60,HD60,HM60,GU60)&gt;0,1,),),)</f>
        <v>0</v>
      </c>
      <c r="DZ60" s="447">
        <f t="shared" si="221"/>
        <v>0</v>
      </c>
      <c r="EA60" s="643"/>
      <c r="EB60" s="643"/>
      <c r="EC60" s="643"/>
      <c r="ED60" s="643"/>
      <c r="EE60" s="643"/>
      <c r="EF60" s="643"/>
      <c r="EG60" s="643"/>
      <c r="EH60" s="643"/>
      <c r="EI60" s="643"/>
      <c r="EJ60" s="643"/>
      <c r="EK60" s="643"/>
      <c r="EL60" s="643"/>
      <c r="EM60" s="56"/>
      <c r="EN60" s="56"/>
      <c r="EO60" s="56"/>
      <c r="EP60" s="56"/>
      <c r="EQ60" s="56"/>
      <c r="ER60" s="555">
        <f t="shared" si="222"/>
        <v>0</v>
      </c>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448"/>
      <c r="FT60" s="56"/>
      <c r="FU60" s="449"/>
      <c r="FV60" s="458"/>
      <c r="FW60" s="573"/>
      <c r="FX60" s="530">
        <f t="shared" si="223"/>
        <v>0</v>
      </c>
      <c r="FY60" s="450"/>
      <c r="FZ60" s="451"/>
      <c r="GA60" s="452"/>
      <c r="GB60" s="452"/>
      <c r="GC60" s="453">
        <f t="shared" si="224"/>
        <v>0</v>
      </c>
      <c r="GD60" s="454">
        <f t="shared" si="225"/>
        <v>0</v>
      </c>
      <c r="GE60" s="455">
        <f t="shared" si="226"/>
        <v>0</v>
      </c>
      <c r="GF60" s="456">
        <f t="shared" si="227"/>
        <v>0</v>
      </c>
      <c r="GG60" s="456">
        <f t="shared" si="228"/>
        <v>0</v>
      </c>
      <c r="GH60" s="456">
        <f t="shared" si="229"/>
        <v>0</v>
      </c>
      <c r="GI60" s="456">
        <f t="shared" si="230"/>
        <v>0</v>
      </c>
      <c r="GJ60" s="455">
        <f t="shared" si="47"/>
        <v>0</v>
      </c>
      <c r="GK60" s="455">
        <f t="shared" si="152"/>
        <v>0</v>
      </c>
      <c r="GL60" s="455">
        <f>IF(AND($FX60&lt;&gt;1,$FZ60&lt;&gt;1),IF(AND(SUM($GK60:GK60)&lt;&gt;1),IF($GC60&gt;=10,1,),),0)</f>
        <v>0</v>
      </c>
      <c r="GM60" s="455">
        <f>IF(AND($FX60&lt;&gt;1,$FZ60&lt;&gt;1),IF(AND(SUM($GK60:GL60)&lt;&gt;1),IF(AND($FY60=1,$GC60&gt;=4),1,),),0)</f>
        <v>0</v>
      </c>
      <c r="GN60" s="455">
        <f>IF(AND($FX60&lt;&gt;1,$FZ60&lt;&gt;1),IF(AND(SUM($GK60:GM60)&lt;&gt;1),IF(AND($FY60=1,$GC60&gt;=2),1,),),0)</f>
        <v>0</v>
      </c>
      <c r="GO60" s="455">
        <f>IF(AND($FX60&lt;&gt;1,$FZ60&lt;&gt;1),IF(AND(SUM($GK60:GN60)&lt;&gt;1),IF(AND($FY60=1,$GC60&gt;0),1,),),0)</f>
        <v>0</v>
      </c>
      <c r="GP60" s="455">
        <f>IF(AND($FX60&lt;&gt;1,$FZ60&lt;&gt;1),IF(AND(SUM($GK60:GO60)&lt;&gt;1),IF($GC60&gt;=4,1,),),0)</f>
        <v>0</v>
      </c>
      <c r="GQ60" s="455">
        <f>IF(AND($FX60&lt;&gt;1,$FZ60&lt;&gt;1),IF(AND(SUM($GK60:GP60)&lt;&gt;1),IF($FY60=1,1,),),0)</f>
        <v>0</v>
      </c>
      <c r="GR60" s="455">
        <f>IF(AND($FX60&lt;&gt;1,$FZ60&lt;&gt;1),IF(AND(SUM($GK60:GQ60)&lt;&gt;1),IF($GC60&gt;=2,1,),),0)</f>
        <v>0</v>
      </c>
      <c r="GS60" s="455">
        <f>IF(AND($FX60&lt;&gt;1,$FZ60&lt;&gt;1),IF(AND(SUM($GK60:GR60)&lt;&gt;1),IF($GC60&gt;0,1,),),0)</f>
        <v>0</v>
      </c>
      <c r="GT60" s="455">
        <f t="shared" si="48"/>
        <v>0</v>
      </c>
      <c r="GU60" s="455">
        <f>IF($FX60&lt;&gt;1,IF(AND(SUM($GT60:GT60)&lt;&gt;1,$GJ60=4,$FZ60=1,$GC60&gt;0),1,),0)</f>
        <v>0</v>
      </c>
      <c r="GV60" s="455">
        <f t="shared" si="49"/>
        <v>0</v>
      </c>
      <c r="GW60" s="455">
        <f t="shared" si="50"/>
        <v>0</v>
      </c>
      <c r="GX60" s="455">
        <f>IF($FX60&lt;&gt;1,IF(AND($GJ60=2,SUM($GV60:GW60)&lt;&gt;1),IF(AND($FY60=1,$GD60&gt;=0.2),1,),),0)</f>
        <v>0</v>
      </c>
      <c r="GY60" s="455">
        <f>IF($FX60&lt;&gt;1,IF(AND($GJ60=2,SUM($GV60:GX60)&lt;&gt;1),IF(AND($FY60=1,$GD60&gt;=0.1),1,),),0)</f>
        <v>0</v>
      </c>
      <c r="GZ60" s="455">
        <f>IF($FX60&lt;&gt;1,IF(AND($GJ60=2,SUM($GV60:GY60)&lt;&gt;1),IF(AND($FY60=1,$GC60&gt;0),1,),),0)</f>
        <v>0</v>
      </c>
      <c r="HA60" s="455">
        <f>IF($FX60&lt;&gt;1,IF(AND($GJ60=2,SUM($GV60:GZ60)&lt;&gt;1),IF($GD60&gt;=0.2,1,),),0)</f>
        <v>0</v>
      </c>
      <c r="HB60" s="455">
        <f>IF($FX60&lt;&gt;1,IF(AND($GJ60=2,SUM($GV60:HA60)&lt;&gt;1),IF($FY60=1,1,),),0)</f>
        <v>0</v>
      </c>
      <c r="HC60" s="455">
        <f>IF($FX60&lt;&gt;1,IF(AND($GJ60=2,SUM($GV60:HB60)&lt;&gt;1),IF($GD60&gt;=0.1,1,),),0)</f>
        <v>0</v>
      </c>
      <c r="HD60" s="455">
        <f>IF($FX60&lt;&gt;1,IF(AND(SUM($GV60:HC60)&lt;&gt;1,$GJ60=2,$GC60&gt;0),1,),0)</f>
        <v>0</v>
      </c>
      <c r="HE60" s="455">
        <f t="shared" si="51"/>
        <v>0</v>
      </c>
      <c r="HF60" s="455">
        <f t="shared" si="52"/>
        <v>0</v>
      </c>
      <c r="HG60" s="455">
        <f>IF($FX60&lt;&gt;1,IF(AND($GJ60=3,SUM($HE60:HF60)&lt;&gt;1),IF(AND($FY60=1,$GD60&gt;=0.1),1,),),0)</f>
        <v>0</v>
      </c>
      <c r="HH60" s="455">
        <f>IF($FX60&lt;&gt;1,IF(AND($GJ60=3,SUM($HE60:HG60)&lt;&gt;1),IF(AND($FY60=1,$GD60&gt;=0.05),1,),),0)</f>
        <v>0</v>
      </c>
      <c r="HI60" s="455">
        <f>IF($FX60&lt;&gt;1,IF(AND($GJ60=3,SUM($HE60:HH60)&lt;&gt;1),IF(AND($FY60=1,$GC60&gt;0),1,),),0)</f>
        <v>0</v>
      </c>
      <c r="HJ60" s="455">
        <f>IF($FX60&lt;&gt;1,IF(AND($GJ60=3,SUM($HE60:HI60)&lt;&gt;1),IF($GD60&gt;=0.1,1,),),0)</f>
        <v>0</v>
      </c>
      <c r="HK60" s="455">
        <f>IF($FX60&lt;&gt;1,IF(AND($GJ60=3,SUM($HE60:HJ60)&lt;&gt;1),IF($FY60=1,1,),),0)</f>
        <v>0</v>
      </c>
      <c r="HL60" s="455">
        <f>IF($FX60&lt;&gt;1,IF(AND($GJ60=3,SUM($HE60:HK60)&lt;&gt;1),IF($GD60&gt;=0.05,1,),),0)</f>
        <v>0</v>
      </c>
      <c r="HM60" s="455">
        <f>IF($FX60&lt;&gt;1,IF(AND(SUM($HE60:HL60)&lt;&gt;1,$GJ60=3,$FZ60=1,$GC60&gt;0),1,),0)</f>
        <v>0</v>
      </c>
      <c r="HN60" s="457">
        <f t="shared" si="153"/>
        <v>0</v>
      </c>
      <c r="HO60" s="458"/>
      <c r="HP60" s="459">
        <f t="shared" si="231"/>
        <v>0</v>
      </c>
      <c r="HQ60" s="460">
        <f t="shared" si="232"/>
        <v>0</v>
      </c>
      <c r="HR60" s="460">
        <f t="shared" si="233"/>
        <v>0</v>
      </c>
      <c r="HS60" s="460">
        <f t="shared" si="234"/>
        <v>0</v>
      </c>
      <c r="HT60" s="460">
        <f t="shared" si="235"/>
        <v>0</v>
      </c>
      <c r="HU60" s="460">
        <f t="shared" si="236"/>
        <v>0</v>
      </c>
      <c r="HV60" s="460">
        <f t="shared" si="237"/>
        <v>0</v>
      </c>
      <c r="HW60" s="460">
        <f t="shared" si="238"/>
        <v>0</v>
      </c>
      <c r="HX60" s="460">
        <f t="shared" si="239"/>
        <v>0</v>
      </c>
      <c r="HY60" s="460">
        <f t="shared" si="240"/>
        <v>0</v>
      </c>
      <c r="HZ60" s="460">
        <f t="shared" si="241"/>
        <v>0</v>
      </c>
      <c r="IA60" s="460">
        <f t="shared" si="242"/>
        <v>0</v>
      </c>
      <c r="IB60" s="460">
        <f t="shared" si="243"/>
        <v>0</v>
      </c>
      <c r="IC60" s="460">
        <f t="shared" si="244"/>
        <v>0</v>
      </c>
      <c r="ID60" s="460">
        <f t="shared" si="245"/>
        <v>0</v>
      </c>
      <c r="IE60" s="460">
        <f t="shared" si="246"/>
        <v>0</v>
      </c>
      <c r="IF60" s="460">
        <f t="shared" si="247"/>
        <v>0</v>
      </c>
      <c r="IG60" s="460">
        <f t="shared" si="248"/>
        <v>0</v>
      </c>
      <c r="IH60" s="460">
        <f t="shared" si="249"/>
        <v>0</v>
      </c>
      <c r="II60" s="460">
        <f t="shared" si="250"/>
        <v>0</v>
      </c>
      <c r="IJ60" s="460">
        <f t="shared" si="251"/>
        <v>0</v>
      </c>
      <c r="IK60" s="460">
        <f t="shared" si="252"/>
        <v>0</v>
      </c>
      <c r="IL60" s="460">
        <f t="shared" si="253"/>
        <v>0</v>
      </c>
      <c r="IM60" s="460">
        <f t="shared" si="254"/>
        <v>0</v>
      </c>
      <c r="IN60" s="460">
        <f t="shared" si="255"/>
        <v>0</v>
      </c>
      <c r="IO60" s="460">
        <f t="shared" si="256"/>
        <v>0</v>
      </c>
      <c r="IP60" s="460">
        <f t="shared" si="257"/>
        <v>0</v>
      </c>
      <c r="IQ60" s="460">
        <f t="shared" si="258"/>
        <v>0</v>
      </c>
      <c r="IR60" s="460">
        <f t="shared" si="259"/>
        <v>0</v>
      </c>
      <c r="IS60" s="460">
        <f t="shared" si="260"/>
        <v>0</v>
      </c>
      <c r="IT60" s="460">
        <f t="shared" si="261"/>
        <v>0</v>
      </c>
      <c r="IU60" s="460">
        <f t="shared" si="262"/>
        <v>0</v>
      </c>
      <c r="IV60" s="460">
        <f t="shared" si="263"/>
        <v>0</v>
      </c>
      <c r="IW60" s="460">
        <f t="shared" si="264"/>
        <v>0</v>
      </c>
      <c r="IX60" s="460">
        <f t="shared" si="265"/>
        <v>0</v>
      </c>
      <c r="IY60" s="460">
        <f t="shared" si="266"/>
        <v>0</v>
      </c>
      <c r="IZ60" s="460">
        <f t="shared" si="267"/>
        <v>0</v>
      </c>
      <c r="JA60" s="460">
        <f t="shared" si="268"/>
        <v>0</v>
      </c>
      <c r="JB60" s="460">
        <f t="shared" si="269"/>
        <v>0</v>
      </c>
      <c r="JC60" s="460">
        <f t="shared" si="270"/>
        <v>0</v>
      </c>
      <c r="JD60" s="460">
        <f t="shared" si="271"/>
        <v>0</v>
      </c>
      <c r="JE60" s="460">
        <f t="shared" si="272"/>
        <v>0</v>
      </c>
      <c r="JF60" s="460">
        <f t="shared" si="273"/>
        <v>0</v>
      </c>
      <c r="JG60" s="460">
        <f t="shared" si="154"/>
        <v>0</v>
      </c>
      <c r="JH60" s="460">
        <f t="shared" si="155"/>
        <v>0</v>
      </c>
      <c r="JI60" s="460">
        <f t="shared" si="156"/>
        <v>0</v>
      </c>
      <c r="JJ60" s="460">
        <f t="shared" si="157"/>
        <v>0</v>
      </c>
      <c r="JK60" s="460">
        <f t="shared" si="158"/>
        <v>0</v>
      </c>
      <c r="JL60" s="460">
        <f t="shared" si="159"/>
        <v>0</v>
      </c>
      <c r="JM60" s="648">
        <f t="shared" si="274"/>
        <v>0</v>
      </c>
      <c r="JN60" s="460">
        <f t="shared" si="275"/>
        <v>0</v>
      </c>
      <c r="JO60" s="460">
        <f t="shared" si="276"/>
        <v>0</v>
      </c>
      <c r="JP60" s="648">
        <f t="shared" si="277"/>
        <v>0</v>
      </c>
      <c r="JQ60" s="460">
        <f t="shared" si="278"/>
        <v>0</v>
      </c>
      <c r="JR60" s="460">
        <f t="shared" si="279"/>
        <v>0</v>
      </c>
      <c r="JS60" s="460">
        <f t="shared" si="308"/>
        <v>0</v>
      </c>
      <c r="JT60" s="460">
        <f t="shared" si="280"/>
        <v>0</v>
      </c>
      <c r="JU60" s="460">
        <f t="shared" si="281"/>
        <v>0</v>
      </c>
      <c r="JV60" s="460">
        <f t="shared" si="282"/>
        <v>0</v>
      </c>
      <c r="JW60" s="460">
        <f t="shared" si="199"/>
        <v>0</v>
      </c>
      <c r="JX60" s="460">
        <f t="shared" si="199"/>
        <v>0</v>
      </c>
      <c r="JY60" s="460">
        <f t="shared" si="199"/>
        <v>0</v>
      </c>
      <c r="JZ60" s="460">
        <f t="shared" si="199"/>
        <v>0</v>
      </c>
      <c r="KA60" s="460">
        <f t="shared" si="199"/>
        <v>0</v>
      </c>
      <c r="KB60" s="460">
        <f t="shared" si="199"/>
        <v>0</v>
      </c>
      <c r="KC60" s="460">
        <f t="shared" si="199"/>
        <v>0</v>
      </c>
      <c r="KD60" s="460">
        <f t="shared" si="199"/>
        <v>0</v>
      </c>
      <c r="KE60" s="460">
        <f t="shared" si="199"/>
        <v>0</v>
      </c>
      <c r="KF60" s="460">
        <f t="shared" si="199"/>
        <v>0</v>
      </c>
      <c r="KG60" s="460">
        <f t="shared" si="199"/>
        <v>0</v>
      </c>
      <c r="KH60" s="460">
        <f t="shared" ref="KH60:KQ91" si="321">IF($I60=1,FB60*KH$5,0)</f>
        <v>0</v>
      </c>
      <c r="KI60" s="460">
        <f t="shared" si="283"/>
        <v>0</v>
      </c>
      <c r="KJ60" s="460">
        <f t="shared" si="189"/>
        <v>0</v>
      </c>
      <c r="KK60" s="460">
        <f t="shared" si="189"/>
        <v>0</v>
      </c>
      <c r="KL60" s="460">
        <f t="shared" si="189"/>
        <v>0</v>
      </c>
      <c r="KM60" s="460">
        <f t="shared" si="189"/>
        <v>0</v>
      </c>
      <c r="KN60" s="460">
        <f t="shared" si="189"/>
        <v>0</v>
      </c>
      <c r="KO60" s="460">
        <f t="shared" si="320"/>
        <v>0</v>
      </c>
      <c r="KP60" s="460">
        <f t="shared" si="320"/>
        <v>0</v>
      </c>
      <c r="KQ60" s="460">
        <f t="shared" si="320"/>
        <v>0</v>
      </c>
      <c r="KR60" s="460">
        <f t="shared" si="320"/>
        <v>0</v>
      </c>
      <c r="KS60" s="460">
        <f t="shared" si="320"/>
        <v>0</v>
      </c>
      <c r="KT60" s="460">
        <f t="shared" si="320"/>
        <v>0</v>
      </c>
      <c r="KU60" s="460">
        <f t="shared" si="320"/>
        <v>0</v>
      </c>
      <c r="KV60" s="460">
        <f t="shared" si="320"/>
        <v>0</v>
      </c>
      <c r="KW60" s="460">
        <f t="shared" si="320"/>
        <v>0</v>
      </c>
      <c r="KX60" s="460">
        <f t="shared" si="284"/>
        <v>0</v>
      </c>
      <c r="KY60" s="460">
        <f t="shared" si="180"/>
        <v>0</v>
      </c>
      <c r="KZ60" s="460">
        <f t="shared" si="285"/>
        <v>0</v>
      </c>
      <c r="LA60" s="457">
        <f t="shared" si="285"/>
        <v>0</v>
      </c>
      <c r="LB60" s="461">
        <f t="shared" si="162"/>
        <v>0</v>
      </c>
      <c r="LC60" s="460">
        <f t="shared" si="286"/>
        <v>0</v>
      </c>
      <c r="LD60" s="462">
        <f>IF(I60=1,VLOOKUP(C60,'総括表 (A表)'!$E$12:$AP$542,37,FALSE),)</f>
        <v>0</v>
      </c>
      <c r="LE60" s="463">
        <f t="shared" si="163"/>
        <v>0</v>
      </c>
      <c r="LF60" s="460" t="str">
        <f t="shared" si="287"/>
        <v/>
      </c>
      <c r="LG60" s="460" t="str">
        <f t="shared" si="288"/>
        <v/>
      </c>
      <c r="LH60" s="460" t="str">
        <f t="shared" si="164"/>
        <v/>
      </c>
      <c r="LI60" s="460" t="str">
        <f t="shared" si="309"/>
        <v/>
      </c>
      <c r="LJ60" s="460" t="str">
        <f t="shared" si="310"/>
        <v/>
      </c>
      <c r="LK60" s="460" t="str">
        <f t="shared" si="311"/>
        <v/>
      </c>
      <c r="LL60" s="460" t="str">
        <f t="shared" si="312"/>
        <v/>
      </c>
      <c r="LM60" s="460" t="str">
        <f t="shared" si="313"/>
        <v/>
      </c>
      <c r="LN60" s="460" t="str">
        <f t="shared" si="314"/>
        <v/>
      </c>
      <c r="LO60" s="462" t="str">
        <f t="shared" si="289"/>
        <v/>
      </c>
      <c r="LP60" s="459">
        <f t="shared" si="171"/>
        <v>0</v>
      </c>
      <c r="LQ60" s="460" t="str">
        <f t="shared" si="290"/>
        <v/>
      </c>
      <c r="LR60" s="460" t="str">
        <f t="shared" si="291"/>
        <v/>
      </c>
      <c r="LS60" s="464" t="str">
        <f t="shared" si="292"/>
        <v/>
      </c>
      <c r="LT60" s="460" t="str">
        <f t="shared" si="293"/>
        <v/>
      </c>
      <c r="LU60" s="460" t="str">
        <f t="shared" si="294"/>
        <v/>
      </c>
      <c r="LV60" s="621" t="str">
        <f t="shared" si="179"/>
        <v>○</v>
      </c>
      <c r="LW60" s="459">
        <f t="shared" si="172"/>
        <v>0</v>
      </c>
      <c r="LX60" s="465">
        <f t="shared" si="295"/>
        <v>0</v>
      </c>
      <c r="LY60" s="465" t="str">
        <f t="shared" si="296"/>
        <v/>
      </c>
      <c r="LZ60" s="466" t="str">
        <f t="shared" si="173"/>
        <v/>
      </c>
      <c r="MA60" s="466">
        <f t="shared" si="297"/>
        <v>0</v>
      </c>
      <c r="MB60" s="466">
        <f t="shared" si="174"/>
        <v>0</v>
      </c>
      <c r="MC60" s="466">
        <f t="shared" si="298"/>
        <v>0</v>
      </c>
      <c r="MD60" s="467">
        <f t="shared" si="299"/>
        <v>0</v>
      </c>
      <c r="ME60" s="468" t="str">
        <f t="shared" si="300"/>
        <v>○</v>
      </c>
      <c r="MF60" s="469" t="str">
        <f t="shared" si="301"/>
        <v/>
      </c>
      <c r="MG60" s="466">
        <f t="shared" si="302"/>
        <v>0</v>
      </c>
      <c r="MH60" s="470">
        <f t="shared" si="303"/>
        <v>0</v>
      </c>
      <c r="MI60" s="471" t="str">
        <f t="shared" si="175"/>
        <v>○</v>
      </c>
      <c r="MJ60" s="556" t="str">
        <f t="shared" si="176"/>
        <v>○</v>
      </c>
      <c r="MK60" s="569" t="str">
        <f t="shared" si="304"/>
        <v/>
      </c>
      <c r="ML60" s="568" t="str">
        <f t="shared" si="305"/>
        <v/>
      </c>
      <c r="MM60" s="570" t="str">
        <f t="shared" si="306"/>
        <v/>
      </c>
      <c r="MN60" s="571">
        <f t="shared" si="307"/>
        <v>0</v>
      </c>
    </row>
    <row r="61" spans="1:352" ht="30" customHeight="1">
      <c r="A61" s="531">
        <f t="shared" si="200"/>
        <v>0</v>
      </c>
      <c r="B61" s="531">
        <f t="shared" si="133"/>
        <v>0</v>
      </c>
      <c r="C61" s="531">
        <f t="shared" si="181"/>
        <v>0</v>
      </c>
      <c r="D61" s="531">
        <f t="shared" si="135"/>
        <v>0</v>
      </c>
      <c r="E61" s="531">
        <f t="shared" si="201"/>
        <v>0</v>
      </c>
      <c r="F61" s="531">
        <f t="shared" si="202"/>
        <v>0</v>
      </c>
      <c r="G61" s="531">
        <f t="shared" si="136"/>
        <v>0</v>
      </c>
      <c r="H61" s="531">
        <f t="shared" si="137"/>
        <v>0</v>
      </c>
      <c r="I61" s="531">
        <f t="shared" si="203"/>
        <v>0</v>
      </c>
      <c r="J61" s="531">
        <f t="shared" si="138"/>
        <v>0</v>
      </c>
      <c r="K61" s="532">
        <f t="shared" si="12"/>
        <v>48</v>
      </c>
      <c r="L61" s="390"/>
      <c r="M61" s="391"/>
      <c r="N61" s="391"/>
      <c r="O61" s="102"/>
      <c r="P61" s="545" cm="1">
        <f t="array" ref="P61">IFERROR(_xlfn.IFS($O61=1,"都市農業地域",$O61=2,"平地農業地域",$O61=3,"中間農業地域",$O61=4,"山間農業地域"),0)</f>
        <v>0</v>
      </c>
      <c r="Q61" s="560"/>
      <c r="R61" s="317">
        <f t="shared" si="204"/>
        <v>0</v>
      </c>
      <c r="S61" s="637"/>
      <c r="T61" s="742"/>
      <c r="U61" s="743"/>
      <c r="V61" s="637"/>
      <c r="W61" s="455" t="str">
        <f t="shared" si="139"/>
        <v/>
      </c>
      <c r="X61" s="546" t="str">
        <f>IFERROR(IF($Y61=5,"100万円",VLOOKUP($W61,'整理番号表 （R7） '!$Y$33:$Z$34,2,"FALSE")),"")</f>
        <v/>
      </c>
      <c r="Y61" s="50"/>
      <c r="Z61" s="456" cm="1">
        <f t="array" ref="Z61">IFERROR(_xlfn.IFS($Y61=1,"認定農業者",$Y61=2,"認定就農者",$Y61=3,"集落営農組織(任意組織)",$Y61=4,"市町村基本構想に示す目標水準を達成している農業者",$Y61=5,"市町村が認める者"),0)</f>
        <v>0</v>
      </c>
      <c r="AA61" s="371"/>
      <c r="AB61" s="547" t="str">
        <f>'整理番号表 （R7） '!$AC61</f>
        <v/>
      </c>
      <c r="AC61" s="548" t="str">
        <f t="shared" si="186"/>
        <v/>
      </c>
      <c r="AD61" s="50"/>
      <c r="AE61" s="50"/>
      <c r="AF61" s="318">
        <f>IF(AE61&lt;&gt;0,VLOOKUP(AE61,'整理番号表 （R7） '!$B$20:$F$47,2,FALSE),)</f>
        <v>0</v>
      </c>
      <c r="AG61" s="104"/>
      <c r="AH61" s="549" t="str">
        <f>IFERROR(VLOOKUP(AG61,'整理番号表 （R7） '!$P$6:$Q$39,2,FALSE),"")</f>
        <v/>
      </c>
      <c r="AI61" s="106"/>
      <c r="AJ61" s="530">
        <f t="shared" si="205"/>
        <v>0</v>
      </c>
      <c r="AK61" s="89"/>
      <c r="AL61" s="632"/>
      <c r="AM61" s="439"/>
      <c r="AN61" s="440"/>
      <c r="AO61" s="440"/>
      <c r="AP61" s="104"/>
      <c r="AQ61" s="441">
        <f>IF(AP61&lt;&gt;0,VLOOKUP(AP61,'整理番号表 （R7） '!$P$43:$R$49,2,FALSE),)</f>
        <v>0</v>
      </c>
      <c r="AR61" s="442"/>
      <c r="AS61" s="440"/>
      <c r="AT61" s="105"/>
      <c r="AU61" s="767"/>
      <c r="AV61" s="767"/>
      <c r="AW61" s="418"/>
      <c r="AX61" s="443">
        <f t="shared" si="140"/>
        <v>0</v>
      </c>
      <c r="AY61" s="443">
        <f t="shared" si="206"/>
        <v>0</v>
      </c>
      <c r="AZ61" s="418"/>
      <c r="BA61" s="443">
        <f t="shared" si="177"/>
        <v>0</v>
      </c>
      <c r="BB61" s="444"/>
      <c r="BC61" s="444"/>
      <c r="BD61" s="444"/>
      <c r="BE61" s="620"/>
      <c r="BF61" s="553" t="str">
        <f t="shared" si="207"/>
        <v/>
      </c>
      <c r="BG61" s="562" t="str">
        <f t="shared" si="208"/>
        <v/>
      </c>
      <c r="BH61" s="445">
        <f t="shared" si="143"/>
        <v>0</v>
      </c>
      <c r="BI61" s="445">
        <f t="shared" si="178"/>
        <v>0</v>
      </c>
      <c r="BJ61" s="446"/>
      <c r="BK61" s="446"/>
      <c r="BL61" s="446"/>
      <c r="BM61" s="45"/>
      <c r="BN61" s="318">
        <f>IF(BM61&lt;&gt;0,VLOOKUP(BM61,'整理番号表 （R7） '!$T$6:$U$16,2,FALSE),)</f>
        <v>0</v>
      </c>
      <c r="BO61" s="45"/>
      <c r="BP61" s="318">
        <f>IF(BO61&lt;&gt;0,VLOOKUP(BO61,'整理番号表 （R7） '!$T$23:$U$30,2,FALSE),)</f>
        <v>0</v>
      </c>
      <c r="BQ61" s="45"/>
      <c r="BR61" s="319">
        <f t="shared" si="17"/>
        <v>0</v>
      </c>
      <c r="BS61" s="763" t="str">
        <f t="shared" si="209"/>
        <v/>
      </c>
      <c r="BT61" s="113"/>
      <c r="BU61" s="618"/>
      <c r="BV61" s="113"/>
      <c r="BW61" s="113"/>
      <c r="BX61" s="113"/>
      <c r="BY61" s="554">
        <f t="shared" si="144"/>
        <v>0</v>
      </c>
      <c r="BZ61" s="764">
        <f t="shared" si="195"/>
        <v>0</v>
      </c>
      <c r="CA61" s="317">
        <f t="shared" si="145"/>
        <v>0</v>
      </c>
      <c r="CB61" s="357" t="str">
        <f t="shared" si="182"/>
        <v/>
      </c>
      <c r="CC61" s="317">
        <f t="shared" si="210"/>
        <v>0</v>
      </c>
      <c r="CD61" s="317">
        <f t="shared" si="146"/>
        <v>0</v>
      </c>
      <c r="CE61" s="317">
        <f t="shared" si="147"/>
        <v>0</v>
      </c>
      <c r="CF61" s="317">
        <f t="shared" si="148"/>
        <v>0</v>
      </c>
      <c r="CG61" s="317">
        <f t="shared" si="149"/>
        <v>0</v>
      </c>
      <c r="CH61" s="317">
        <f t="shared" si="150"/>
        <v>0</v>
      </c>
      <c r="CI61" s="357" t="str">
        <f t="shared" si="151"/>
        <v/>
      </c>
      <c r="CJ61" s="572">
        <f t="shared" si="315"/>
        <v>0</v>
      </c>
      <c r="CK61" s="320">
        <f t="shared" si="315"/>
        <v>0</v>
      </c>
      <c r="CL61" s="320">
        <f t="shared" si="315"/>
        <v>0</v>
      </c>
      <c r="CM61" s="320">
        <f t="shared" si="315"/>
        <v>0</v>
      </c>
      <c r="CN61" s="320">
        <f t="shared" si="315"/>
        <v>0</v>
      </c>
      <c r="CO61" s="320">
        <f t="shared" si="315"/>
        <v>0</v>
      </c>
      <c r="CP61" s="320">
        <f t="shared" si="211"/>
        <v>0</v>
      </c>
      <c r="CQ61" s="320">
        <f t="shared" si="316"/>
        <v>0</v>
      </c>
      <c r="CR61" s="320">
        <f t="shared" si="316"/>
        <v>0</v>
      </c>
      <c r="CS61" s="320">
        <f t="shared" si="316"/>
        <v>0</v>
      </c>
      <c r="CT61" s="320">
        <f t="shared" si="316"/>
        <v>0</v>
      </c>
      <c r="CU61" s="320">
        <f t="shared" si="316"/>
        <v>0</v>
      </c>
      <c r="CV61" s="320">
        <f t="shared" si="316"/>
        <v>0</v>
      </c>
      <c r="CW61" s="320">
        <f t="shared" si="212"/>
        <v>0</v>
      </c>
      <c r="CX61" s="320">
        <f t="shared" si="317"/>
        <v>0</v>
      </c>
      <c r="CY61" s="320">
        <f t="shared" si="317"/>
        <v>0</v>
      </c>
      <c r="CZ61" s="320">
        <f t="shared" si="317"/>
        <v>0</v>
      </c>
      <c r="DA61" s="320">
        <f t="shared" si="317"/>
        <v>0</v>
      </c>
      <c r="DB61" s="320">
        <f t="shared" si="317"/>
        <v>0</v>
      </c>
      <c r="DC61" s="320">
        <f t="shared" si="317"/>
        <v>0</v>
      </c>
      <c r="DD61" s="320">
        <f t="shared" si="213"/>
        <v>0</v>
      </c>
      <c r="DE61" s="320">
        <f t="shared" si="318"/>
        <v>0</v>
      </c>
      <c r="DF61" s="320">
        <f t="shared" si="318"/>
        <v>0</v>
      </c>
      <c r="DG61" s="320">
        <f t="shared" si="318"/>
        <v>0</v>
      </c>
      <c r="DH61" s="320">
        <f t="shared" si="318"/>
        <v>0</v>
      </c>
      <c r="DI61" s="320">
        <f t="shared" si="319"/>
        <v>0</v>
      </c>
      <c r="DJ61" s="320">
        <f t="shared" si="319"/>
        <v>0</v>
      </c>
      <c r="DK61" s="320">
        <f t="shared" si="214"/>
        <v>0</v>
      </c>
      <c r="DL61" s="320">
        <f t="shared" si="215"/>
        <v>0</v>
      </c>
      <c r="DM61" s="320">
        <f t="shared" si="216"/>
        <v>0</v>
      </c>
      <c r="DN61" s="320">
        <f t="shared" si="217"/>
        <v>0</v>
      </c>
      <c r="DO61" s="320">
        <f t="shared" si="218"/>
        <v>0</v>
      </c>
      <c r="DP61" s="374">
        <f t="shared" si="219"/>
        <v>0</v>
      </c>
      <c r="DQ61" s="447">
        <f t="shared" si="220"/>
        <v>0</v>
      </c>
      <c r="DR61" s="447">
        <f>IF($W61=1,IF(SUM($DQ61:DQ61)&lt;&gt;1,IF(SUM(GL61,GW61,HF61)&gt;0,1,),),)</f>
        <v>0</v>
      </c>
      <c r="DS61" s="447">
        <f>IF($W61=1,IF(SUM($DQ61:DR61)&lt;&gt;1,IF(SUM(GM61,GX61,HG61)&gt;0,1,),),)</f>
        <v>0</v>
      </c>
      <c r="DT61" s="447">
        <f>IF($W61=1,IF(SUM($DQ61:DS61)&lt;&gt;1,IF(SUM(GN61,GY61,HH61)&gt;0,1,),),)</f>
        <v>0</v>
      </c>
      <c r="DU61" s="447">
        <f>IF($W61=1,IF(SUM($DQ61:DT61)&lt;&gt;1,IF(SUM(GO61,GT61,GZ61,HI61)&gt;0,1,),),)</f>
        <v>0</v>
      </c>
      <c r="DV61" s="447">
        <f>IF($W61=1,IF(SUM($DQ61:DT61)&lt;&gt;1,IF(SUM(GP61,HA61,HJ61)&gt;0,1,),),)</f>
        <v>0</v>
      </c>
      <c r="DW61" s="447">
        <f>IF($W61=1,IF(SUM($DQ61:DV61)&lt;&gt;1,IF(SUM(GQ61,HB61,HK61)&gt;0,1,),),)</f>
        <v>0</v>
      </c>
      <c r="DX61" s="447">
        <f>IF($W61=1,IF(SUM($DQ61:DV61)&lt;&gt;1,IF(SUM(GR61,HC61,HL61)&gt;0,1,),),)</f>
        <v>0</v>
      </c>
      <c r="DY61" s="447">
        <f>IF($W61=1,IF(SUM($DQ61:DX61)&lt;&gt;1,IF(SUM(GS61,HD61,HM61,GU61)&gt;0,1,),),)</f>
        <v>0</v>
      </c>
      <c r="DZ61" s="447">
        <f t="shared" si="221"/>
        <v>0</v>
      </c>
      <c r="EA61" s="643"/>
      <c r="EB61" s="643"/>
      <c r="EC61" s="643"/>
      <c r="ED61" s="643"/>
      <c r="EE61" s="643"/>
      <c r="EF61" s="643"/>
      <c r="EG61" s="643"/>
      <c r="EH61" s="643"/>
      <c r="EI61" s="643"/>
      <c r="EJ61" s="643"/>
      <c r="EK61" s="643"/>
      <c r="EL61" s="643"/>
      <c r="EM61" s="56"/>
      <c r="EN61" s="56"/>
      <c r="EO61" s="56"/>
      <c r="EP61" s="56"/>
      <c r="EQ61" s="56"/>
      <c r="ER61" s="555">
        <f t="shared" si="222"/>
        <v>0</v>
      </c>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448"/>
      <c r="FT61" s="56"/>
      <c r="FU61" s="449"/>
      <c r="FV61" s="458"/>
      <c r="FW61" s="573"/>
      <c r="FX61" s="530">
        <f t="shared" si="223"/>
        <v>0</v>
      </c>
      <c r="FY61" s="450"/>
      <c r="FZ61" s="451"/>
      <c r="GA61" s="452"/>
      <c r="GB61" s="452"/>
      <c r="GC61" s="453">
        <f t="shared" si="224"/>
        <v>0</v>
      </c>
      <c r="GD61" s="454">
        <f t="shared" si="225"/>
        <v>0</v>
      </c>
      <c r="GE61" s="455">
        <f t="shared" si="226"/>
        <v>0</v>
      </c>
      <c r="GF61" s="456">
        <f t="shared" si="227"/>
        <v>0</v>
      </c>
      <c r="GG61" s="456">
        <f t="shared" si="228"/>
        <v>0</v>
      </c>
      <c r="GH61" s="456">
        <f t="shared" si="229"/>
        <v>0</v>
      </c>
      <c r="GI61" s="456">
        <f t="shared" si="230"/>
        <v>0</v>
      </c>
      <c r="GJ61" s="455">
        <f t="shared" si="47"/>
        <v>0</v>
      </c>
      <c r="GK61" s="455">
        <f t="shared" si="152"/>
        <v>0</v>
      </c>
      <c r="GL61" s="455">
        <f>IF(AND($FX61&lt;&gt;1,$FZ61&lt;&gt;1),IF(AND(SUM($GK61:GK61)&lt;&gt;1),IF($GC61&gt;=10,1,),),0)</f>
        <v>0</v>
      </c>
      <c r="GM61" s="455">
        <f>IF(AND($FX61&lt;&gt;1,$FZ61&lt;&gt;1),IF(AND(SUM($GK61:GL61)&lt;&gt;1),IF(AND($FY61=1,$GC61&gt;=4),1,),),0)</f>
        <v>0</v>
      </c>
      <c r="GN61" s="455">
        <f>IF(AND($FX61&lt;&gt;1,$FZ61&lt;&gt;1),IF(AND(SUM($GK61:GM61)&lt;&gt;1),IF(AND($FY61=1,$GC61&gt;=2),1,),),0)</f>
        <v>0</v>
      </c>
      <c r="GO61" s="455">
        <f>IF(AND($FX61&lt;&gt;1,$FZ61&lt;&gt;1),IF(AND(SUM($GK61:GN61)&lt;&gt;1),IF(AND($FY61=1,$GC61&gt;0),1,),),0)</f>
        <v>0</v>
      </c>
      <c r="GP61" s="455">
        <f>IF(AND($FX61&lt;&gt;1,$FZ61&lt;&gt;1),IF(AND(SUM($GK61:GO61)&lt;&gt;1),IF($GC61&gt;=4,1,),),0)</f>
        <v>0</v>
      </c>
      <c r="GQ61" s="455">
        <f>IF(AND($FX61&lt;&gt;1,$FZ61&lt;&gt;1),IF(AND(SUM($GK61:GP61)&lt;&gt;1),IF($FY61=1,1,),),0)</f>
        <v>0</v>
      </c>
      <c r="GR61" s="455">
        <f>IF(AND($FX61&lt;&gt;1,$FZ61&lt;&gt;1),IF(AND(SUM($GK61:GQ61)&lt;&gt;1),IF($GC61&gt;=2,1,),),0)</f>
        <v>0</v>
      </c>
      <c r="GS61" s="455">
        <f>IF(AND($FX61&lt;&gt;1,$FZ61&lt;&gt;1),IF(AND(SUM($GK61:GR61)&lt;&gt;1),IF($GC61&gt;0,1,),),0)</f>
        <v>0</v>
      </c>
      <c r="GT61" s="455">
        <f t="shared" si="48"/>
        <v>0</v>
      </c>
      <c r="GU61" s="455">
        <f>IF($FX61&lt;&gt;1,IF(AND(SUM($GT61:GT61)&lt;&gt;1,$GJ61=4,$FZ61=1,$GC61&gt;0),1,),0)</f>
        <v>0</v>
      </c>
      <c r="GV61" s="455">
        <f t="shared" si="49"/>
        <v>0</v>
      </c>
      <c r="GW61" s="455">
        <f t="shared" si="50"/>
        <v>0</v>
      </c>
      <c r="GX61" s="455">
        <f>IF($FX61&lt;&gt;1,IF(AND($GJ61=2,SUM($GV61:GW61)&lt;&gt;1),IF(AND($FY61=1,$GD61&gt;=0.2),1,),),0)</f>
        <v>0</v>
      </c>
      <c r="GY61" s="455">
        <f>IF($FX61&lt;&gt;1,IF(AND($GJ61=2,SUM($GV61:GX61)&lt;&gt;1),IF(AND($FY61=1,$GD61&gt;=0.1),1,),),0)</f>
        <v>0</v>
      </c>
      <c r="GZ61" s="455">
        <f>IF($FX61&lt;&gt;1,IF(AND($GJ61=2,SUM($GV61:GY61)&lt;&gt;1),IF(AND($FY61=1,$GC61&gt;0),1,),),0)</f>
        <v>0</v>
      </c>
      <c r="HA61" s="455">
        <f>IF($FX61&lt;&gt;1,IF(AND($GJ61=2,SUM($GV61:GZ61)&lt;&gt;1),IF($GD61&gt;=0.2,1,),),0)</f>
        <v>0</v>
      </c>
      <c r="HB61" s="455">
        <f>IF($FX61&lt;&gt;1,IF(AND($GJ61=2,SUM($GV61:HA61)&lt;&gt;1),IF($FY61=1,1,),),0)</f>
        <v>0</v>
      </c>
      <c r="HC61" s="455">
        <f>IF($FX61&lt;&gt;1,IF(AND($GJ61=2,SUM($GV61:HB61)&lt;&gt;1),IF($GD61&gt;=0.1,1,),),0)</f>
        <v>0</v>
      </c>
      <c r="HD61" s="455">
        <f>IF($FX61&lt;&gt;1,IF(AND(SUM($GV61:HC61)&lt;&gt;1,$GJ61=2,$GC61&gt;0),1,),0)</f>
        <v>0</v>
      </c>
      <c r="HE61" s="455">
        <f t="shared" si="51"/>
        <v>0</v>
      </c>
      <c r="HF61" s="455">
        <f t="shared" si="52"/>
        <v>0</v>
      </c>
      <c r="HG61" s="455">
        <f>IF($FX61&lt;&gt;1,IF(AND($GJ61=3,SUM($HE61:HF61)&lt;&gt;1),IF(AND($FY61=1,$GD61&gt;=0.1),1,),),0)</f>
        <v>0</v>
      </c>
      <c r="HH61" s="455">
        <f>IF($FX61&lt;&gt;1,IF(AND($GJ61=3,SUM($HE61:HG61)&lt;&gt;1),IF(AND($FY61=1,$GD61&gt;=0.05),1,),),0)</f>
        <v>0</v>
      </c>
      <c r="HI61" s="455">
        <f>IF($FX61&lt;&gt;1,IF(AND($GJ61=3,SUM($HE61:HH61)&lt;&gt;1),IF(AND($FY61=1,$GC61&gt;0),1,),),0)</f>
        <v>0</v>
      </c>
      <c r="HJ61" s="455">
        <f>IF($FX61&lt;&gt;1,IF(AND($GJ61=3,SUM($HE61:HI61)&lt;&gt;1),IF($GD61&gt;=0.1,1,),),0)</f>
        <v>0</v>
      </c>
      <c r="HK61" s="455">
        <f>IF($FX61&lt;&gt;1,IF(AND($GJ61=3,SUM($HE61:HJ61)&lt;&gt;1),IF($FY61=1,1,),),0)</f>
        <v>0</v>
      </c>
      <c r="HL61" s="455">
        <f>IF($FX61&lt;&gt;1,IF(AND($GJ61=3,SUM($HE61:HK61)&lt;&gt;1),IF($GD61&gt;=0.05,1,),),0)</f>
        <v>0</v>
      </c>
      <c r="HM61" s="455">
        <f>IF($FX61&lt;&gt;1,IF(AND(SUM($HE61:HL61)&lt;&gt;1,$GJ61=3,$FZ61=1,$GC61&gt;0),1,),0)</f>
        <v>0</v>
      </c>
      <c r="HN61" s="457">
        <f t="shared" si="153"/>
        <v>0</v>
      </c>
      <c r="HO61" s="458"/>
      <c r="HP61" s="459">
        <f t="shared" si="231"/>
        <v>0</v>
      </c>
      <c r="HQ61" s="460">
        <f t="shared" si="232"/>
        <v>0</v>
      </c>
      <c r="HR61" s="460">
        <f t="shared" si="233"/>
        <v>0</v>
      </c>
      <c r="HS61" s="460">
        <f t="shared" si="234"/>
        <v>0</v>
      </c>
      <c r="HT61" s="460">
        <f t="shared" si="235"/>
        <v>0</v>
      </c>
      <c r="HU61" s="460">
        <f t="shared" si="236"/>
        <v>0</v>
      </c>
      <c r="HV61" s="460">
        <f t="shared" si="237"/>
        <v>0</v>
      </c>
      <c r="HW61" s="460">
        <f t="shared" si="238"/>
        <v>0</v>
      </c>
      <c r="HX61" s="460">
        <f t="shared" si="239"/>
        <v>0</v>
      </c>
      <c r="HY61" s="460">
        <f t="shared" si="240"/>
        <v>0</v>
      </c>
      <c r="HZ61" s="460">
        <f t="shared" si="241"/>
        <v>0</v>
      </c>
      <c r="IA61" s="460">
        <f t="shared" si="242"/>
        <v>0</v>
      </c>
      <c r="IB61" s="460">
        <f t="shared" si="243"/>
        <v>0</v>
      </c>
      <c r="IC61" s="460">
        <f t="shared" si="244"/>
        <v>0</v>
      </c>
      <c r="ID61" s="460">
        <f t="shared" si="245"/>
        <v>0</v>
      </c>
      <c r="IE61" s="460">
        <f t="shared" si="246"/>
        <v>0</v>
      </c>
      <c r="IF61" s="460">
        <f t="shared" si="247"/>
        <v>0</v>
      </c>
      <c r="IG61" s="460">
        <f t="shared" si="248"/>
        <v>0</v>
      </c>
      <c r="IH61" s="460">
        <f t="shared" si="249"/>
        <v>0</v>
      </c>
      <c r="II61" s="460">
        <f t="shared" si="250"/>
        <v>0</v>
      </c>
      <c r="IJ61" s="460">
        <f t="shared" si="251"/>
        <v>0</v>
      </c>
      <c r="IK61" s="460">
        <f t="shared" si="252"/>
        <v>0</v>
      </c>
      <c r="IL61" s="460">
        <f t="shared" si="253"/>
        <v>0</v>
      </c>
      <c r="IM61" s="460">
        <f t="shared" si="254"/>
        <v>0</v>
      </c>
      <c r="IN61" s="460">
        <f t="shared" si="255"/>
        <v>0</v>
      </c>
      <c r="IO61" s="460">
        <f t="shared" si="256"/>
        <v>0</v>
      </c>
      <c r="IP61" s="460">
        <f t="shared" si="257"/>
        <v>0</v>
      </c>
      <c r="IQ61" s="460">
        <f t="shared" si="258"/>
        <v>0</v>
      </c>
      <c r="IR61" s="460">
        <f t="shared" si="259"/>
        <v>0</v>
      </c>
      <c r="IS61" s="460">
        <f t="shared" si="260"/>
        <v>0</v>
      </c>
      <c r="IT61" s="460">
        <f t="shared" si="261"/>
        <v>0</v>
      </c>
      <c r="IU61" s="460">
        <f t="shared" si="262"/>
        <v>0</v>
      </c>
      <c r="IV61" s="460">
        <f t="shared" si="263"/>
        <v>0</v>
      </c>
      <c r="IW61" s="460">
        <f t="shared" si="264"/>
        <v>0</v>
      </c>
      <c r="IX61" s="460">
        <f t="shared" si="265"/>
        <v>0</v>
      </c>
      <c r="IY61" s="460">
        <f t="shared" si="266"/>
        <v>0</v>
      </c>
      <c r="IZ61" s="460">
        <f t="shared" si="267"/>
        <v>0</v>
      </c>
      <c r="JA61" s="460">
        <f t="shared" si="268"/>
        <v>0</v>
      </c>
      <c r="JB61" s="460">
        <f t="shared" si="269"/>
        <v>0</v>
      </c>
      <c r="JC61" s="460">
        <f t="shared" si="270"/>
        <v>0</v>
      </c>
      <c r="JD61" s="460">
        <f t="shared" si="271"/>
        <v>0</v>
      </c>
      <c r="JE61" s="460">
        <f t="shared" si="272"/>
        <v>0</v>
      </c>
      <c r="JF61" s="460">
        <f t="shared" si="273"/>
        <v>0</v>
      </c>
      <c r="JG61" s="460">
        <f t="shared" si="154"/>
        <v>0</v>
      </c>
      <c r="JH61" s="460">
        <f t="shared" si="155"/>
        <v>0</v>
      </c>
      <c r="JI61" s="460">
        <f t="shared" si="156"/>
        <v>0</v>
      </c>
      <c r="JJ61" s="460">
        <f t="shared" si="157"/>
        <v>0</v>
      </c>
      <c r="JK61" s="460">
        <f t="shared" si="158"/>
        <v>0</v>
      </c>
      <c r="JL61" s="460">
        <f t="shared" si="159"/>
        <v>0</v>
      </c>
      <c r="JM61" s="648">
        <f t="shared" si="274"/>
        <v>0</v>
      </c>
      <c r="JN61" s="460">
        <f t="shared" si="275"/>
        <v>0</v>
      </c>
      <c r="JO61" s="460">
        <f t="shared" si="276"/>
        <v>0</v>
      </c>
      <c r="JP61" s="648">
        <f t="shared" si="277"/>
        <v>0</v>
      </c>
      <c r="JQ61" s="460">
        <f t="shared" si="278"/>
        <v>0</v>
      </c>
      <c r="JR61" s="460">
        <f t="shared" si="279"/>
        <v>0</v>
      </c>
      <c r="JS61" s="460">
        <f t="shared" si="308"/>
        <v>0</v>
      </c>
      <c r="JT61" s="460">
        <f t="shared" si="280"/>
        <v>0</v>
      </c>
      <c r="JU61" s="460">
        <f t="shared" si="281"/>
        <v>0</v>
      </c>
      <c r="JV61" s="460">
        <f t="shared" si="282"/>
        <v>0</v>
      </c>
      <c r="JW61" s="460">
        <f t="shared" ref="JW61:KG77" si="322">IF($I61=1,EQ61*JW$5,0)</f>
        <v>0</v>
      </c>
      <c r="JX61" s="460">
        <f t="shared" si="322"/>
        <v>0</v>
      </c>
      <c r="JY61" s="460">
        <f t="shared" si="322"/>
        <v>0</v>
      </c>
      <c r="JZ61" s="460">
        <f t="shared" si="322"/>
        <v>0</v>
      </c>
      <c r="KA61" s="460">
        <f t="shared" si="322"/>
        <v>0</v>
      </c>
      <c r="KB61" s="460">
        <f t="shared" si="322"/>
        <v>0</v>
      </c>
      <c r="KC61" s="460">
        <f t="shared" si="322"/>
        <v>0</v>
      </c>
      <c r="KD61" s="460">
        <f t="shared" si="322"/>
        <v>0</v>
      </c>
      <c r="KE61" s="460">
        <f t="shared" si="322"/>
        <v>0</v>
      </c>
      <c r="KF61" s="460">
        <f t="shared" si="322"/>
        <v>0</v>
      </c>
      <c r="KG61" s="460">
        <f t="shared" si="322"/>
        <v>0</v>
      </c>
      <c r="KH61" s="460">
        <f t="shared" si="321"/>
        <v>0</v>
      </c>
      <c r="KI61" s="460">
        <f t="shared" si="283"/>
        <v>0</v>
      </c>
      <c r="KJ61" s="460">
        <f t="shared" si="321"/>
        <v>0</v>
      </c>
      <c r="KK61" s="460">
        <f t="shared" si="321"/>
        <v>0</v>
      </c>
      <c r="KL61" s="460">
        <f t="shared" si="321"/>
        <v>0</v>
      </c>
      <c r="KM61" s="460">
        <f t="shared" si="321"/>
        <v>0</v>
      </c>
      <c r="KN61" s="460">
        <f t="shared" si="321"/>
        <v>0</v>
      </c>
      <c r="KO61" s="460">
        <f t="shared" si="320"/>
        <v>0</v>
      </c>
      <c r="KP61" s="460">
        <f t="shared" si="320"/>
        <v>0</v>
      </c>
      <c r="KQ61" s="460">
        <f t="shared" si="320"/>
        <v>0</v>
      </c>
      <c r="KR61" s="460">
        <f t="shared" si="320"/>
        <v>0</v>
      </c>
      <c r="KS61" s="460">
        <f t="shared" si="320"/>
        <v>0</v>
      </c>
      <c r="KT61" s="460">
        <f t="shared" si="320"/>
        <v>0</v>
      </c>
      <c r="KU61" s="460">
        <f t="shared" si="320"/>
        <v>0</v>
      </c>
      <c r="KV61" s="460">
        <f t="shared" si="320"/>
        <v>0</v>
      </c>
      <c r="KW61" s="460">
        <f t="shared" si="320"/>
        <v>0</v>
      </c>
      <c r="KX61" s="460">
        <f t="shared" si="284"/>
        <v>0</v>
      </c>
      <c r="KY61" s="460">
        <f t="shared" si="180"/>
        <v>0</v>
      </c>
      <c r="KZ61" s="460">
        <f t="shared" si="285"/>
        <v>0</v>
      </c>
      <c r="LA61" s="457">
        <f t="shared" si="285"/>
        <v>0</v>
      </c>
      <c r="LB61" s="461">
        <f t="shared" si="162"/>
        <v>0</v>
      </c>
      <c r="LC61" s="460">
        <f t="shared" si="286"/>
        <v>0</v>
      </c>
      <c r="LD61" s="462">
        <f>IF(I61=1,VLOOKUP(C61,'総括表 (A表)'!$E$12:$AP$542,37,FALSE),)</f>
        <v>0</v>
      </c>
      <c r="LE61" s="463">
        <f t="shared" si="163"/>
        <v>0</v>
      </c>
      <c r="LF61" s="460" t="str">
        <f t="shared" si="287"/>
        <v/>
      </c>
      <c r="LG61" s="460" t="str">
        <f t="shared" si="288"/>
        <v/>
      </c>
      <c r="LH61" s="460" t="str">
        <f t="shared" si="164"/>
        <v/>
      </c>
      <c r="LI61" s="460" t="str">
        <f t="shared" si="309"/>
        <v/>
      </c>
      <c r="LJ61" s="460" t="str">
        <f t="shared" si="310"/>
        <v/>
      </c>
      <c r="LK61" s="460" t="str">
        <f t="shared" si="311"/>
        <v/>
      </c>
      <c r="LL61" s="460" t="str">
        <f t="shared" si="312"/>
        <v/>
      </c>
      <c r="LM61" s="460" t="str">
        <f t="shared" si="313"/>
        <v/>
      </c>
      <c r="LN61" s="460" t="str">
        <f t="shared" si="314"/>
        <v/>
      </c>
      <c r="LO61" s="462" t="str">
        <f t="shared" si="289"/>
        <v/>
      </c>
      <c r="LP61" s="459">
        <f t="shared" si="171"/>
        <v>0</v>
      </c>
      <c r="LQ61" s="460" t="str">
        <f t="shared" si="290"/>
        <v/>
      </c>
      <c r="LR61" s="460" t="str">
        <f t="shared" si="291"/>
        <v/>
      </c>
      <c r="LS61" s="464" t="str">
        <f t="shared" si="292"/>
        <v/>
      </c>
      <c r="LT61" s="460" t="str">
        <f t="shared" si="293"/>
        <v/>
      </c>
      <c r="LU61" s="460" t="str">
        <f t="shared" si="294"/>
        <v/>
      </c>
      <c r="LV61" s="621" t="str">
        <f t="shared" si="179"/>
        <v>○</v>
      </c>
      <c r="LW61" s="459">
        <f t="shared" si="172"/>
        <v>0</v>
      </c>
      <c r="LX61" s="465">
        <f t="shared" si="295"/>
        <v>0</v>
      </c>
      <c r="LY61" s="465" t="str">
        <f t="shared" si="296"/>
        <v/>
      </c>
      <c r="LZ61" s="466" t="str">
        <f t="shared" si="173"/>
        <v/>
      </c>
      <c r="MA61" s="466">
        <f t="shared" si="297"/>
        <v>0</v>
      </c>
      <c r="MB61" s="466">
        <f t="shared" si="174"/>
        <v>0</v>
      </c>
      <c r="MC61" s="466">
        <f t="shared" si="298"/>
        <v>0</v>
      </c>
      <c r="MD61" s="467">
        <f t="shared" si="299"/>
        <v>0</v>
      </c>
      <c r="ME61" s="468" t="str">
        <f t="shared" si="300"/>
        <v>○</v>
      </c>
      <c r="MF61" s="469" t="str">
        <f t="shared" si="301"/>
        <v/>
      </c>
      <c r="MG61" s="466">
        <f t="shared" si="302"/>
        <v>0</v>
      </c>
      <c r="MH61" s="470">
        <f t="shared" si="303"/>
        <v>0</v>
      </c>
      <c r="MI61" s="471" t="str">
        <f t="shared" si="175"/>
        <v>○</v>
      </c>
      <c r="MJ61" s="556" t="str">
        <f t="shared" si="176"/>
        <v>○</v>
      </c>
      <c r="MK61" s="569" t="str">
        <f t="shared" si="304"/>
        <v/>
      </c>
      <c r="ML61" s="568" t="str">
        <f t="shared" si="305"/>
        <v/>
      </c>
      <c r="MM61" s="570" t="str">
        <f t="shared" si="306"/>
        <v/>
      </c>
      <c r="MN61" s="571">
        <f t="shared" si="307"/>
        <v>0</v>
      </c>
    </row>
    <row r="62" spans="1:352" ht="30" customHeight="1">
      <c r="A62" s="531">
        <f t="shared" si="200"/>
        <v>0</v>
      </c>
      <c r="B62" s="531">
        <f t="shared" si="133"/>
        <v>0</v>
      </c>
      <c r="C62" s="531">
        <f t="shared" si="181"/>
        <v>0</v>
      </c>
      <c r="D62" s="531">
        <f t="shared" si="135"/>
        <v>0</v>
      </c>
      <c r="E62" s="531">
        <f t="shared" si="201"/>
        <v>0</v>
      </c>
      <c r="F62" s="531">
        <f t="shared" si="202"/>
        <v>0</v>
      </c>
      <c r="G62" s="531">
        <f t="shared" si="136"/>
        <v>0</v>
      </c>
      <c r="H62" s="531">
        <f t="shared" si="137"/>
        <v>0</v>
      </c>
      <c r="I62" s="531">
        <f t="shared" si="203"/>
        <v>0</v>
      </c>
      <c r="J62" s="531">
        <f t="shared" si="138"/>
        <v>0</v>
      </c>
      <c r="K62" s="532">
        <f t="shared" si="12"/>
        <v>49</v>
      </c>
      <c r="L62" s="390"/>
      <c r="M62" s="391"/>
      <c r="N62" s="391"/>
      <c r="O62" s="102"/>
      <c r="P62" s="545" cm="1">
        <f t="array" ref="P62">IFERROR(_xlfn.IFS($O62=1,"都市農業地域",$O62=2,"平地農業地域",$O62=3,"中間農業地域",$O62=4,"山間農業地域"),0)</f>
        <v>0</v>
      </c>
      <c r="Q62" s="560"/>
      <c r="R62" s="317">
        <f t="shared" si="204"/>
        <v>0</v>
      </c>
      <c r="S62" s="637"/>
      <c r="T62" s="742"/>
      <c r="U62" s="743"/>
      <c r="V62" s="637"/>
      <c r="W62" s="455" t="str">
        <f t="shared" si="139"/>
        <v/>
      </c>
      <c r="X62" s="546" t="str">
        <f>IFERROR(IF($Y62=5,"100万円",VLOOKUP($W62,'整理番号表 （R7） '!$Y$33:$Z$34,2,"FALSE")),"")</f>
        <v/>
      </c>
      <c r="Y62" s="50"/>
      <c r="Z62" s="456" cm="1">
        <f t="array" ref="Z62">IFERROR(_xlfn.IFS($Y62=1,"認定農業者",$Y62=2,"認定就農者",$Y62=3,"集落営農組織(任意組織)",$Y62=4,"市町村基本構想に示す目標水準を達成している農業者",$Y62=5,"市町村が認める者"),0)</f>
        <v>0</v>
      </c>
      <c r="AA62" s="371"/>
      <c r="AB62" s="547" t="str">
        <f>'整理番号表 （R7） '!$AC62</f>
        <v/>
      </c>
      <c r="AC62" s="548" t="str">
        <f t="shared" si="186"/>
        <v/>
      </c>
      <c r="AD62" s="50"/>
      <c r="AE62" s="50"/>
      <c r="AF62" s="318">
        <f>IF(AE62&lt;&gt;0,VLOOKUP(AE62,'整理番号表 （R7） '!$B$20:$F$47,2,FALSE),)</f>
        <v>0</v>
      </c>
      <c r="AG62" s="104"/>
      <c r="AH62" s="549" t="str">
        <f>IFERROR(VLOOKUP(AG62,'整理番号表 （R7） '!$P$6:$Q$39,2,FALSE),"")</f>
        <v/>
      </c>
      <c r="AI62" s="106"/>
      <c r="AJ62" s="530">
        <f t="shared" si="205"/>
        <v>0</v>
      </c>
      <c r="AK62" s="89"/>
      <c r="AL62" s="632"/>
      <c r="AM62" s="439"/>
      <c r="AN62" s="440"/>
      <c r="AO62" s="440"/>
      <c r="AP62" s="104"/>
      <c r="AQ62" s="441">
        <f>IF(AP62&lt;&gt;0,VLOOKUP(AP62,'整理番号表 （R7） '!$P$43:$R$49,2,FALSE),)</f>
        <v>0</v>
      </c>
      <c r="AR62" s="442"/>
      <c r="AS62" s="440"/>
      <c r="AT62" s="105"/>
      <c r="AU62" s="767"/>
      <c r="AV62" s="767"/>
      <c r="AW62" s="418"/>
      <c r="AX62" s="443">
        <f t="shared" si="140"/>
        <v>0</v>
      </c>
      <c r="AY62" s="443">
        <f t="shared" si="206"/>
        <v>0</v>
      </c>
      <c r="AZ62" s="418"/>
      <c r="BA62" s="443">
        <f t="shared" si="177"/>
        <v>0</v>
      </c>
      <c r="BB62" s="444"/>
      <c r="BC62" s="444"/>
      <c r="BD62" s="444"/>
      <c r="BE62" s="620"/>
      <c r="BF62" s="553" t="str">
        <f t="shared" si="207"/>
        <v/>
      </c>
      <c r="BG62" s="562" t="str">
        <f t="shared" si="208"/>
        <v/>
      </c>
      <c r="BH62" s="445">
        <f t="shared" si="143"/>
        <v>0</v>
      </c>
      <c r="BI62" s="445">
        <f t="shared" si="178"/>
        <v>0</v>
      </c>
      <c r="BJ62" s="446"/>
      <c r="BK62" s="446"/>
      <c r="BL62" s="446"/>
      <c r="BM62" s="45"/>
      <c r="BN62" s="318">
        <f>IF(BM62&lt;&gt;0,VLOOKUP(BM62,'整理番号表 （R7） '!$T$6:$U$16,2,FALSE),)</f>
        <v>0</v>
      </c>
      <c r="BO62" s="45"/>
      <c r="BP62" s="318">
        <f>IF(BO62&lt;&gt;0,VLOOKUP(BO62,'整理番号表 （R7） '!$T$23:$U$30,2,FALSE),)</f>
        <v>0</v>
      </c>
      <c r="BQ62" s="45"/>
      <c r="BR62" s="319">
        <f t="shared" si="17"/>
        <v>0</v>
      </c>
      <c r="BS62" s="763" t="str">
        <f t="shared" si="209"/>
        <v/>
      </c>
      <c r="BT62" s="113"/>
      <c r="BU62" s="618"/>
      <c r="BV62" s="113"/>
      <c r="BW62" s="113"/>
      <c r="BX62" s="113"/>
      <c r="BY62" s="554">
        <f t="shared" si="144"/>
        <v>0</v>
      </c>
      <c r="BZ62" s="764">
        <f t="shared" si="195"/>
        <v>0</v>
      </c>
      <c r="CA62" s="317">
        <f t="shared" si="145"/>
        <v>0</v>
      </c>
      <c r="CB62" s="357" t="str">
        <f t="shared" si="182"/>
        <v/>
      </c>
      <c r="CC62" s="317">
        <f t="shared" si="210"/>
        <v>0</v>
      </c>
      <c r="CD62" s="317">
        <f t="shared" si="146"/>
        <v>0</v>
      </c>
      <c r="CE62" s="317">
        <f t="shared" si="147"/>
        <v>0</v>
      </c>
      <c r="CF62" s="317">
        <f t="shared" si="148"/>
        <v>0</v>
      </c>
      <c r="CG62" s="317">
        <f t="shared" si="149"/>
        <v>0</v>
      </c>
      <c r="CH62" s="317">
        <f t="shared" si="150"/>
        <v>0</v>
      </c>
      <c r="CI62" s="357" t="str">
        <f t="shared" si="151"/>
        <v/>
      </c>
      <c r="CJ62" s="572">
        <f t="shared" si="315"/>
        <v>0</v>
      </c>
      <c r="CK62" s="320">
        <f t="shared" si="315"/>
        <v>0</v>
      </c>
      <c r="CL62" s="320">
        <f t="shared" si="315"/>
        <v>0</v>
      </c>
      <c r="CM62" s="320">
        <f t="shared" si="315"/>
        <v>0</v>
      </c>
      <c r="CN62" s="320">
        <f t="shared" si="315"/>
        <v>0</v>
      </c>
      <c r="CO62" s="320">
        <f t="shared" si="315"/>
        <v>0</v>
      </c>
      <c r="CP62" s="320">
        <f t="shared" si="211"/>
        <v>0</v>
      </c>
      <c r="CQ62" s="320">
        <f t="shared" si="316"/>
        <v>0</v>
      </c>
      <c r="CR62" s="320">
        <f t="shared" si="316"/>
        <v>0</v>
      </c>
      <c r="CS62" s="320">
        <f t="shared" si="316"/>
        <v>0</v>
      </c>
      <c r="CT62" s="320">
        <f t="shared" si="316"/>
        <v>0</v>
      </c>
      <c r="CU62" s="320">
        <f t="shared" si="316"/>
        <v>0</v>
      </c>
      <c r="CV62" s="320">
        <f t="shared" si="316"/>
        <v>0</v>
      </c>
      <c r="CW62" s="320">
        <f t="shared" si="212"/>
        <v>0</v>
      </c>
      <c r="CX62" s="320">
        <f t="shared" si="317"/>
        <v>0</v>
      </c>
      <c r="CY62" s="320">
        <f t="shared" si="317"/>
        <v>0</v>
      </c>
      <c r="CZ62" s="320">
        <f t="shared" si="317"/>
        <v>0</v>
      </c>
      <c r="DA62" s="320">
        <f t="shared" si="317"/>
        <v>0</v>
      </c>
      <c r="DB62" s="320">
        <f t="shared" si="317"/>
        <v>0</v>
      </c>
      <c r="DC62" s="320">
        <f t="shared" si="317"/>
        <v>0</v>
      </c>
      <c r="DD62" s="320">
        <f t="shared" si="213"/>
        <v>0</v>
      </c>
      <c r="DE62" s="320">
        <f t="shared" si="318"/>
        <v>0</v>
      </c>
      <c r="DF62" s="320">
        <f t="shared" si="318"/>
        <v>0</v>
      </c>
      <c r="DG62" s="320">
        <f t="shared" si="318"/>
        <v>0</v>
      </c>
      <c r="DH62" s="320">
        <f t="shared" si="318"/>
        <v>0</v>
      </c>
      <c r="DI62" s="320">
        <f t="shared" si="319"/>
        <v>0</v>
      </c>
      <c r="DJ62" s="320">
        <f t="shared" si="319"/>
        <v>0</v>
      </c>
      <c r="DK62" s="320">
        <f t="shared" si="214"/>
        <v>0</v>
      </c>
      <c r="DL62" s="320">
        <f t="shared" si="215"/>
        <v>0</v>
      </c>
      <c r="DM62" s="320">
        <f t="shared" si="216"/>
        <v>0</v>
      </c>
      <c r="DN62" s="320">
        <f t="shared" si="217"/>
        <v>0</v>
      </c>
      <c r="DO62" s="320">
        <f t="shared" si="218"/>
        <v>0</v>
      </c>
      <c r="DP62" s="374">
        <f t="shared" si="219"/>
        <v>0</v>
      </c>
      <c r="DQ62" s="447">
        <f t="shared" si="220"/>
        <v>0</v>
      </c>
      <c r="DR62" s="447">
        <f>IF($W62=1,IF(SUM($DQ62:DQ62)&lt;&gt;1,IF(SUM(GL62,GW62,HF62)&gt;0,1,),),)</f>
        <v>0</v>
      </c>
      <c r="DS62" s="447">
        <f>IF($W62=1,IF(SUM($DQ62:DR62)&lt;&gt;1,IF(SUM(GM62,GX62,HG62)&gt;0,1,),),)</f>
        <v>0</v>
      </c>
      <c r="DT62" s="447">
        <f>IF($W62=1,IF(SUM($DQ62:DS62)&lt;&gt;1,IF(SUM(GN62,GY62,HH62)&gt;0,1,),),)</f>
        <v>0</v>
      </c>
      <c r="DU62" s="447">
        <f>IF($W62=1,IF(SUM($DQ62:DT62)&lt;&gt;1,IF(SUM(GO62,GT62,GZ62,HI62)&gt;0,1,),),)</f>
        <v>0</v>
      </c>
      <c r="DV62" s="447">
        <f>IF($W62=1,IF(SUM($DQ62:DT62)&lt;&gt;1,IF(SUM(GP62,HA62,HJ62)&gt;0,1,),),)</f>
        <v>0</v>
      </c>
      <c r="DW62" s="447">
        <f>IF($W62=1,IF(SUM($DQ62:DV62)&lt;&gt;1,IF(SUM(GQ62,HB62,HK62)&gt;0,1,),),)</f>
        <v>0</v>
      </c>
      <c r="DX62" s="447">
        <f>IF($W62=1,IF(SUM($DQ62:DV62)&lt;&gt;1,IF(SUM(GR62,HC62,HL62)&gt;0,1,),),)</f>
        <v>0</v>
      </c>
      <c r="DY62" s="447">
        <f>IF($W62=1,IF(SUM($DQ62:DX62)&lt;&gt;1,IF(SUM(GS62,HD62,HM62,GU62)&gt;0,1,),),)</f>
        <v>0</v>
      </c>
      <c r="DZ62" s="447">
        <f t="shared" si="221"/>
        <v>0</v>
      </c>
      <c r="EA62" s="643"/>
      <c r="EB62" s="643"/>
      <c r="EC62" s="643"/>
      <c r="ED62" s="643"/>
      <c r="EE62" s="643"/>
      <c r="EF62" s="643"/>
      <c r="EG62" s="643"/>
      <c r="EH62" s="643"/>
      <c r="EI62" s="643"/>
      <c r="EJ62" s="643"/>
      <c r="EK62" s="643"/>
      <c r="EL62" s="643"/>
      <c r="EM62" s="56"/>
      <c r="EN62" s="56"/>
      <c r="EO62" s="56"/>
      <c r="EP62" s="56"/>
      <c r="EQ62" s="56"/>
      <c r="ER62" s="555">
        <f t="shared" si="222"/>
        <v>0</v>
      </c>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448"/>
      <c r="FT62" s="56"/>
      <c r="FU62" s="449"/>
      <c r="FV62" s="458"/>
      <c r="FW62" s="573"/>
      <c r="FX62" s="530">
        <f t="shared" si="223"/>
        <v>0</v>
      </c>
      <c r="FY62" s="450"/>
      <c r="FZ62" s="451"/>
      <c r="GA62" s="452"/>
      <c r="GB62" s="452"/>
      <c r="GC62" s="453">
        <f t="shared" si="224"/>
        <v>0</v>
      </c>
      <c r="GD62" s="454">
        <f t="shared" si="225"/>
        <v>0</v>
      </c>
      <c r="GE62" s="455">
        <f t="shared" si="226"/>
        <v>0</v>
      </c>
      <c r="GF62" s="456">
        <f t="shared" si="227"/>
        <v>0</v>
      </c>
      <c r="GG62" s="456">
        <f t="shared" si="228"/>
        <v>0</v>
      </c>
      <c r="GH62" s="456">
        <f t="shared" si="229"/>
        <v>0</v>
      </c>
      <c r="GI62" s="456">
        <f t="shared" si="230"/>
        <v>0</v>
      </c>
      <c r="GJ62" s="455">
        <f t="shared" si="47"/>
        <v>0</v>
      </c>
      <c r="GK62" s="455">
        <f t="shared" si="152"/>
        <v>0</v>
      </c>
      <c r="GL62" s="455">
        <f>IF(AND($FX62&lt;&gt;1,$FZ62&lt;&gt;1),IF(AND(SUM($GK62:GK62)&lt;&gt;1),IF($GC62&gt;=10,1,),),0)</f>
        <v>0</v>
      </c>
      <c r="GM62" s="455">
        <f>IF(AND($FX62&lt;&gt;1,$FZ62&lt;&gt;1),IF(AND(SUM($GK62:GL62)&lt;&gt;1),IF(AND($FY62=1,$GC62&gt;=4),1,),),0)</f>
        <v>0</v>
      </c>
      <c r="GN62" s="455">
        <f>IF(AND($FX62&lt;&gt;1,$FZ62&lt;&gt;1),IF(AND(SUM($GK62:GM62)&lt;&gt;1),IF(AND($FY62=1,$GC62&gt;=2),1,),),0)</f>
        <v>0</v>
      </c>
      <c r="GO62" s="455">
        <f>IF(AND($FX62&lt;&gt;1,$FZ62&lt;&gt;1),IF(AND(SUM($GK62:GN62)&lt;&gt;1),IF(AND($FY62=1,$GC62&gt;0),1,),),0)</f>
        <v>0</v>
      </c>
      <c r="GP62" s="455">
        <f>IF(AND($FX62&lt;&gt;1,$FZ62&lt;&gt;1),IF(AND(SUM($GK62:GO62)&lt;&gt;1),IF($GC62&gt;=4,1,),),0)</f>
        <v>0</v>
      </c>
      <c r="GQ62" s="455">
        <f>IF(AND($FX62&lt;&gt;1,$FZ62&lt;&gt;1),IF(AND(SUM($GK62:GP62)&lt;&gt;1),IF($FY62=1,1,),),0)</f>
        <v>0</v>
      </c>
      <c r="GR62" s="455">
        <f>IF(AND($FX62&lt;&gt;1,$FZ62&lt;&gt;1),IF(AND(SUM($GK62:GQ62)&lt;&gt;1),IF($GC62&gt;=2,1,),),0)</f>
        <v>0</v>
      </c>
      <c r="GS62" s="455">
        <f>IF(AND($FX62&lt;&gt;1,$FZ62&lt;&gt;1),IF(AND(SUM($GK62:GR62)&lt;&gt;1),IF($GC62&gt;0,1,),),0)</f>
        <v>0</v>
      </c>
      <c r="GT62" s="455">
        <f t="shared" si="48"/>
        <v>0</v>
      </c>
      <c r="GU62" s="455">
        <f>IF($FX62&lt;&gt;1,IF(AND(SUM($GT62:GT62)&lt;&gt;1,$GJ62=4,$FZ62=1,$GC62&gt;0),1,),0)</f>
        <v>0</v>
      </c>
      <c r="GV62" s="455">
        <f t="shared" si="49"/>
        <v>0</v>
      </c>
      <c r="GW62" s="455">
        <f t="shared" si="50"/>
        <v>0</v>
      </c>
      <c r="GX62" s="455">
        <f>IF($FX62&lt;&gt;1,IF(AND($GJ62=2,SUM($GV62:GW62)&lt;&gt;1),IF(AND($FY62=1,$GD62&gt;=0.2),1,),),0)</f>
        <v>0</v>
      </c>
      <c r="GY62" s="455">
        <f>IF($FX62&lt;&gt;1,IF(AND($GJ62=2,SUM($GV62:GX62)&lt;&gt;1),IF(AND($FY62=1,$GD62&gt;=0.1),1,),),0)</f>
        <v>0</v>
      </c>
      <c r="GZ62" s="455">
        <f>IF($FX62&lt;&gt;1,IF(AND($GJ62=2,SUM($GV62:GY62)&lt;&gt;1),IF(AND($FY62=1,$GC62&gt;0),1,),),0)</f>
        <v>0</v>
      </c>
      <c r="HA62" s="455">
        <f>IF($FX62&lt;&gt;1,IF(AND($GJ62=2,SUM($GV62:GZ62)&lt;&gt;1),IF($GD62&gt;=0.2,1,),),0)</f>
        <v>0</v>
      </c>
      <c r="HB62" s="455">
        <f>IF($FX62&lt;&gt;1,IF(AND($GJ62=2,SUM($GV62:HA62)&lt;&gt;1),IF($FY62=1,1,),),0)</f>
        <v>0</v>
      </c>
      <c r="HC62" s="455">
        <f>IF($FX62&lt;&gt;1,IF(AND($GJ62=2,SUM($GV62:HB62)&lt;&gt;1),IF($GD62&gt;=0.1,1,),),0)</f>
        <v>0</v>
      </c>
      <c r="HD62" s="455">
        <f>IF($FX62&lt;&gt;1,IF(AND(SUM($GV62:HC62)&lt;&gt;1,$GJ62=2,$GC62&gt;0),1,),0)</f>
        <v>0</v>
      </c>
      <c r="HE62" s="455">
        <f t="shared" si="51"/>
        <v>0</v>
      </c>
      <c r="HF62" s="455">
        <f t="shared" si="52"/>
        <v>0</v>
      </c>
      <c r="HG62" s="455">
        <f>IF($FX62&lt;&gt;1,IF(AND($GJ62=3,SUM($HE62:HF62)&lt;&gt;1),IF(AND($FY62=1,$GD62&gt;=0.1),1,),),0)</f>
        <v>0</v>
      </c>
      <c r="HH62" s="455">
        <f>IF($FX62&lt;&gt;1,IF(AND($GJ62=3,SUM($HE62:HG62)&lt;&gt;1),IF(AND($FY62=1,$GD62&gt;=0.05),1,),),0)</f>
        <v>0</v>
      </c>
      <c r="HI62" s="455">
        <f>IF($FX62&lt;&gt;1,IF(AND($GJ62=3,SUM($HE62:HH62)&lt;&gt;1),IF(AND($FY62=1,$GC62&gt;0),1,),),0)</f>
        <v>0</v>
      </c>
      <c r="HJ62" s="455">
        <f>IF($FX62&lt;&gt;1,IF(AND($GJ62=3,SUM($HE62:HI62)&lt;&gt;1),IF($GD62&gt;=0.1,1,),),0)</f>
        <v>0</v>
      </c>
      <c r="HK62" s="455">
        <f>IF($FX62&lt;&gt;1,IF(AND($GJ62=3,SUM($HE62:HJ62)&lt;&gt;1),IF($FY62=1,1,),),0)</f>
        <v>0</v>
      </c>
      <c r="HL62" s="455">
        <f>IF($FX62&lt;&gt;1,IF(AND($GJ62=3,SUM($HE62:HK62)&lt;&gt;1),IF($GD62&gt;=0.05,1,),),0)</f>
        <v>0</v>
      </c>
      <c r="HM62" s="455">
        <f>IF($FX62&lt;&gt;1,IF(AND(SUM($HE62:HL62)&lt;&gt;1,$GJ62=3,$FZ62=1,$GC62&gt;0),1,),0)</f>
        <v>0</v>
      </c>
      <c r="HN62" s="457">
        <f t="shared" si="153"/>
        <v>0</v>
      </c>
      <c r="HO62" s="458"/>
      <c r="HP62" s="459">
        <f t="shared" si="231"/>
        <v>0</v>
      </c>
      <c r="HQ62" s="460">
        <f t="shared" si="232"/>
        <v>0</v>
      </c>
      <c r="HR62" s="460">
        <f t="shared" si="233"/>
        <v>0</v>
      </c>
      <c r="HS62" s="460">
        <f t="shared" si="234"/>
        <v>0</v>
      </c>
      <c r="HT62" s="460">
        <f t="shared" si="235"/>
        <v>0</v>
      </c>
      <c r="HU62" s="460">
        <f t="shared" si="236"/>
        <v>0</v>
      </c>
      <c r="HV62" s="460">
        <f t="shared" si="237"/>
        <v>0</v>
      </c>
      <c r="HW62" s="460">
        <f t="shared" si="238"/>
        <v>0</v>
      </c>
      <c r="HX62" s="460">
        <f t="shared" si="239"/>
        <v>0</v>
      </c>
      <c r="HY62" s="460">
        <f t="shared" si="240"/>
        <v>0</v>
      </c>
      <c r="HZ62" s="460">
        <f t="shared" si="241"/>
        <v>0</v>
      </c>
      <c r="IA62" s="460">
        <f t="shared" si="242"/>
        <v>0</v>
      </c>
      <c r="IB62" s="460">
        <f t="shared" si="243"/>
        <v>0</v>
      </c>
      <c r="IC62" s="460">
        <f t="shared" si="244"/>
        <v>0</v>
      </c>
      <c r="ID62" s="460">
        <f t="shared" si="245"/>
        <v>0</v>
      </c>
      <c r="IE62" s="460">
        <f t="shared" si="246"/>
        <v>0</v>
      </c>
      <c r="IF62" s="460">
        <f t="shared" si="247"/>
        <v>0</v>
      </c>
      <c r="IG62" s="460">
        <f t="shared" si="248"/>
        <v>0</v>
      </c>
      <c r="IH62" s="460">
        <f t="shared" si="249"/>
        <v>0</v>
      </c>
      <c r="II62" s="460">
        <f t="shared" si="250"/>
        <v>0</v>
      </c>
      <c r="IJ62" s="460">
        <f t="shared" si="251"/>
        <v>0</v>
      </c>
      <c r="IK62" s="460">
        <f t="shared" si="252"/>
        <v>0</v>
      </c>
      <c r="IL62" s="460">
        <f t="shared" si="253"/>
        <v>0</v>
      </c>
      <c r="IM62" s="460">
        <f t="shared" si="254"/>
        <v>0</v>
      </c>
      <c r="IN62" s="460">
        <f t="shared" si="255"/>
        <v>0</v>
      </c>
      <c r="IO62" s="460">
        <f t="shared" si="256"/>
        <v>0</v>
      </c>
      <c r="IP62" s="460">
        <f t="shared" si="257"/>
        <v>0</v>
      </c>
      <c r="IQ62" s="460">
        <f t="shared" si="258"/>
        <v>0</v>
      </c>
      <c r="IR62" s="460">
        <f t="shared" si="259"/>
        <v>0</v>
      </c>
      <c r="IS62" s="460">
        <f t="shared" si="260"/>
        <v>0</v>
      </c>
      <c r="IT62" s="460">
        <f t="shared" si="261"/>
        <v>0</v>
      </c>
      <c r="IU62" s="460">
        <f t="shared" si="262"/>
        <v>0</v>
      </c>
      <c r="IV62" s="460">
        <f t="shared" si="263"/>
        <v>0</v>
      </c>
      <c r="IW62" s="460">
        <f t="shared" si="264"/>
        <v>0</v>
      </c>
      <c r="IX62" s="460">
        <f t="shared" si="265"/>
        <v>0</v>
      </c>
      <c r="IY62" s="460">
        <f t="shared" si="266"/>
        <v>0</v>
      </c>
      <c r="IZ62" s="460">
        <f t="shared" si="267"/>
        <v>0</v>
      </c>
      <c r="JA62" s="460">
        <f t="shared" si="268"/>
        <v>0</v>
      </c>
      <c r="JB62" s="460">
        <f t="shared" si="269"/>
        <v>0</v>
      </c>
      <c r="JC62" s="460">
        <f t="shared" si="270"/>
        <v>0</v>
      </c>
      <c r="JD62" s="460">
        <f t="shared" si="271"/>
        <v>0</v>
      </c>
      <c r="JE62" s="460">
        <f t="shared" si="272"/>
        <v>0</v>
      </c>
      <c r="JF62" s="460">
        <f t="shared" si="273"/>
        <v>0</v>
      </c>
      <c r="JG62" s="460">
        <f t="shared" si="154"/>
        <v>0</v>
      </c>
      <c r="JH62" s="460">
        <f t="shared" si="155"/>
        <v>0</v>
      </c>
      <c r="JI62" s="460">
        <f t="shared" si="156"/>
        <v>0</v>
      </c>
      <c r="JJ62" s="460">
        <f t="shared" si="157"/>
        <v>0</v>
      </c>
      <c r="JK62" s="460">
        <f t="shared" si="158"/>
        <v>0</v>
      </c>
      <c r="JL62" s="460">
        <f t="shared" si="159"/>
        <v>0</v>
      </c>
      <c r="JM62" s="648">
        <f t="shared" si="274"/>
        <v>0</v>
      </c>
      <c r="JN62" s="460">
        <f t="shared" si="275"/>
        <v>0</v>
      </c>
      <c r="JO62" s="460">
        <f t="shared" si="276"/>
        <v>0</v>
      </c>
      <c r="JP62" s="648">
        <f t="shared" si="277"/>
        <v>0</v>
      </c>
      <c r="JQ62" s="460">
        <f t="shared" si="278"/>
        <v>0</v>
      </c>
      <c r="JR62" s="460">
        <f t="shared" si="279"/>
        <v>0</v>
      </c>
      <c r="JS62" s="460">
        <f t="shared" si="308"/>
        <v>0</v>
      </c>
      <c r="JT62" s="460">
        <f t="shared" si="280"/>
        <v>0</v>
      </c>
      <c r="JU62" s="460">
        <f t="shared" si="281"/>
        <v>0</v>
      </c>
      <c r="JV62" s="460">
        <f t="shared" si="282"/>
        <v>0</v>
      </c>
      <c r="JW62" s="460">
        <f t="shared" si="322"/>
        <v>0</v>
      </c>
      <c r="JX62" s="460">
        <f t="shared" si="322"/>
        <v>0</v>
      </c>
      <c r="JY62" s="460">
        <f t="shared" si="322"/>
        <v>0</v>
      </c>
      <c r="JZ62" s="460">
        <f t="shared" si="322"/>
        <v>0</v>
      </c>
      <c r="KA62" s="460">
        <f t="shared" si="322"/>
        <v>0</v>
      </c>
      <c r="KB62" s="460">
        <f t="shared" si="322"/>
        <v>0</v>
      </c>
      <c r="KC62" s="460">
        <f t="shared" si="322"/>
        <v>0</v>
      </c>
      <c r="KD62" s="460">
        <f t="shared" si="322"/>
        <v>0</v>
      </c>
      <c r="KE62" s="460">
        <f t="shared" si="322"/>
        <v>0</v>
      </c>
      <c r="KF62" s="460">
        <f t="shared" si="322"/>
        <v>0</v>
      </c>
      <c r="KG62" s="460">
        <f t="shared" si="322"/>
        <v>0</v>
      </c>
      <c r="KH62" s="460">
        <f t="shared" si="321"/>
        <v>0</v>
      </c>
      <c r="KI62" s="460">
        <f t="shared" si="283"/>
        <v>0</v>
      </c>
      <c r="KJ62" s="460">
        <f t="shared" si="321"/>
        <v>0</v>
      </c>
      <c r="KK62" s="460">
        <f t="shared" si="321"/>
        <v>0</v>
      </c>
      <c r="KL62" s="460">
        <f t="shared" si="321"/>
        <v>0</v>
      </c>
      <c r="KM62" s="460">
        <f t="shared" si="321"/>
        <v>0</v>
      </c>
      <c r="KN62" s="460">
        <f t="shared" si="321"/>
        <v>0</v>
      </c>
      <c r="KO62" s="460">
        <f t="shared" si="320"/>
        <v>0</v>
      </c>
      <c r="KP62" s="460">
        <f t="shared" si="320"/>
        <v>0</v>
      </c>
      <c r="KQ62" s="460">
        <f t="shared" si="320"/>
        <v>0</v>
      </c>
      <c r="KR62" s="460">
        <f t="shared" si="320"/>
        <v>0</v>
      </c>
      <c r="KS62" s="460">
        <f t="shared" si="320"/>
        <v>0</v>
      </c>
      <c r="KT62" s="460">
        <f t="shared" si="320"/>
        <v>0</v>
      </c>
      <c r="KU62" s="460">
        <f t="shared" si="320"/>
        <v>0</v>
      </c>
      <c r="KV62" s="460">
        <f t="shared" si="320"/>
        <v>0</v>
      </c>
      <c r="KW62" s="460">
        <f t="shared" si="320"/>
        <v>0</v>
      </c>
      <c r="KX62" s="460">
        <f t="shared" si="284"/>
        <v>0</v>
      </c>
      <c r="KY62" s="460">
        <f t="shared" si="180"/>
        <v>0</v>
      </c>
      <c r="KZ62" s="460">
        <f t="shared" si="285"/>
        <v>0</v>
      </c>
      <c r="LA62" s="457">
        <f t="shared" si="285"/>
        <v>0</v>
      </c>
      <c r="LB62" s="461">
        <f t="shared" si="162"/>
        <v>0</v>
      </c>
      <c r="LC62" s="460">
        <f t="shared" si="286"/>
        <v>0</v>
      </c>
      <c r="LD62" s="462">
        <f>IF(I62=1,VLOOKUP(C62,'総括表 (A表)'!$E$12:$AP$542,37,FALSE),)</f>
        <v>0</v>
      </c>
      <c r="LE62" s="463">
        <f t="shared" si="163"/>
        <v>0</v>
      </c>
      <c r="LF62" s="460" t="str">
        <f t="shared" si="287"/>
        <v/>
      </c>
      <c r="LG62" s="460" t="str">
        <f t="shared" si="288"/>
        <v/>
      </c>
      <c r="LH62" s="460" t="str">
        <f t="shared" si="164"/>
        <v/>
      </c>
      <c r="LI62" s="460" t="str">
        <f t="shared" si="309"/>
        <v/>
      </c>
      <c r="LJ62" s="460" t="str">
        <f t="shared" si="310"/>
        <v/>
      </c>
      <c r="LK62" s="460" t="str">
        <f t="shared" si="311"/>
        <v/>
      </c>
      <c r="LL62" s="460" t="str">
        <f t="shared" si="312"/>
        <v/>
      </c>
      <c r="LM62" s="460" t="str">
        <f t="shared" si="313"/>
        <v/>
      </c>
      <c r="LN62" s="460" t="str">
        <f t="shared" si="314"/>
        <v/>
      </c>
      <c r="LO62" s="462" t="str">
        <f t="shared" si="289"/>
        <v/>
      </c>
      <c r="LP62" s="459">
        <f t="shared" si="171"/>
        <v>0</v>
      </c>
      <c r="LQ62" s="460" t="str">
        <f t="shared" si="290"/>
        <v/>
      </c>
      <c r="LR62" s="460" t="str">
        <f t="shared" si="291"/>
        <v/>
      </c>
      <c r="LS62" s="464" t="str">
        <f t="shared" si="292"/>
        <v/>
      </c>
      <c r="LT62" s="460" t="str">
        <f t="shared" si="293"/>
        <v/>
      </c>
      <c r="LU62" s="460" t="str">
        <f t="shared" si="294"/>
        <v/>
      </c>
      <c r="LV62" s="621" t="str">
        <f t="shared" si="179"/>
        <v>○</v>
      </c>
      <c r="LW62" s="459">
        <f t="shared" si="172"/>
        <v>0</v>
      </c>
      <c r="LX62" s="465">
        <f t="shared" si="295"/>
        <v>0</v>
      </c>
      <c r="LY62" s="465" t="str">
        <f t="shared" si="296"/>
        <v/>
      </c>
      <c r="LZ62" s="466" t="str">
        <f t="shared" si="173"/>
        <v/>
      </c>
      <c r="MA62" s="466">
        <f t="shared" si="297"/>
        <v>0</v>
      </c>
      <c r="MB62" s="466">
        <f t="shared" si="174"/>
        <v>0</v>
      </c>
      <c r="MC62" s="466">
        <f t="shared" si="298"/>
        <v>0</v>
      </c>
      <c r="MD62" s="467">
        <f t="shared" si="299"/>
        <v>0</v>
      </c>
      <c r="ME62" s="468" t="str">
        <f t="shared" si="300"/>
        <v>○</v>
      </c>
      <c r="MF62" s="469" t="str">
        <f t="shared" si="301"/>
        <v/>
      </c>
      <c r="MG62" s="466">
        <f t="shared" si="302"/>
        <v>0</v>
      </c>
      <c r="MH62" s="470">
        <f t="shared" si="303"/>
        <v>0</v>
      </c>
      <c r="MI62" s="471" t="str">
        <f t="shared" si="175"/>
        <v>○</v>
      </c>
      <c r="MJ62" s="556" t="str">
        <f t="shared" si="176"/>
        <v>○</v>
      </c>
      <c r="MK62" s="569" t="str">
        <f t="shared" si="304"/>
        <v/>
      </c>
      <c r="ML62" s="568" t="str">
        <f t="shared" si="305"/>
        <v/>
      </c>
      <c r="MM62" s="570" t="str">
        <f t="shared" si="306"/>
        <v/>
      </c>
      <c r="MN62" s="571">
        <f t="shared" si="307"/>
        <v>0</v>
      </c>
    </row>
    <row r="63" spans="1:352" ht="30" customHeight="1">
      <c r="A63" s="531">
        <f t="shared" si="200"/>
        <v>0</v>
      </c>
      <c r="B63" s="531">
        <f t="shared" si="133"/>
        <v>0</v>
      </c>
      <c r="C63" s="531">
        <f t="shared" si="181"/>
        <v>0</v>
      </c>
      <c r="D63" s="531">
        <f t="shared" si="135"/>
        <v>0</v>
      </c>
      <c r="E63" s="531">
        <f t="shared" si="201"/>
        <v>0</v>
      </c>
      <c r="F63" s="531">
        <f t="shared" si="202"/>
        <v>0</v>
      </c>
      <c r="G63" s="531">
        <f t="shared" si="136"/>
        <v>0</v>
      </c>
      <c r="H63" s="531">
        <f t="shared" si="137"/>
        <v>0</v>
      </c>
      <c r="I63" s="531">
        <f t="shared" si="203"/>
        <v>0</v>
      </c>
      <c r="J63" s="531">
        <f t="shared" si="138"/>
        <v>0</v>
      </c>
      <c r="K63" s="532">
        <f t="shared" si="12"/>
        <v>50</v>
      </c>
      <c r="L63" s="390"/>
      <c r="M63" s="391"/>
      <c r="N63" s="391"/>
      <c r="O63" s="102"/>
      <c r="P63" s="545" cm="1">
        <f t="array" ref="P63">IFERROR(_xlfn.IFS($O63=1,"都市農業地域",$O63=2,"平地農業地域",$O63=3,"中間農業地域",$O63=4,"山間農業地域"),0)</f>
        <v>0</v>
      </c>
      <c r="Q63" s="560"/>
      <c r="R63" s="317">
        <f t="shared" si="204"/>
        <v>0</v>
      </c>
      <c r="S63" s="637"/>
      <c r="T63" s="742"/>
      <c r="U63" s="743"/>
      <c r="V63" s="637"/>
      <c r="W63" s="455" t="str">
        <f t="shared" si="139"/>
        <v/>
      </c>
      <c r="X63" s="546" t="str">
        <f>IFERROR(IF($Y63=5,"100万円",VLOOKUP($W63,'整理番号表 （R7） '!$Y$33:$Z$34,2,"FALSE")),"")</f>
        <v/>
      </c>
      <c r="Y63" s="50"/>
      <c r="Z63" s="456" cm="1">
        <f t="array" ref="Z63">IFERROR(_xlfn.IFS($Y63=1,"認定農業者",$Y63=2,"認定就農者",$Y63=3,"集落営農組織(任意組織)",$Y63=4,"市町村基本構想に示す目標水準を達成している農業者",$Y63=5,"市町村が認める者"),0)</f>
        <v>0</v>
      </c>
      <c r="AA63" s="371"/>
      <c r="AB63" s="547" t="str">
        <f>'整理番号表 （R7） '!$AC63</f>
        <v/>
      </c>
      <c r="AC63" s="548" t="str">
        <f t="shared" si="186"/>
        <v/>
      </c>
      <c r="AD63" s="50"/>
      <c r="AE63" s="50"/>
      <c r="AF63" s="318">
        <f>IF(AE63&lt;&gt;0,VLOOKUP(AE63,'整理番号表 （R7） '!$B$20:$F$47,2,FALSE),)</f>
        <v>0</v>
      </c>
      <c r="AG63" s="104"/>
      <c r="AH63" s="549" t="str">
        <f>IFERROR(VLOOKUP(AG63,'整理番号表 （R7） '!$P$6:$Q$39,2,FALSE),"")</f>
        <v/>
      </c>
      <c r="AI63" s="106"/>
      <c r="AJ63" s="530">
        <f t="shared" si="205"/>
        <v>0</v>
      </c>
      <c r="AK63" s="89"/>
      <c r="AL63" s="632"/>
      <c r="AM63" s="439"/>
      <c r="AN63" s="440"/>
      <c r="AO63" s="440"/>
      <c r="AP63" s="104"/>
      <c r="AQ63" s="441">
        <f>IF(AP63&lt;&gt;0,VLOOKUP(AP63,'整理番号表 （R7） '!$P$43:$R$49,2,FALSE),)</f>
        <v>0</v>
      </c>
      <c r="AR63" s="442"/>
      <c r="AS63" s="440"/>
      <c r="AT63" s="105"/>
      <c r="AU63" s="767"/>
      <c r="AV63" s="767"/>
      <c r="AW63" s="418"/>
      <c r="AX63" s="443">
        <f t="shared" si="140"/>
        <v>0</v>
      </c>
      <c r="AY63" s="443">
        <f t="shared" si="206"/>
        <v>0</v>
      </c>
      <c r="AZ63" s="418"/>
      <c r="BA63" s="443">
        <f t="shared" si="177"/>
        <v>0</v>
      </c>
      <c r="BB63" s="444"/>
      <c r="BC63" s="444"/>
      <c r="BD63" s="444"/>
      <c r="BE63" s="620"/>
      <c r="BF63" s="553" t="str">
        <f t="shared" si="207"/>
        <v/>
      </c>
      <c r="BG63" s="562" t="str">
        <f t="shared" si="208"/>
        <v/>
      </c>
      <c r="BH63" s="445">
        <f t="shared" si="143"/>
        <v>0</v>
      </c>
      <c r="BI63" s="445">
        <f t="shared" si="178"/>
        <v>0</v>
      </c>
      <c r="BJ63" s="446"/>
      <c r="BK63" s="446"/>
      <c r="BL63" s="446"/>
      <c r="BM63" s="45"/>
      <c r="BN63" s="318">
        <f>IF(BM63&lt;&gt;0,VLOOKUP(BM63,'整理番号表 （R7） '!$T$6:$U$16,2,FALSE),)</f>
        <v>0</v>
      </c>
      <c r="BO63" s="45"/>
      <c r="BP63" s="318">
        <f>IF(BO63&lt;&gt;0,VLOOKUP(BO63,'整理番号表 （R7） '!$T$23:$U$30,2,FALSE),)</f>
        <v>0</v>
      </c>
      <c r="BQ63" s="45"/>
      <c r="BR63" s="319">
        <f t="shared" si="17"/>
        <v>0</v>
      </c>
      <c r="BS63" s="763" t="str">
        <f t="shared" si="209"/>
        <v/>
      </c>
      <c r="BT63" s="113"/>
      <c r="BU63" s="618"/>
      <c r="BV63" s="113"/>
      <c r="BW63" s="113"/>
      <c r="BX63" s="113"/>
      <c r="BY63" s="554">
        <f t="shared" si="144"/>
        <v>0</v>
      </c>
      <c r="BZ63" s="764">
        <f t="shared" si="195"/>
        <v>0</v>
      </c>
      <c r="CA63" s="317">
        <f t="shared" si="145"/>
        <v>0</v>
      </c>
      <c r="CB63" s="357" t="str">
        <f t="shared" si="182"/>
        <v/>
      </c>
      <c r="CC63" s="317">
        <f t="shared" si="210"/>
        <v>0</v>
      </c>
      <c r="CD63" s="317">
        <f t="shared" si="146"/>
        <v>0</v>
      </c>
      <c r="CE63" s="317">
        <f t="shared" si="147"/>
        <v>0</v>
      </c>
      <c r="CF63" s="317">
        <f t="shared" si="148"/>
        <v>0</v>
      </c>
      <c r="CG63" s="317">
        <f t="shared" si="149"/>
        <v>0</v>
      </c>
      <c r="CH63" s="317">
        <f t="shared" si="150"/>
        <v>0</v>
      </c>
      <c r="CI63" s="357" t="str">
        <f t="shared" si="151"/>
        <v/>
      </c>
      <c r="CJ63" s="572">
        <f t="shared" si="315"/>
        <v>0</v>
      </c>
      <c r="CK63" s="320">
        <f t="shared" si="315"/>
        <v>0</v>
      </c>
      <c r="CL63" s="320">
        <f t="shared" si="315"/>
        <v>0</v>
      </c>
      <c r="CM63" s="320">
        <f t="shared" si="315"/>
        <v>0</v>
      </c>
      <c r="CN63" s="320">
        <f t="shared" si="315"/>
        <v>0</v>
      </c>
      <c r="CO63" s="320">
        <f t="shared" si="315"/>
        <v>0</v>
      </c>
      <c r="CP63" s="320">
        <f t="shared" si="211"/>
        <v>0</v>
      </c>
      <c r="CQ63" s="320">
        <f t="shared" si="316"/>
        <v>0</v>
      </c>
      <c r="CR63" s="320">
        <f t="shared" si="316"/>
        <v>0</v>
      </c>
      <c r="CS63" s="320">
        <f t="shared" si="316"/>
        <v>0</v>
      </c>
      <c r="CT63" s="320">
        <f t="shared" si="316"/>
        <v>0</v>
      </c>
      <c r="CU63" s="320">
        <f t="shared" si="316"/>
        <v>0</v>
      </c>
      <c r="CV63" s="320">
        <f t="shared" si="316"/>
        <v>0</v>
      </c>
      <c r="CW63" s="320">
        <f t="shared" si="212"/>
        <v>0</v>
      </c>
      <c r="CX63" s="320">
        <f t="shared" si="317"/>
        <v>0</v>
      </c>
      <c r="CY63" s="320">
        <f t="shared" si="317"/>
        <v>0</v>
      </c>
      <c r="CZ63" s="320">
        <f t="shared" si="317"/>
        <v>0</v>
      </c>
      <c r="DA63" s="320">
        <f t="shared" si="317"/>
        <v>0</v>
      </c>
      <c r="DB63" s="320">
        <f t="shared" si="317"/>
        <v>0</v>
      </c>
      <c r="DC63" s="320">
        <f t="shared" si="317"/>
        <v>0</v>
      </c>
      <c r="DD63" s="320">
        <f t="shared" si="213"/>
        <v>0</v>
      </c>
      <c r="DE63" s="320">
        <f t="shared" si="318"/>
        <v>0</v>
      </c>
      <c r="DF63" s="320">
        <f t="shared" si="318"/>
        <v>0</v>
      </c>
      <c r="DG63" s="320">
        <f t="shared" si="318"/>
        <v>0</v>
      </c>
      <c r="DH63" s="320">
        <f t="shared" si="318"/>
        <v>0</v>
      </c>
      <c r="DI63" s="320">
        <f t="shared" si="319"/>
        <v>0</v>
      </c>
      <c r="DJ63" s="320">
        <f t="shared" si="319"/>
        <v>0</v>
      </c>
      <c r="DK63" s="320">
        <f t="shared" si="214"/>
        <v>0</v>
      </c>
      <c r="DL63" s="320">
        <f t="shared" si="215"/>
        <v>0</v>
      </c>
      <c r="DM63" s="320">
        <f t="shared" si="216"/>
        <v>0</v>
      </c>
      <c r="DN63" s="320">
        <f t="shared" si="217"/>
        <v>0</v>
      </c>
      <c r="DO63" s="320">
        <f t="shared" si="218"/>
        <v>0</v>
      </c>
      <c r="DP63" s="374">
        <f t="shared" si="219"/>
        <v>0</v>
      </c>
      <c r="DQ63" s="447">
        <f t="shared" si="220"/>
        <v>0</v>
      </c>
      <c r="DR63" s="447">
        <f>IF($W63=1,IF(SUM($DQ63:DQ63)&lt;&gt;1,IF(SUM(GL63,GW63,HF63)&gt;0,1,),),)</f>
        <v>0</v>
      </c>
      <c r="DS63" s="447">
        <f>IF($W63=1,IF(SUM($DQ63:DR63)&lt;&gt;1,IF(SUM(GM63,GX63,HG63)&gt;0,1,),),)</f>
        <v>0</v>
      </c>
      <c r="DT63" s="447">
        <f>IF($W63=1,IF(SUM($DQ63:DS63)&lt;&gt;1,IF(SUM(GN63,GY63,HH63)&gt;0,1,),),)</f>
        <v>0</v>
      </c>
      <c r="DU63" s="447">
        <f>IF($W63=1,IF(SUM($DQ63:DT63)&lt;&gt;1,IF(SUM(GO63,GT63,GZ63,HI63)&gt;0,1,),),)</f>
        <v>0</v>
      </c>
      <c r="DV63" s="447">
        <f>IF($W63=1,IF(SUM($DQ63:DT63)&lt;&gt;1,IF(SUM(GP63,HA63,HJ63)&gt;0,1,),),)</f>
        <v>0</v>
      </c>
      <c r="DW63" s="447">
        <f>IF($W63=1,IF(SUM($DQ63:DV63)&lt;&gt;1,IF(SUM(GQ63,HB63,HK63)&gt;0,1,),),)</f>
        <v>0</v>
      </c>
      <c r="DX63" s="447">
        <f>IF($W63=1,IF(SUM($DQ63:DV63)&lt;&gt;1,IF(SUM(GR63,HC63,HL63)&gt;0,1,),),)</f>
        <v>0</v>
      </c>
      <c r="DY63" s="447">
        <f>IF($W63=1,IF(SUM($DQ63:DX63)&lt;&gt;1,IF(SUM(GS63,HD63,HM63,GU63)&gt;0,1,),),)</f>
        <v>0</v>
      </c>
      <c r="DZ63" s="447">
        <f t="shared" si="221"/>
        <v>0</v>
      </c>
      <c r="EA63" s="643"/>
      <c r="EB63" s="643"/>
      <c r="EC63" s="643"/>
      <c r="ED63" s="643"/>
      <c r="EE63" s="643"/>
      <c r="EF63" s="643"/>
      <c r="EG63" s="643"/>
      <c r="EH63" s="643"/>
      <c r="EI63" s="643"/>
      <c r="EJ63" s="643"/>
      <c r="EK63" s="643"/>
      <c r="EL63" s="643"/>
      <c r="EM63" s="56"/>
      <c r="EN63" s="56"/>
      <c r="EO63" s="56"/>
      <c r="EP63" s="56"/>
      <c r="EQ63" s="56"/>
      <c r="ER63" s="555">
        <f t="shared" si="222"/>
        <v>0</v>
      </c>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448"/>
      <c r="FT63" s="56"/>
      <c r="FU63" s="449"/>
      <c r="FV63" s="458"/>
      <c r="FW63" s="573"/>
      <c r="FX63" s="530">
        <f t="shared" si="223"/>
        <v>0</v>
      </c>
      <c r="FY63" s="450"/>
      <c r="FZ63" s="451"/>
      <c r="GA63" s="452"/>
      <c r="GB63" s="452"/>
      <c r="GC63" s="453">
        <f t="shared" si="224"/>
        <v>0</v>
      </c>
      <c r="GD63" s="454">
        <f t="shared" si="225"/>
        <v>0</v>
      </c>
      <c r="GE63" s="455">
        <f t="shared" si="226"/>
        <v>0</v>
      </c>
      <c r="GF63" s="456">
        <f t="shared" si="227"/>
        <v>0</v>
      </c>
      <c r="GG63" s="456">
        <f t="shared" si="228"/>
        <v>0</v>
      </c>
      <c r="GH63" s="456">
        <f t="shared" si="229"/>
        <v>0</v>
      </c>
      <c r="GI63" s="456">
        <f t="shared" si="230"/>
        <v>0</v>
      </c>
      <c r="GJ63" s="455">
        <f t="shared" si="47"/>
        <v>0</v>
      </c>
      <c r="GK63" s="455">
        <f t="shared" si="152"/>
        <v>0</v>
      </c>
      <c r="GL63" s="455">
        <f>IF(AND($FX63&lt;&gt;1,$FZ63&lt;&gt;1),IF(AND(SUM($GK63:GK63)&lt;&gt;1),IF($GC63&gt;=10,1,),),0)</f>
        <v>0</v>
      </c>
      <c r="GM63" s="455">
        <f>IF(AND($FX63&lt;&gt;1,$FZ63&lt;&gt;1),IF(AND(SUM($GK63:GL63)&lt;&gt;1),IF(AND($FY63=1,$GC63&gt;=4),1,),),0)</f>
        <v>0</v>
      </c>
      <c r="GN63" s="455">
        <f>IF(AND($FX63&lt;&gt;1,$FZ63&lt;&gt;1),IF(AND(SUM($GK63:GM63)&lt;&gt;1),IF(AND($FY63=1,$GC63&gt;=2),1,),),0)</f>
        <v>0</v>
      </c>
      <c r="GO63" s="455">
        <f>IF(AND($FX63&lt;&gt;1,$FZ63&lt;&gt;1),IF(AND(SUM($GK63:GN63)&lt;&gt;1),IF(AND($FY63=1,$GC63&gt;0),1,),),0)</f>
        <v>0</v>
      </c>
      <c r="GP63" s="455">
        <f>IF(AND($FX63&lt;&gt;1,$FZ63&lt;&gt;1),IF(AND(SUM($GK63:GO63)&lt;&gt;1),IF($GC63&gt;=4,1,),),0)</f>
        <v>0</v>
      </c>
      <c r="GQ63" s="455">
        <f>IF(AND($FX63&lt;&gt;1,$FZ63&lt;&gt;1),IF(AND(SUM($GK63:GP63)&lt;&gt;1),IF($FY63=1,1,),),0)</f>
        <v>0</v>
      </c>
      <c r="GR63" s="455">
        <f>IF(AND($FX63&lt;&gt;1,$FZ63&lt;&gt;1),IF(AND(SUM($GK63:GQ63)&lt;&gt;1),IF($GC63&gt;=2,1,),),0)</f>
        <v>0</v>
      </c>
      <c r="GS63" s="455">
        <f>IF(AND($FX63&lt;&gt;1,$FZ63&lt;&gt;1),IF(AND(SUM($GK63:GR63)&lt;&gt;1),IF($GC63&gt;0,1,),),0)</f>
        <v>0</v>
      </c>
      <c r="GT63" s="455">
        <f t="shared" si="48"/>
        <v>0</v>
      </c>
      <c r="GU63" s="455">
        <f>IF($FX63&lt;&gt;1,IF(AND(SUM($GT63:GT63)&lt;&gt;1,$GJ63=4,$FZ63=1,$GC63&gt;0),1,),0)</f>
        <v>0</v>
      </c>
      <c r="GV63" s="455">
        <f t="shared" si="49"/>
        <v>0</v>
      </c>
      <c r="GW63" s="455">
        <f t="shared" si="50"/>
        <v>0</v>
      </c>
      <c r="GX63" s="455">
        <f>IF($FX63&lt;&gt;1,IF(AND($GJ63=2,SUM($GV63:GW63)&lt;&gt;1),IF(AND($FY63=1,$GD63&gt;=0.2),1,),),0)</f>
        <v>0</v>
      </c>
      <c r="GY63" s="455">
        <f>IF($FX63&lt;&gt;1,IF(AND($GJ63=2,SUM($GV63:GX63)&lt;&gt;1),IF(AND($FY63=1,$GD63&gt;=0.1),1,),),0)</f>
        <v>0</v>
      </c>
      <c r="GZ63" s="455">
        <f>IF($FX63&lt;&gt;1,IF(AND($GJ63=2,SUM($GV63:GY63)&lt;&gt;1),IF(AND($FY63=1,$GC63&gt;0),1,),),0)</f>
        <v>0</v>
      </c>
      <c r="HA63" s="455">
        <f>IF($FX63&lt;&gt;1,IF(AND($GJ63=2,SUM($GV63:GZ63)&lt;&gt;1),IF($GD63&gt;=0.2,1,),),0)</f>
        <v>0</v>
      </c>
      <c r="HB63" s="455">
        <f>IF($FX63&lt;&gt;1,IF(AND($GJ63=2,SUM($GV63:HA63)&lt;&gt;1),IF($FY63=1,1,),),0)</f>
        <v>0</v>
      </c>
      <c r="HC63" s="455">
        <f>IF($FX63&lt;&gt;1,IF(AND($GJ63=2,SUM($GV63:HB63)&lt;&gt;1),IF($GD63&gt;=0.1,1,),),0)</f>
        <v>0</v>
      </c>
      <c r="HD63" s="455">
        <f>IF($FX63&lt;&gt;1,IF(AND(SUM($GV63:HC63)&lt;&gt;1,$GJ63=2,$GC63&gt;0),1,),0)</f>
        <v>0</v>
      </c>
      <c r="HE63" s="455">
        <f t="shared" si="51"/>
        <v>0</v>
      </c>
      <c r="HF63" s="455">
        <f t="shared" si="52"/>
        <v>0</v>
      </c>
      <c r="HG63" s="455">
        <f>IF($FX63&lt;&gt;1,IF(AND($GJ63=3,SUM($HE63:HF63)&lt;&gt;1),IF(AND($FY63=1,$GD63&gt;=0.1),1,),),0)</f>
        <v>0</v>
      </c>
      <c r="HH63" s="455">
        <f>IF($FX63&lt;&gt;1,IF(AND($GJ63=3,SUM($HE63:HG63)&lt;&gt;1),IF(AND($FY63=1,$GD63&gt;=0.05),1,),),0)</f>
        <v>0</v>
      </c>
      <c r="HI63" s="455">
        <f>IF($FX63&lt;&gt;1,IF(AND($GJ63=3,SUM($HE63:HH63)&lt;&gt;1),IF(AND($FY63=1,$GC63&gt;0),1,),),0)</f>
        <v>0</v>
      </c>
      <c r="HJ63" s="455">
        <f>IF($FX63&lt;&gt;1,IF(AND($GJ63=3,SUM($HE63:HI63)&lt;&gt;1),IF($GD63&gt;=0.1,1,),),0)</f>
        <v>0</v>
      </c>
      <c r="HK63" s="455">
        <f>IF($FX63&lt;&gt;1,IF(AND($GJ63=3,SUM($HE63:HJ63)&lt;&gt;1),IF($FY63=1,1,),),0)</f>
        <v>0</v>
      </c>
      <c r="HL63" s="455">
        <f>IF($FX63&lt;&gt;1,IF(AND($GJ63=3,SUM($HE63:HK63)&lt;&gt;1),IF($GD63&gt;=0.05,1,),),0)</f>
        <v>0</v>
      </c>
      <c r="HM63" s="455">
        <f>IF($FX63&lt;&gt;1,IF(AND(SUM($HE63:HL63)&lt;&gt;1,$GJ63=3,$FZ63=1,$GC63&gt;0),1,),0)</f>
        <v>0</v>
      </c>
      <c r="HN63" s="457">
        <f t="shared" si="153"/>
        <v>0</v>
      </c>
      <c r="HO63" s="458"/>
      <c r="HP63" s="459">
        <f t="shared" si="231"/>
        <v>0</v>
      </c>
      <c r="HQ63" s="460">
        <f t="shared" si="232"/>
        <v>0</v>
      </c>
      <c r="HR63" s="460">
        <f t="shared" si="233"/>
        <v>0</v>
      </c>
      <c r="HS63" s="460">
        <f t="shared" si="234"/>
        <v>0</v>
      </c>
      <c r="HT63" s="460">
        <f t="shared" si="235"/>
        <v>0</v>
      </c>
      <c r="HU63" s="460">
        <f t="shared" si="236"/>
        <v>0</v>
      </c>
      <c r="HV63" s="460">
        <f t="shared" si="237"/>
        <v>0</v>
      </c>
      <c r="HW63" s="460">
        <f t="shared" si="238"/>
        <v>0</v>
      </c>
      <c r="HX63" s="460">
        <f t="shared" si="239"/>
        <v>0</v>
      </c>
      <c r="HY63" s="460">
        <f t="shared" si="240"/>
        <v>0</v>
      </c>
      <c r="HZ63" s="460">
        <f t="shared" si="241"/>
        <v>0</v>
      </c>
      <c r="IA63" s="460">
        <f t="shared" si="242"/>
        <v>0</v>
      </c>
      <c r="IB63" s="460">
        <f t="shared" si="243"/>
        <v>0</v>
      </c>
      <c r="IC63" s="460">
        <f t="shared" si="244"/>
        <v>0</v>
      </c>
      <c r="ID63" s="460">
        <f t="shared" si="245"/>
        <v>0</v>
      </c>
      <c r="IE63" s="460">
        <f t="shared" si="246"/>
        <v>0</v>
      </c>
      <c r="IF63" s="460">
        <f t="shared" si="247"/>
        <v>0</v>
      </c>
      <c r="IG63" s="460">
        <f t="shared" si="248"/>
        <v>0</v>
      </c>
      <c r="IH63" s="460">
        <f t="shared" si="249"/>
        <v>0</v>
      </c>
      <c r="II63" s="460">
        <f t="shared" si="250"/>
        <v>0</v>
      </c>
      <c r="IJ63" s="460">
        <f t="shared" si="251"/>
        <v>0</v>
      </c>
      <c r="IK63" s="460">
        <f t="shared" si="252"/>
        <v>0</v>
      </c>
      <c r="IL63" s="460">
        <f t="shared" si="253"/>
        <v>0</v>
      </c>
      <c r="IM63" s="460">
        <f t="shared" si="254"/>
        <v>0</v>
      </c>
      <c r="IN63" s="460">
        <f t="shared" si="255"/>
        <v>0</v>
      </c>
      <c r="IO63" s="460">
        <f t="shared" si="256"/>
        <v>0</v>
      </c>
      <c r="IP63" s="460">
        <f t="shared" si="257"/>
        <v>0</v>
      </c>
      <c r="IQ63" s="460">
        <f t="shared" si="258"/>
        <v>0</v>
      </c>
      <c r="IR63" s="460">
        <f t="shared" si="259"/>
        <v>0</v>
      </c>
      <c r="IS63" s="460">
        <f t="shared" si="260"/>
        <v>0</v>
      </c>
      <c r="IT63" s="460">
        <f t="shared" si="261"/>
        <v>0</v>
      </c>
      <c r="IU63" s="460">
        <f t="shared" si="262"/>
        <v>0</v>
      </c>
      <c r="IV63" s="460">
        <f t="shared" si="263"/>
        <v>0</v>
      </c>
      <c r="IW63" s="460">
        <f t="shared" si="264"/>
        <v>0</v>
      </c>
      <c r="IX63" s="460">
        <f t="shared" si="265"/>
        <v>0</v>
      </c>
      <c r="IY63" s="460">
        <f t="shared" si="266"/>
        <v>0</v>
      </c>
      <c r="IZ63" s="460">
        <f t="shared" si="267"/>
        <v>0</v>
      </c>
      <c r="JA63" s="460">
        <f t="shared" si="268"/>
        <v>0</v>
      </c>
      <c r="JB63" s="460">
        <f t="shared" si="269"/>
        <v>0</v>
      </c>
      <c r="JC63" s="460">
        <f t="shared" si="270"/>
        <v>0</v>
      </c>
      <c r="JD63" s="460">
        <f t="shared" si="271"/>
        <v>0</v>
      </c>
      <c r="JE63" s="460">
        <f t="shared" si="272"/>
        <v>0</v>
      </c>
      <c r="JF63" s="460">
        <f t="shared" si="273"/>
        <v>0</v>
      </c>
      <c r="JG63" s="460">
        <f t="shared" si="154"/>
        <v>0</v>
      </c>
      <c r="JH63" s="460">
        <f t="shared" si="155"/>
        <v>0</v>
      </c>
      <c r="JI63" s="460">
        <f t="shared" si="156"/>
        <v>0</v>
      </c>
      <c r="JJ63" s="460">
        <f t="shared" si="157"/>
        <v>0</v>
      </c>
      <c r="JK63" s="460">
        <f t="shared" si="158"/>
        <v>0</v>
      </c>
      <c r="JL63" s="460">
        <f t="shared" si="159"/>
        <v>0</v>
      </c>
      <c r="JM63" s="648">
        <f t="shared" si="274"/>
        <v>0</v>
      </c>
      <c r="JN63" s="460">
        <f t="shared" si="275"/>
        <v>0</v>
      </c>
      <c r="JO63" s="460">
        <f t="shared" si="276"/>
        <v>0</v>
      </c>
      <c r="JP63" s="648">
        <f t="shared" si="277"/>
        <v>0</v>
      </c>
      <c r="JQ63" s="460">
        <f t="shared" si="278"/>
        <v>0</v>
      </c>
      <c r="JR63" s="460">
        <f t="shared" si="279"/>
        <v>0</v>
      </c>
      <c r="JS63" s="460">
        <f t="shared" si="308"/>
        <v>0</v>
      </c>
      <c r="JT63" s="460">
        <f t="shared" si="280"/>
        <v>0</v>
      </c>
      <c r="JU63" s="460">
        <f t="shared" si="281"/>
        <v>0</v>
      </c>
      <c r="JV63" s="460">
        <f t="shared" si="282"/>
        <v>0</v>
      </c>
      <c r="JW63" s="460">
        <f t="shared" si="322"/>
        <v>0</v>
      </c>
      <c r="JX63" s="460">
        <f t="shared" si="322"/>
        <v>0</v>
      </c>
      <c r="JY63" s="460">
        <f t="shared" si="322"/>
        <v>0</v>
      </c>
      <c r="JZ63" s="460">
        <f t="shared" si="322"/>
        <v>0</v>
      </c>
      <c r="KA63" s="460">
        <f t="shared" si="322"/>
        <v>0</v>
      </c>
      <c r="KB63" s="460">
        <f t="shared" si="322"/>
        <v>0</v>
      </c>
      <c r="KC63" s="460">
        <f t="shared" si="322"/>
        <v>0</v>
      </c>
      <c r="KD63" s="460">
        <f t="shared" si="322"/>
        <v>0</v>
      </c>
      <c r="KE63" s="460">
        <f t="shared" si="322"/>
        <v>0</v>
      </c>
      <c r="KF63" s="460">
        <f t="shared" si="322"/>
        <v>0</v>
      </c>
      <c r="KG63" s="460">
        <f t="shared" si="322"/>
        <v>0</v>
      </c>
      <c r="KH63" s="460">
        <f t="shared" si="321"/>
        <v>0</v>
      </c>
      <c r="KI63" s="460">
        <f t="shared" si="283"/>
        <v>0</v>
      </c>
      <c r="KJ63" s="460">
        <f t="shared" si="321"/>
        <v>0</v>
      </c>
      <c r="KK63" s="460">
        <f t="shared" si="321"/>
        <v>0</v>
      </c>
      <c r="KL63" s="460">
        <f t="shared" si="321"/>
        <v>0</v>
      </c>
      <c r="KM63" s="460">
        <f t="shared" si="321"/>
        <v>0</v>
      </c>
      <c r="KN63" s="460">
        <f t="shared" si="321"/>
        <v>0</v>
      </c>
      <c r="KO63" s="460">
        <f t="shared" si="320"/>
        <v>0</v>
      </c>
      <c r="KP63" s="460">
        <f t="shared" si="320"/>
        <v>0</v>
      </c>
      <c r="KQ63" s="460">
        <f t="shared" si="320"/>
        <v>0</v>
      </c>
      <c r="KR63" s="460">
        <f t="shared" si="320"/>
        <v>0</v>
      </c>
      <c r="KS63" s="460">
        <f t="shared" si="320"/>
        <v>0</v>
      </c>
      <c r="KT63" s="460">
        <f t="shared" si="320"/>
        <v>0</v>
      </c>
      <c r="KU63" s="460">
        <f t="shared" si="320"/>
        <v>0</v>
      </c>
      <c r="KV63" s="460">
        <f t="shared" si="320"/>
        <v>0</v>
      </c>
      <c r="KW63" s="460">
        <f t="shared" si="320"/>
        <v>0</v>
      </c>
      <c r="KX63" s="460">
        <f t="shared" si="284"/>
        <v>0</v>
      </c>
      <c r="KY63" s="460">
        <f t="shared" si="180"/>
        <v>0</v>
      </c>
      <c r="KZ63" s="460">
        <f t="shared" si="285"/>
        <v>0</v>
      </c>
      <c r="LA63" s="457">
        <f t="shared" si="285"/>
        <v>0</v>
      </c>
      <c r="LB63" s="461">
        <f t="shared" si="162"/>
        <v>0</v>
      </c>
      <c r="LC63" s="460">
        <f t="shared" si="286"/>
        <v>0</v>
      </c>
      <c r="LD63" s="462">
        <f>IF(I63=1,VLOOKUP(C63,'総括表 (A表)'!$E$12:$AP$542,37,FALSE),)</f>
        <v>0</v>
      </c>
      <c r="LE63" s="463">
        <f t="shared" si="163"/>
        <v>0</v>
      </c>
      <c r="LF63" s="460" t="str">
        <f t="shared" si="287"/>
        <v/>
      </c>
      <c r="LG63" s="460" t="str">
        <f t="shared" si="288"/>
        <v/>
      </c>
      <c r="LH63" s="460" t="str">
        <f t="shared" si="164"/>
        <v/>
      </c>
      <c r="LI63" s="460" t="str">
        <f t="shared" si="309"/>
        <v/>
      </c>
      <c r="LJ63" s="460" t="str">
        <f t="shared" si="310"/>
        <v/>
      </c>
      <c r="LK63" s="460" t="str">
        <f t="shared" si="311"/>
        <v/>
      </c>
      <c r="LL63" s="460" t="str">
        <f t="shared" si="312"/>
        <v/>
      </c>
      <c r="LM63" s="460" t="str">
        <f t="shared" si="313"/>
        <v/>
      </c>
      <c r="LN63" s="460" t="str">
        <f t="shared" si="314"/>
        <v/>
      </c>
      <c r="LO63" s="462" t="str">
        <f t="shared" si="289"/>
        <v/>
      </c>
      <c r="LP63" s="459">
        <f t="shared" si="171"/>
        <v>0</v>
      </c>
      <c r="LQ63" s="460" t="str">
        <f t="shared" si="290"/>
        <v/>
      </c>
      <c r="LR63" s="460" t="str">
        <f t="shared" si="291"/>
        <v/>
      </c>
      <c r="LS63" s="464" t="str">
        <f t="shared" si="292"/>
        <v/>
      </c>
      <c r="LT63" s="460" t="str">
        <f t="shared" si="293"/>
        <v/>
      </c>
      <c r="LU63" s="460" t="str">
        <f t="shared" si="294"/>
        <v/>
      </c>
      <c r="LV63" s="621" t="str">
        <f t="shared" si="179"/>
        <v>○</v>
      </c>
      <c r="LW63" s="459">
        <f t="shared" si="172"/>
        <v>0</v>
      </c>
      <c r="LX63" s="465">
        <f t="shared" si="295"/>
        <v>0</v>
      </c>
      <c r="LY63" s="465" t="str">
        <f t="shared" si="296"/>
        <v/>
      </c>
      <c r="LZ63" s="466" t="str">
        <f t="shared" si="173"/>
        <v/>
      </c>
      <c r="MA63" s="466">
        <f t="shared" si="297"/>
        <v>0</v>
      </c>
      <c r="MB63" s="466">
        <f t="shared" si="174"/>
        <v>0</v>
      </c>
      <c r="MC63" s="466">
        <f t="shared" si="298"/>
        <v>0</v>
      </c>
      <c r="MD63" s="467">
        <f t="shared" si="299"/>
        <v>0</v>
      </c>
      <c r="ME63" s="468" t="str">
        <f t="shared" si="300"/>
        <v>○</v>
      </c>
      <c r="MF63" s="469" t="str">
        <f t="shared" si="301"/>
        <v/>
      </c>
      <c r="MG63" s="466">
        <f t="shared" si="302"/>
        <v>0</v>
      </c>
      <c r="MH63" s="470">
        <f t="shared" si="303"/>
        <v>0</v>
      </c>
      <c r="MI63" s="471" t="str">
        <f t="shared" si="175"/>
        <v>○</v>
      </c>
      <c r="MJ63" s="556" t="str">
        <f t="shared" si="176"/>
        <v>○</v>
      </c>
      <c r="MK63" s="569" t="str">
        <f t="shared" si="304"/>
        <v/>
      </c>
      <c r="ML63" s="568" t="str">
        <f t="shared" si="305"/>
        <v/>
      </c>
      <c r="MM63" s="570" t="str">
        <f t="shared" si="306"/>
        <v/>
      </c>
      <c r="MN63" s="571">
        <f t="shared" si="307"/>
        <v>0</v>
      </c>
    </row>
    <row r="64" spans="1:352" ht="30" customHeight="1">
      <c r="A64" s="531">
        <f t="shared" si="200"/>
        <v>0</v>
      </c>
      <c r="B64" s="531">
        <f t="shared" si="133"/>
        <v>0</v>
      </c>
      <c r="C64" s="531">
        <f t="shared" si="181"/>
        <v>0</v>
      </c>
      <c r="D64" s="531">
        <f t="shared" si="135"/>
        <v>0</v>
      </c>
      <c r="E64" s="531">
        <f t="shared" si="201"/>
        <v>0</v>
      </c>
      <c r="F64" s="531">
        <f t="shared" si="202"/>
        <v>0</v>
      </c>
      <c r="G64" s="531">
        <f t="shared" si="136"/>
        <v>0</v>
      </c>
      <c r="H64" s="531">
        <f t="shared" si="137"/>
        <v>0</v>
      </c>
      <c r="I64" s="531">
        <f t="shared" si="203"/>
        <v>0</v>
      </c>
      <c r="J64" s="531">
        <f t="shared" si="138"/>
        <v>0</v>
      </c>
      <c r="K64" s="532">
        <f t="shared" si="12"/>
        <v>51</v>
      </c>
      <c r="L64" s="390"/>
      <c r="M64" s="391"/>
      <c r="N64" s="391"/>
      <c r="O64" s="102"/>
      <c r="P64" s="545" cm="1">
        <f t="array" ref="P64">IFERROR(_xlfn.IFS($O64=1,"都市農業地域",$O64=2,"平地農業地域",$O64=3,"中間農業地域",$O64=4,"山間農業地域"),0)</f>
        <v>0</v>
      </c>
      <c r="Q64" s="560"/>
      <c r="R64" s="317">
        <f t="shared" si="204"/>
        <v>0</v>
      </c>
      <c r="S64" s="637"/>
      <c r="T64" s="742"/>
      <c r="U64" s="743"/>
      <c r="V64" s="637"/>
      <c r="W64" s="455" t="str">
        <f t="shared" si="139"/>
        <v/>
      </c>
      <c r="X64" s="546" t="str">
        <f>IFERROR(IF($Y64=5,"100万円",VLOOKUP($W64,'整理番号表 （R7） '!$Y$33:$Z$34,2,"FALSE")),"")</f>
        <v/>
      </c>
      <c r="Y64" s="50"/>
      <c r="Z64" s="456" cm="1">
        <f t="array" ref="Z64">IFERROR(_xlfn.IFS($Y64=1,"認定農業者",$Y64=2,"認定就農者",$Y64=3,"集落営農組織(任意組織)",$Y64=4,"市町村基本構想に示す目標水準を達成している農業者",$Y64=5,"市町村が認める者"),0)</f>
        <v>0</v>
      </c>
      <c r="AA64" s="371"/>
      <c r="AB64" s="547" t="str">
        <f>'整理番号表 （R7） '!$AC64</f>
        <v/>
      </c>
      <c r="AC64" s="548" t="str">
        <f t="shared" si="186"/>
        <v/>
      </c>
      <c r="AD64" s="50"/>
      <c r="AE64" s="50"/>
      <c r="AF64" s="318">
        <f>IF(AE64&lt;&gt;0,VLOOKUP(AE64,'整理番号表 （R7） '!$B$20:$F$47,2,FALSE),)</f>
        <v>0</v>
      </c>
      <c r="AG64" s="104"/>
      <c r="AH64" s="549" t="str">
        <f>IFERROR(VLOOKUP(AG64,'整理番号表 （R7） '!$P$6:$Q$39,2,FALSE),"")</f>
        <v/>
      </c>
      <c r="AI64" s="106"/>
      <c r="AJ64" s="530">
        <f t="shared" si="205"/>
        <v>0</v>
      </c>
      <c r="AK64" s="89"/>
      <c r="AL64" s="632"/>
      <c r="AM64" s="439"/>
      <c r="AN64" s="440"/>
      <c r="AO64" s="440"/>
      <c r="AP64" s="104"/>
      <c r="AQ64" s="441">
        <f>IF(AP64&lt;&gt;0,VLOOKUP(AP64,'整理番号表 （R7） '!$P$43:$R$49,2,FALSE),)</f>
        <v>0</v>
      </c>
      <c r="AR64" s="442"/>
      <c r="AS64" s="440"/>
      <c r="AT64" s="105"/>
      <c r="AU64" s="767"/>
      <c r="AV64" s="767"/>
      <c r="AW64" s="418"/>
      <c r="AX64" s="443">
        <f t="shared" si="140"/>
        <v>0</v>
      </c>
      <c r="AY64" s="443">
        <f t="shared" si="206"/>
        <v>0</v>
      </c>
      <c r="AZ64" s="418"/>
      <c r="BA64" s="443">
        <f t="shared" si="177"/>
        <v>0</v>
      </c>
      <c r="BB64" s="444"/>
      <c r="BC64" s="444"/>
      <c r="BD64" s="444"/>
      <c r="BE64" s="620"/>
      <c r="BF64" s="553" t="str">
        <f t="shared" si="207"/>
        <v/>
      </c>
      <c r="BG64" s="562" t="str">
        <f t="shared" si="208"/>
        <v/>
      </c>
      <c r="BH64" s="445">
        <f t="shared" si="143"/>
        <v>0</v>
      </c>
      <c r="BI64" s="445">
        <f t="shared" si="178"/>
        <v>0</v>
      </c>
      <c r="BJ64" s="446"/>
      <c r="BK64" s="446"/>
      <c r="BL64" s="446"/>
      <c r="BM64" s="45"/>
      <c r="BN64" s="318">
        <f>IF(BM64&lt;&gt;0,VLOOKUP(BM64,'整理番号表 （R7） '!$T$6:$U$16,2,FALSE),)</f>
        <v>0</v>
      </c>
      <c r="BO64" s="45"/>
      <c r="BP64" s="318">
        <f>IF(BO64&lt;&gt;0,VLOOKUP(BO64,'整理番号表 （R7） '!$T$23:$U$30,2,FALSE),)</f>
        <v>0</v>
      </c>
      <c r="BQ64" s="45"/>
      <c r="BR64" s="319">
        <f t="shared" si="17"/>
        <v>0</v>
      </c>
      <c r="BS64" s="763" t="str">
        <f t="shared" si="209"/>
        <v/>
      </c>
      <c r="BT64" s="113"/>
      <c r="BU64" s="618"/>
      <c r="BV64" s="113"/>
      <c r="BW64" s="113"/>
      <c r="BX64" s="113"/>
      <c r="BY64" s="554">
        <f t="shared" si="144"/>
        <v>0</v>
      </c>
      <c r="BZ64" s="764">
        <f t="shared" si="195"/>
        <v>0</v>
      </c>
      <c r="CA64" s="317">
        <f t="shared" si="145"/>
        <v>0</v>
      </c>
      <c r="CB64" s="357" t="str">
        <f t="shared" si="182"/>
        <v/>
      </c>
      <c r="CC64" s="317">
        <f t="shared" si="210"/>
        <v>0</v>
      </c>
      <c r="CD64" s="317">
        <f t="shared" si="146"/>
        <v>0</v>
      </c>
      <c r="CE64" s="317">
        <f t="shared" si="147"/>
        <v>0</v>
      </c>
      <c r="CF64" s="317">
        <f t="shared" si="148"/>
        <v>0</v>
      </c>
      <c r="CG64" s="317">
        <f t="shared" si="149"/>
        <v>0</v>
      </c>
      <c r="CH64" s="317">
        <f t="shared" si="150"/>
        <v>0</v>
      </c>
      <c r="CI64" s="357" t="str">
        <f t="shared" si="151"/>
        <v/>
      </c>
      <c r="CJ64" s="572">
        <f t="shared" ref="CJ64:CO73" si="323">IF(OR($BT64&lt;=0,$BX64&lt;=0),0,IF(AND($W64=1,$I64=1,$FM64&lt;&gt;1,CJ$2&lt;=$BY64,$BY64&lt;CK$2),1,))</f>
        <v>0</v>
      </c>
      <c r="CK64" s="320">
        <f t="shared" si="323"/>
        <v>0</v>
      </c>
      <c r="CL64" s="320">
        <f t="shared" si="323"/>
        <v>0</v>
      </c>
      <c r="CM64" s="320">
        <f t="shared" si="323"/>
        <v>0</v>
      </c>
      <c r="CN64" s="320">
        <f t="shared" si="323"/>
        <v>0</v>
      </c>
      <c r="CO64" s="320">
        <f t="shared" si="323"/>
        <v>0</v>
      </c>
      <c r="CP64" s="320">
        <f t="shared" si="211"/>
        <v>0</v>
      </c>
      <c r="CQ64" s="320">
        <f t="shared" ref="CQ64:CV73" si="324">IF(OR($BT64&lt;=0,$BX64&lt;=0),0,IF(AND($W64=2,$I64=1,$FM64&lt;&gt;1,CQ$2&lt;=$BY64,$BY64&lt;CR$2),1,))</f>
        <v>0</v>
      </c>
      <c r="CR64" s="320">
        <f t="shared" si="324"/>
        <v>0</v>
      </c>
      <c r="CS64" s="320">
        <f t="shared" si="324"/>
        <v>0</v>
      </c>
      <c r="CT64" s="320">
        <f t="shared" si="324"/>
        <v>0</v>
      </c>
      <c r="CU64" s="320">
        <f t="shared" si="324"/>
        <v>0</v>
      </c>
      <c r="CV64" s="320">
        <f t="shared" si="324"/>
        <v>0</v>
      </c>
      <c r="CW64" s="320">
        <f t="shared" si="212"/>
        <v>0</v>
      </c>
      <c r="CX64" s="320">
        <f t="shared" ref="CX64:DC73" si="325">IF($BX64&lt;0,0,IF(AND($W64=1,$I64=1,$FM64&lt;&gt;1,CX$2&lt;=$BZ64,$BZ64&lt;CY$2),1,))</f>
        <v>0</v>
      </c>
      <c r="CY64" s="320">
        <f t="shared" si="325"/>
        <v>0</v>
      </c>
      <c r="CZ64" s="320">
        <f t="shared" si="325"/>
        <v>0</v>
      </c>
      <c r="DA64" s="320">
        <f t="shared" si="325"/>
        <v>0</v>
      </c>
      <c r="DB64" s="320">
        <f t="shared" si="325"/>
        <v>0</v>
      </c>
      <c r="DC64" s="320">
        <f t="shared" si="325"/>
        <v>0</v>
      </c>
      <c r="DD64" s="320">
        <f t="shared" si="213"/>
        <v>0</v>
      </c>
      <c r="DE64" s="320">
        <f t="shared" si="318"/>
        <v>0</v>
      </c>
      <c r="DF64" s="320">
        <f t="shared" si="318"/>
        <v>0</v>
      </c>
      <c r="DG64" s="320">
        <f t="shared" si="318"/>
        <v>0</v>
      </c>
      <c r="DH64" s="320">
        <f t="shared" si="318"/>
        <v>0</v>
      </c>
      <c r="DI64" s="320">
        <f t="shared" si="319"/>
        <v>0</v>
      </c>
      <c r="DJ64" s="320">
        <f t="shared" si="319"/>
        <v>0</v>
      </c>
      <c r="DK64" s="320">
        <f t="shared" si="214"/>
        <v>0</v>
      </c>
      <c r="DL64" s="320">
        <f t="shared" si="215"/>
        <v>0</v>
      </c>
      <c r="DM64" s="320">
        <f t="shared" si="216"/>
        <v>0</v>
      </c>
      <c r="DN64" s="320">
        <f t="shared" si="217"/>
        <v>0</v>
      </c>
      <c r="DO64" s="320">
        <f t="shared" si="218"/>
        <v>0</v>
      </c>
      <c r="DP64" s="374">
        <f t="shared" si="219"/>
        <v>0</v>
      </c>
      <c r="DQ64" s="447">
        <f t="shared" si="220"/>
        <v>0</v>
      </c>
      <c r="DR64" s="447">
        <f>IF($W64=1,IF(SUM($DQ64:DQ64)&lt;&gt;1,IF(SUM(GL64,GW64,HF64)&gt;0,1,),),)</f>
        <v>0</v>
      </c>
      <c r="DS64" s="447">
        <f>IF($W64=1,IF(SUM($DQ64:DR64)&lt;&gt;1,IF(SUM(GM64,GX64,HG64)&gt;0,1,),),)</f>
        <v>0</v>
      </c>
      <c r="DT64" s="447">
        <f>IF($W64=1,IF(SUM($DQ64:DS64)&lt;&gt;1,IF(SUM(GN64,GY64,HH64)&gt;0,1,),),)</f>
        <v>0</v>
      </c>
      <c r="DU64" s="447">
        <f>IF($W64=1,IF(SUM($DQ64:DT64)&lt;&gt;1,IF(SUM(GO64,GT64,GZ64,HI64)&gt;0,1,),),)</f>
        <v>0</v>
      </c>
      <c r="DV64" s="447">
        <f>IF($W64=1,IF(SUM($DQ64:DT64)&lt;&gt;1,IF(SUM(GP64,HA64,HJ64)&gt;0,1,),),)</f>
        <v>0</v>
      </c>
      <c r="DW64" s="447">
        <f>IF($W64=1,IF(SUM($DQ64:DV64)&lt;&gt;1,IF(SUM(GQ64,HB64,HK64)&gt;0,1,),),)</f>
        <v>0</v>
      </c>
      <c r="DX64" s="447">
        <f>IF($W64=1,IF(SUM($DQ64:DV64)&lt;&gt;1,IF(SUM(GR64,HC64,HL64)&gt;0,1,),),)</f>
        <v>0</v>
      </c>
      <c r="DY64" s="447">
        <f>IF($W64=1,IF(SUM($DQ64:DX64)&lt;&gt;1,IF(SUM(GS64,HD64,HM64,GU64)&gt;0,1,),),)</f>
        <v>0</v>
      </c>
      <c r="DZ64" s="447">
        <f t="shared" si="221"/>
        <v>0</v>
      </c>
      <c r="EA64" s="643"/>
      <c r="EB64" s="643"/>
      <c r="EC64" s="643"/>
      <c r="ED64" s="643"/>
      <c r="EE64" s="643"/>
      <c r="EF64" s="643"/>
      <c r="EG64" s="643"/>
      <c r="EH64" s="643"/>
      <c r="EI64" s="643"/>
      <c r="EJ64" s="643"/>
      <c r="EK64" s="643"/>
      <c r="EL64" s="643"/>
      <c r="EM64" s="56"/>
      <c r="EN64" s="56"/>
      <c r="EO64" s="56"/>
      <c r="EP64" s="56"/>
      <c r="EQ64" s="56"/>
      <c r="ER64" s="555">
        <f t="shared" si="222"/>
        <v>0</v>
      </c>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448"/>
      <c r="FT64" s="56"/>
      <c r="FU64" s="449"/>
      <c r="FV64" s="458"/>
      <c r="FW64" s="573"/>
      <c r="FX64" s="530">
        <f t="shared" si="223"/>
        <v>0</v>
      </c>
      <c r="FY64" s="450"/>
      <c r="FZ64" s="451"/>
      <c r="GA64" s="452"/>
      <c r="GB64" s="452"/>
      <c r="GC64" s="453">
        <f t="shared" si="224"/>
        <v>0</v>
      </c>
      <c r="GD64" s="454">
        <f t="shared" si="225"/>
        <v>0</v>
      </c>
      <c r="GE64" s="455">
        <f t="shared" si="226"/>
        <v>0</v>
      </c>
      <c r="GF64" s="456">
        <f t="shared" si="227"/>
        <v>0</v>
      </c>
      <c r="GG64" s="456">
        <f t="shared" si="228"/>
        <v>0</v>
      </c>
      <c r="GH64" s="456">
        <f t="shared" si="229"/>
        <v>0</v>
      </c>
      <c r="GI64" s="456">
        <f t="shared" si="230"/>
        <v>0</v>
      </c>
      <c r="GJ64" s="455">
        <f t="shared" si="47"/>
        <v>0</v>
      </c>
      <c r="GK64" s="455">
        <f t="shared" si="152"/>
        <v>0</v>
      </c>
      <c r="GL64" s="455">
        <f>IF(AND($FX64&lt;&gt;1,$FZ64&lt;&gt;1),IF(AND(SUM($GK64:GK64)&lt;&gt;1),IF($GC64&gt;=10,1,),),0)</f>
        <v>0</v>
      </c>
      <c r="GM64" s="455">
        <f>IF(AND($FX64&lt;&gt;1,$FZ64&lt;&gt;1),IF(AND(SUM($GK64:GL64)&lt;&gt;1),IF(AND($FY64=1,$GC64&gt;=4),1,),),0)</f>
        <v>0</v>
      </c>
      <c r="GN64" s="455">
        <f>IF(AND($FX64&lt;&gt;1,$FZ64&lt;&gt;1),IF(AND(SUM($GK64:GM64)&lt;&gt;1),IF(AND($FY64=1,$GC64&gt;=2),1,),),0)</f>
        <v>0</v>
      </c>
      <c r="GO64" s="455">
        <f>IF(AND($FX64&lt;&gt;1,$FZ64&lt;&gt;1),IF(AND(SUM($GK64:GN64)&lt;&gt;1),IF(AND($FY64=1,$GC64&gt;0),1,),),0)</f>
        <v>0</v>
      </c>
      <c r="GP64" s="455">
        <f>IF(AND($FX64&lt;&gt;1,$FZ64&lt;&gt;1),IF(AND(SUM($GK64:GO64)&lt;&gt;1),IF($GC64&gt;=4,1,),),0)</f>
        <v>0</v>
      </c>
      <c r="GQ64" s="455">
        <f>IF(AND($FX64&lt;&gt;1,$FZ64&lt;&gt;1),IF(AND(SUM($GK64:GP64)&lt;&gt;1),IF($FY64=1,1,),),0)</f>
        <v>0</v>
      </c>
      <c r="GR64" s="455">
        <f>IF(AND($FX64&lt;&gt;1,$FZ64&lt;&gt;1),IF(AND(SUM($GK64:GQ64)&lt;&gt;1),IF($GC64&gt;=2,1,),),0)</f>
        <v>0</v>
      </c>
      <c r="GS64" s="455">
        <f>IF(AND($FX64&lt;&gt;1,$FZ64&lt;&gt;1),IF(AND(SUM($GK64:GR64)&lt;&gt;1),IF($GC64&gt;0,1,),),0)</f>
        <v>0</v>
      </c>
      <c r="GT64" s="455">
        <f t="shared" si="48"/>
        <v>0</v>
      </c>
      <c r="GU64" s="455">
        <f>IF($FX64&lt;&gt;1,IF(AND(SUM($GT64:GT64)&lt;&gt;1,$GJ64=4,$FZ64=1,$GC64&gt;0),1,),0)</f>
        <v>0</v>
      </c>
      <c r="GV64" s="455">
        <f t="shared" si="49"/>
        <v>0</v>
      </c>
      <c r="GW64" s="455">
        <f t="shared" si="50"/>
        <v>0</v>
      </c>
      <c r="GX64" s="455">
        <f>IF($FX64&lt;&gt;1,IF(AND($GJ64=2,SUM($GV64:GW64)&lt;&gt;1),IF(AND($FY64=1,$GD64&gt;=0.2),1,),),0)</f>
        <v>0</v>
      </c>
      <c r="GY64" s="455">
        <f>IF($FX64&lt;&gt;1,IF(AND($GJ64=2,SUM($GV64:GX64)&lt;&gt;1),IF(AND($FY64=1,$GD64&gt;=0.1),1,),),0)</f>
        <v>0</v>
      </c>
      <c r="GZ64" s="455">
        <f>IF($FX64&lt;&gt;1,IF(AND($GJ64=2,SUM($GV64:GY64)&lt;&gt;1),IF(AND($FY64=1,$GC64&gt;0),1,),),0)</f>
        <v>0</v>
      </c>
      <c r="HA64" s="455">
        <f>IF($FX64&lt;&gt;1,IF(AND($GJ64=2,SUM($GV64:GZ64)&lt;&gt;1),IF($GD64&gt;=0.2,1,),),0)</f>
        <v>0</v>
      </c>
      <c r="HB64" s="455">
        <f>IF($FX64&lt;&gt;1,IF(AND($GJ64=2,SUM($GV64:HA64)&lt;&gt;1),IF($FY64=1,1,),),0)</f>
        <v>0</v>
      </c>
      <c r="HC64" s="455">
        <f>IF($FX64&lt;&gt;1,IF(AND($GJ64=2,SUM($GV64:HB64)&lt;&gt;1),IF($GD64&gt;=0.1,1,),),0)</f>
        <v>0</v>
      </c>
      <c r="HD64" s="455">
        <f>IF($FX64&lt;&gt;1,IF(AND(SUM($GV64:HC64)&lt;&gt;1,$GJ64=2,$GC64&gt;0),1,),0)</f>
        <v>0</v>
      </c>
      <c r="HE64" s="455">
        <f t="shared" si="51"/>
        <v>0</v>
      </c>
      <c r="HF64" s="455">
        <f t="shared" si="52"/>
        <v>0</v>
      </c>
      <c r="HG64" s="455">
        <f>IF($FX64&lt;&gt;1,IF(AND($GJ64=3,SUM($HE64:HF64)&lt;&gt;1),IF(AND($FY64=1,$GD64&gt;=0.1),1,),),0)</f>
        <v>0</v>
      </c>
      <c r="HH64" s="455">
        <f>IF($FX64&lt;&gt;1,IF(AND($GJ64=3,SUM($HE64:HG64)&lt;&gt;1),IF(AND($FY64=1,$GD64&gt;=0.05),1,),),0)</f>
        <v>0</v>
      </c>
      <c r="HI64" s="455">
        <f>IF($FX64&lt;&gt;1,IF(AND($GJ64=3,SUM($HE64:HH64)&lt;&gt;1),IF(AND($FY64=1,$GC64&gt;0),1,),),0)</f>
        <v>0</v>
      </c>
      <c r="HJ64" s="455">
        <f>IF($FX64&lt;&gt;1,IF(AND($GJ64=3,SUM($HE64:HI64)&lt;&gt;1),IF($GD64&gt;=0.1,1,),),0)</f>
        <v>0</v>
      </c>
      <c r="HK64" s="455">
        <f>IF($FX64&lt;&gt;1,IF(AND($GJ64=3,SUM($HE64:HJ64)&lt;&gt;1),IF($FY64=1,1,),),0)</f>
        <v>0</v>
      </c>
      <c r="HL64" s="455">
        <f>IF($FX64&lt;&gt;1,IF(AND($GJ64=3,SUM($HE64:HK64)&lt;&gt;1),IF($GD64&gt;=0.05,1,),),0)</f>
        <v>0</v>
      </c>
      <c r="HM64" s="455">
        <f>IF($FX64&lt;&gt;1,IF(AND(SUM($HE64:HL64)&lt;&gt;1,$GJ64=3,$FZ64=1,$GC64&gt;0),1,),0)</f>
        <v>0</v>
      </c>
      <c r="HN64" s="457">
        <f t="shared" si="153"/>
        <v>0</v>
      </c>
      <c r="HO64" s="458"/>
      <c r="HP64" s="459">
        <f t="shared" si="231"/>
        <v>0</v>
      </c>
      <c r="HQ64" s="460">
        <f t="shared" si="232"/>
        <v>0</v>
      </c>
      <c r="HR64" s="460">
        <f t="shared" si="233"/>
        <v>0</v>
      </c>
      <c r="HS64" s="460">
        <f t="shared" si="234"/>
        <v>0</v>
      </c>
      <c r="HT64" s="460">
        <f t="shared" si="235"/>
        <v>0</v>
      </c>
      <c r="HU64" s="460">
        <f t="shared" si="236"/>
        <v>0</v>
      </c>
      <c r="HV64" s="460">
        <f t="shared" si="237"/>
        <v>0</v>
      </c>
      <c r="HW64" s="460">
        <f t="shared" si="238"/>
        <v>0</v>
      </c>
      <c r="HX64" s="460">
        <f t="shared" si="239"/>
        <v>0</v>
      </c>
      <c r="HY64" s="460">
        <f t="shared" si="240"/>
        <v>0</v>
      </c>
      <c r="HZ64" s="460">
        <f t="shared" si="241"/>
        <v>0</v>
      </c>
      <c r="IA64" s="460">
        <f t="shared" si="242"/>
        <v>0</v>
      </c>
      <c r="IB64" s="460">
        <f t="shared" si="243"/>
        <v>0</v>
      </c>
      <c r="IC64" s="460">
        <f t="shared" si="244"/>
        <v>0</v>
      </c>
      <c r="ID64" s="460">
        <f t="shared" si="245"/>
        <v>0</v>
      </c>
      <c r="IE64" s="460">
        <f t="shared" si="246"/>
        <v>0</v>
      </c>
      <c r="IF64" s="460">
        <f t="shared" si="247"/>
        <v>0</v>
      </c>
      <c r="IG64" s="460">
        <f t="shared" si="248"/>
        <v>0</v>
      </c>
      <c r="IH64" s="460">
        <f t="shared" si="249"/>
        <v>0</v>
      </c>
      <c r="II64" s="460">
        <f t="shared" si="250"/>
        <v>0</v>
      </c>
      <c r="IJ64" s="460">
        <f t="shared" si="251"/>
        <v>0</v>
      </c>
      <c r="IK64" s="460">
        <f t="shared" si="252"/>
        <v>0</v>
      </c>
      <c r="IL64" s="460">
        <f t="shared" si="253"/>
        <v>0</v>
      </c>
      <c r="IM64" s="460">
        <f t="shared" si="254"/>
        <v>0</v>
      </c>
      <c r="IN64" s="460">
        <f t="shared" si="255"/>
        <v>0</v>
      </c>
      <c r="IO64" s="460">
        <f t="shared" si="256"/>
        <v>0</v>
      </c>
      <c r="IP64" s="460">
        <f t="shared" si="257"/>
        <v>0</v>
      </c>
      <c r="IQ64" s="460">
        <f t="shared" si="258"/>
        <v>0</v>
      </c>
      <c r="IR64" s="460">
        <f t="shared" si="259"/>
        <v>0</v>
      </c>
      <c r="IS64" s="460">
        <f t="shared" si="260"/>
        <v>0</v>
      </c>
      <c r="IT64" s="460">
        <f t="shared" si="261"/>
        <v>0</v>
      </c>
      <c r="IU64" s="460">
        <f t="shared" si="262"/>
        <v>0</v>
      </c>
      <c r="IV64" s="460">
        <f t="shared" si="263"/>
        <v>0</v>
      </c>
      <c r="IW64" s="460">
        <f t="shared" si="264"/>
        <v>0</v>
      </c>
      <c r="IX64" s="460">
        <f t="shared" si="265"/>
        <v>0</v>
      </c>
      <c r="IY64" s="460">
        <f t="shared" si="266"/>
        <v>0</v>
      </c>
      <c r="IZ64" s="460">
        <f t="shared" si="267"/>
        <v>0</v>
      </c>
      <c r="JA64" s="460">
        <f t="shared" si="268"/>
        <v>0</v>
      </c>
      <c r="JB64" s="460">
        <f t="shared" si="269"/>
        <v>0</v>
      </c>
      <c r="JC64" s="460">
        <f t="shared" si="270"/>
        <v>0</v>
      </c>
      <c r="JD64" s="460">
        <f t="shared" si="271"/>
        <v>0</v>
      </c>
      <c r="JE64" s="460">
        <f t="shared" si="272"/>
        <v>0</v>
      </c>
      <c r="JF64" s="460">
        <f t="shared" si="273"/>
        <v>0</v>
      </c>
      <c r="JG64" s="460">
        <f t="shared" si="154"/>
        <v>0</v>
      </c>
      <c r="JH64" s="460">
        <f t="shared" si="155"/>
        <v>0</v>
      </c>
      <c r="JI64" s="460">
        <f t="shared" si="156"/>
        <v>0</v>
      </c>
      <c r="JJ64" s="460">
        <f t="shared" si="157"/>
        <v>0</v>
      </c>
      <c r="JK64" s="460">
        <f t="shared" si="158"/>
        <v>0</v>
      </c>
      <c r="JL64" s="460">
        <f t="shared" si="159"/>
        <v>0</v>
      </c>
      <c r="JM64" s="648">
        <f t="shared" si="274"/>
        <v>0</v>
      </c>
      <c r="JN64" s="460">
        <f t="shared" si="275"/>
        <v>0</v>
      </c>
      <c r="JO64" s="460">
        <f t="shared" si="276"/>
        <v>0</v>
      </c>
      <c r="JP64" s="648">
        <f t="shared" si="277"/>
        <v>0</v>
      </c>
      <c r="JQ64" s="460">
        <f t="shared" si="278"/>
        <v>0</v>
      </c>
      <c r="JR64" s="460">
        <f t="shared" si="279"/>
        <v>0</v>
      </c>
      <c r="JS64" s="460">
        <f t="shared" si="308"/>
        <v>0</v>
      </c>
      <c r="JT64" s="460">
        <f t="shared" si="280"/>
        <v>0</v>
      </c>
      <c r="JU64" s="460">
        <f t="shared" si="281"/>
        <v>0</v>
      </c>
      <c r="JV64" s="460">
        <f t="shared" si="282"/>
        <v>0</v>
      </c>
      <c r="JW64" s="460">
        <f t="shared" si="322"/>
        <v>0</v>
      </c>
      <c r="JX64" s="460">
        <f t="shared" si="322"/>
        <v>0</v>
      </c>
      <c r="JY64" s="460">
        <f t="shared" si="322"/>
        <v>0</v>
      </c>
      <c r="JZ64" s="460">
        <f t="shared" si="322"/>
        <v>0</v>
      </c>
      <c r="KA64" s="460">
        <f t="shared" si="322"/>
        <v>0</v>
      </c>
      <c r="KB64" s="460">
        <f t="shared" si="322"/>
        <v>0</v>
      </c>
      <c r="KC64" s="460">
        <f t="shared" si="322"/>
        <v>0</v>
      </c>
      <c r="KD64" s="460">
        <f t="shared" si="322"/>
        <v>0</v>
      </c>
      <c r="KE64" s="460">
        <f t="shared" si="322"/>
        <v>0</v>
      </c>
      <c r="KF64" s="460">
        <f t="shared" si="322"/>
        <v>0</v>
      </c>
      <c r="KG64" s="460">
        <f t="shared" si="322"/>
        <v>0</v>
      </c>
      <c r="KH64" s="460">
        <f t="shared" si="321"/>
        <v>0</v>
      </c>
      <c r="KI64" s="460">
        <f t="shared" si="283"/>
        <v>0</v>
      </c>
      <c r="KJ64" s="460">
        <f t="shared" si="321"/>
        <v>0</v>
      </c>
      <c r="KK64" s="460">
        <f t="shared" si="321"/>
        <v>0</v>
      </c>
      <c r="KL64" s="460">
        <f t="shared" si="321"/>
        <v>0</v>
      </c>
      <c r="KM64" s="460">
        <f t="shared" si="321"/>
        <v>0</v>
      </c>
      <c r="KN64" s="460">
        <f t="shared" si="321"/>
        <v>0</v>
      </c>
      <c r="KO64" s="460">
        <f t="shared" si="320"/>
        <v>0</v>
      </c>
      <c r="KP64" s="460">
        <f t="shared" si="320"/>
        <v>0</v>
      </c>
      <c r="KQ64" s="460">
        <f t="shared" si="320"/>
        <v>0</v>
      </c>
      <c r="KR64" s="460">
        <f t="shared" si="320"/>
        <v>0</v>
      </c>
      <c r="KS64" s="460">
        <f t="shared" si="320"/>
        <v>0</v>
      </c>
      <c r="KT64" s="460">
        <f t="shared" si="320"/>
        <v>0</v>
      </c>
      <c r="KU64" s="460">
        <f t="shared" si="320"/>
        <v>0</v>
      </c>
      <c r="KV64" s="460">
        <f t="shared" si="320"/>
        <v>0</v>
      </c>
      <c r="KW64" s="460">
        <f t="shared" si="320"/>
        <v>0</v>
      </c>
      <c r="KX64" s="460">
        <f t="shared" si="284"/>
        <v>0</v>
      </c>
      <c r="KY64" s="460">
        <f t="shared" si="180"/>
        <v>0</v>
      </c>
      <c r="KZ64" s="460">
        <f t="shared" si="285"/>
        <v>0</v>
      </c>
      <c r="LA64" s="457">
        <f t="shared" si="285"/>
        <v>0</v>
      </c>
      <c r="LB64" s="461">
        <f t="shared" si="162"/>
        <v>0</v>
      </c>
      <c r="LC64" s="460">
        <f t="shared" si="286"/>
        <v>0</v>
      </c>
      <c r="LD64" s="462">
        <f>IF(I64=1,VLOOKUP(C64,'総括表 (A表)'!$E$12:$AP$542,37,FALSE),)</f>
        <v>0</v>
      </c>
      <c r="LE64" s="463">
        <f t="shared" si="163"/>
        <v>0</v>
      </c>
      <c r="LF64" s="460" t="str">
        <f t="shared" si="287"/>
        <v/>
      </c>
      <c r="LG64" s="460" t="str">
        <f t="shared" si="288"/>
        <v/>
      </c>
      <c r="LH64" s="460" t="str">
        <f t="shared" si="164"/>
        <v/>
      </c>
      <c r="LI64" s="460" t="str">
        <f t="shared" si="309"/>
        <v/>
      </c>
      <c r="LJ64" s="460" t="str">
        <f t="shared" si="310"/>
        <v/>
      </c>
      <c r="LK64" s="460" t="str">
        <f t="shared" si="311"/>
        <v/>
      </c>
      <c r="LL64" s="460" t="str">
        <f t="shared" si="312"/>
        <v/>
      </c>
      <c r="LM64" s="460" t="str">
        <f t="shared" si="313"/>
        <v/>
      </c>
      <c r="LN64" s="460" t="str">
        <f t="shared" si="314"/>
        <v/>
      </c>
      <c r="LO64" s="462" t="str">
        <f t="shared" si="289"/>
        <v/>
      </c>
      <c r="LP64" s="459">
        <f t="shared" si="171"/>
        <v>0</v>
      </c>
      <c r="LQ64" s="460" t="str">
        <f t="shared" si="290"/>
        <v/>
      </c>
      <c r="LR64" s="460" t="str">
        <f t="shared" si="291"/>
        <v/>
      </c>
      <c r="LS64" s="464" t="str">
        <f t="shared" si="292"/>
        <v/>
      </c>
      <c r="LT64" s="460" t="str">
        <f t="shared" si="293"/>
        <v/>
      </c>
      <c r="LU64" s="460" t="str">
        <f t="shared" si="294"/>
        <v/>
      </c>
      <c r="LV64" s="621" t="str">
        <f t="shared" si="179"/>
        <v>○</v>
      </c>
      <c r="LW64" s="459">
        <f t="shared" si="172"/>
        <v>0</v>
      </c>
      <c r="LX64" s="465">
        <f t="shared" si="295"/>
        <v>0</v>
      </c>
      <c r="LY64" s="465" t="str">
        <f t="shared" si="296"/>
        <v/>
      </c>
      <c r="LZ64" s="466" t="str">
        <f t="shared" si="173"/>
        <v/>
      </c>
      <c r="MA64" s="466">
        <f t="shared" si="297"/>
        <v>0</v>
      </c>
      <c r="MB64" s="466">
        <f t="shared" si="174"/>
        <v>0</v>
      </c>
      <c r="MC64" s="466">
        <f t="shared" si="298"/>
        <v>0</v>
      </c>
      <c r="MD64" s="467">
        <f t="shared" si="299"/>
        <v>0</v>
      </c>
      <c r="ME64" s="468" t="str">
        <f t="shared" si="300"/>
        <v>○</v>
      </c>
      <c r="MF64" s="469" t="str">
        <f t="shared" si="301"/>
        <v/>
      </c>
      <c r="MG64" s="466">
        <f t="shared" si="302"/>
        <v>0</v>
      </c>
      <c r="MH64" s="470">
        <f t="shared" si="303"/>
        <v>0</v>
      </c>
      <c r="MI64" s="471" t="str">
        <f t="shared" si="175"/>
        <v>○</v>
      </c>
      <c r="MJ64" s="556" t="str">
        <f t="shared" si="176"/>
        <v>○</v>
      </c>
      <c r="MK64" s="569" t="str">
        <f t="shared" si="304"/>
        <v/>
      </c>
      <c r="ML64" s="568" t="str">
        <f t="shared" si="305"/>
        <v/>
      </c>
      <c r="MM64" s="570" t="str">
        <f t="shared" si="306"/>
        <v/>
      </c>
      <c r="MN64" s="571">
        <f t="shared" si="307"/>
        <v>0</v>
      </c>
    </row>
    <row r="65" spans="1:352" ht="30" customHeight="1">
      <c r="A65" s="531">
        <f t="shared" si="200"/>
        <v>0</v>
      </c>
      <c r="B65" s="531">
        <f t="shared" si="133"/>
        <v>0</v>
      </c>
      <c r="C65" s="531">
        <f t="shared" si="181"/>
        <v>0</v>
      </c>
      <c r="D65" s="531">
        <f t="shared" si="135"/>
        <v>0</v>
      </c>
      <c r="E65" s="531">
        <f t="shared" si="201"/>
        <v>0</v>
      </c>
      <c r="F65" s="531">
        <f t="shared" si="202"/>
        <v>0</v>
      </c>
      <c r="G65" s="531">
        <f t="shared" si="136"/>
        <v>0</v>
      </c>
      <c r="H65" s="531">
        <f t="shared" si="137"/>
        <v>0</v>
      </c>
      <c r="I65" s="531">
        <f t="shared" si="203"/>
        <v>0</v>
      </c>
      <c r="J65" s="531">
        <f t="shared" si="138"/>
        <v>0</v>
      </c>
      <c r="K65" s="532">
        <f t="shared" si="12"/>
        <v>52</v>
      </c>
      <c r="L65" s="390"/>
      <c r="M65" s="391"/>
      <c r="N65" s="391"/>
      <c r="O65" s="102"/>
      <c r="P65" s="545" cm="1">
        <f t="array" ref="P65">IFERROR(_xlfn.IFS($O65=1,"都市農業地域",$O65=2,"平地農業地域",$O65=3,"中間農業地域",$O65=4,"山間農業地域"),0)</f>
        <v>0</v>
      </c>
      <c r="Q65" s="560"/>
      <c r="R65" s="317">
        <f t="shared" si="204"/>
        <v>0</v>
      </c>
      <c r="S65" s="637"/>
      <c r="T65" s="742"/>
      <c r="U65" s="743"/>
      <c r="V65" s="637"/>
      <c r="W65" s="455" t="str">
        <f t="shared" si="139"/>
        <v/>
      </c>
      <c r="X65" s="546" t="str">
        <f>IFERROR(IF($Y65=5,"100万円",VLOOKUP($W65,'整理番号表 （R7） '!$Y$33:$Z$34,2,"FALSE")),"")</f>
        <v/>
      </c>
      <c r="Y65" s="50"/>
      <c r="Z65" s="456" cm="1">
        <f t="array" ref="Z65">IFERROR(_xlfn.IFS($Y65=1,"認定農業者",$Y65=2,"認定就農者",$Y65=3,"集落営農組織(任意組織)",$Y65=4,"市町村基本構想に示す目標水準を達成している農業者",$Y65=5,"市町村が認める者"),0)</f>
        <v>0</v>
      </c>
      <c r="AA65" s="371"/>
      <c r="AB65" s="547" t="str">
        <f>'整理番号表 （R7） '!$AC65</f>
        <v/>
      </c>
      <c r="AC65" s="548" t="str">
        <f t="shared" si="186"/>
        <v/>
      </c>
      <c r="AD65" s="50"/>
      <c r="AE65" s="50"/>
      <c r="AF65" s="318">
        <f>IF(AE65&lt;&gt;0,VLOOKUP(AE65,'整理番号表 （R7） '!$B$20:$F$47,2,FALSE),)</f>
        <v>0</v>
      </c>
      <c r="AG65" s="104"/>
      <c r="AH65" s="549" t="str">
        <f>IFERROR(VLOOKUP(AG65,'整理番号表 （R7） '!$P$6:$Q$39,2,FALSE),"")</f>
        <v/>
      </c>
      <c r="AI65" s="106"/>
      <c r="AJ65" s="530">
        <f t="shared" si="205"/>
        <v>0</v>
      </c>
      <c r="AK65" s="89"/>
      <c r="AL65" s="632"/>
      <c r="AM65" s="439"/>
      <c r="AN65" s="440"/>
      <c r="AO65" s="440"/>
      <c r="AP65" s="104"/>
      <c r="AQ65" s="441">
        <f>IF(AP65&lt;&gt;0,VLOOKUP(AP65,'整理番号表 （R7） '!$P$43:$R$49,2,FALSE),)</f>
        <v>0</v>
      </c>
      <c r="AR65" s="442"/>
      <c r="AS65" s="440"/>
      <c r="AT65" s="105"/>
      <c r="AU65" s="767"/>
      <c r="AV65" s="767"/>
      <c r="AW65" s="418"/>
      <c r="AX65" s="443">
        <f t="shared" si="140"/>
        <v>0</v>
      </c>
      <c r="AY65" s="443">
        <f t="shared" si="206"/>
        <v>0</v>
      </c>
      <c r="AZ65" s="418"/>
      <c r="BA65" s="443">
        <f t="shared" si="177"/>
        <v>0</v>
      </c>
      <c r="BB65" s="444"/>
      <c r="BC65" s="444"/>
      <c r="BD65" s="444"/>
      <c r="BE65" s="620"/>
      <c r="BF65" s="553" t="str">
        <f t="shared" si="207"/>
        <v/>
      </c>
      <c r="BG65" s="562" t="str">
        <f t="shared" si="208"/>
        <v/>
      </c>
      <c r="BH65" s="445">
        <f t="shared" si="143"/>
        <v>0</v>
      </c>
      <c r="BI65" s="445">
        <f t="shared" si="178"/>
        <v>0</v>
      </c>
      <c r="BJ65" s="446"/>
      <c r="BK65" s="446"/>
      <c r="BL65" s="446"/>
      <c r="BM65" s="45"/>
      <c r="BN65" s="318">
        <f>IF(BM65&lt;&gt;0,VLOOKUP(BM65,'整理番号表 （R7） '!$T$6:$U$16,2,FALSE),)</f>
        <v>0</v>
      </c>
      <c r="BO65" s="45"/>
      <c r="BP65" s="318">
        <f>IF(BO65&lt;&gt;0,VLOOKUP(BO65,'整理番号表 （R7） '!$T$23:$U$30,2,FALSE),)</f>
        <v>0</v>
      </c>
      <c r="BQ65" s="45"/>
      <c r="BR65" s="319">
        <f t="shared" si="17"/>
        <v>0</v>
      </c>
      <c r="BS65" s="763" t="str">
        <f t="shared" si="209"/>
        <v/>
      </c>
      <c r="BT65" s="113"/>
      <c r="BU65" s="618"/>
      <c r="BV65" s="113"/>
      <c r="BW65" s="113"/>
      <c r="BX65" s="113"/>
      <c r="BY65" s="554">
        <f t="shared" si="144"/>
        <v>0</v>
      </c>
      <c r="BZ65" s="764">
        <f t="shared" si="195"/>
        <v>0</v>
      </c>
      <c r="CA65" s="317">
        <f t="shared" si="145"/>
        <v>0</v>
      </c>
      <c r="CB65" s="357" t="str">
        <f t="shared" si="182"/>
        <v/>
      </c>
      <c r="CC65" s="317">
        <f t="shared" si="210"/>
        <v>0</v>
      </c>
      <c r="CD65" s="317">
        <f t="shared" si="146"/>
        <v>0</v>
      </c>
      <c r="CE65" s="317">
        <f t="shared" si="147"/>
        <v>0</v>
      </c>
      <c r="CF65" s="317">
        <f t="shared" si="148"/>
        <v>0</v>
      </c>
      <c r="CG65" s="317">
        <f t="shared" si="149"/>
        <v>0</v>
      </c>
      <c r="CH65" s="317">
        <f t="shared" si="150"/>
        <v>0</v>
      </c>
      <c r="CI65" s="357" t="str">
        <f t="shared" si="151"/>
        <v/>
      </c>
      <c r="CJ65" s="572">
        <f t="shared" si="323"/>
        <v>0</v>
      </c>
      <c r="CK65" s="320">
        <f t="shared" si="323"/>
        <v>0</v>
      </c>
      <c r="CL65" s="320">
        <f t="shared" si="323"/>
        <v>0</v>
      </c>
      <c r="CM65" s="320">
        <f t="shared" si="323"/>
        <v>0</v>
      </c>
      <c r="CN65" s="320">
        <f t="shared" si="323"/>
        <v>0</v>
      </c>
      <c r="CO65" s="320">
        <f t="shared" si="323"/>
        <v>0</v>
      </c>
      <c r="CP65" s="320">
        <f t="shared" si="211"/>
        <v>0</v>
      </c>
      <c r="CQ65" s="320">
        <f t="shared" si="324"/>
        <v>0</v>
      </c>
      <c r="CR65" s="320">
        <f t="shared" si="324"/>
        <v>0</v>
      </c>
      <c r="CS65" s="320">
        <f t="shared" si="324"/>
        <v>0</v>
      </c>
      <c r="CT65" s="320">
        <f t="shared" si="324"/>
        <v>0</v>
      </c>
      <c r="CU65" s="320">
        <f t="shared" si="324"/>
        <v>0</v>
      </c>
      <c r="CV65" s="320">
        <f t="shared" si="324"/>
        <v>0</v>
      </c>
      <c r="CW65" s="320">
        <f t="shared" si="212"/>
        <v>0</v>
      </c>
      <c r="CX65" s="320">
        <f t="shared" si="325"/>
        <v>0</v>
      </c>
      <c r="CY65" s="320">
        <f t="shared" si="325"/>
        <v>0</v>
      </c>
      <c r="CZ65" s="320">
        <f t="shared" si="325"/>
        <v>0</v>
      </c>
      <c r="DA65" s="320">
        <f t="shared" si="325"/>
        <v>0</v>
      </c>
      <c r="DB65" s="320">
        <f t="shared" si="325"/>
        <v>0</v>
      </c>
      <c r="DC65" s="320">
        <f t="shared" si="325"/>
        <v>0</v>
      </c>
      <c r="DD65" s="320">
        <f t="shared" si="213"/>
        <v>0</v>
      </c>
      <c r="DE65" s="320">
        <f t="shared" si="318"/>
        <v>0</v>
      </c>
      <c r="DF65" s="320">
        <f t="shared" si="318"/>
        <v>0</v>
      </c>
      <c r="DG65" s="320">
        <f t="shared" si="318"/>
        <v>0</v>
      </c>
      <c r="DH65" s="320">
        <f t="shared" si="318"/>
        <v>0</v>
      </c>
      <c r="DI65" s="320">
        <f t="shared" si="319"/>
        <v>0</v>
      </c>
      <c r="DJ65" s="320">
        <f t="shared" si="319"/>
        <v>0</v>
      </c>
      <c r="DK65" s="320">
        <f t="shared" si="214"/>
        <v>0</v>
      </c>
      <c r="DL65" s="320">
        <f t="shared" si="215"/>
        <v>0</v>
      </c>
      <c r="DM65" s="320">
        <f t="shared" si="216"/>
        <v>0</v>
      </c>
      <c r="DN65" s="320">
        <f t="shared" si="217"/>
        <v>0</v>
      </c>
      <c r="DO65" s="320">
        <f t="shared" si="218"/>
        <v>0</v>
      </c>
      <c r="DP65" s="374">
        <f t="shared" si="219"/>
        <v>0</v>
      </c>
      <c r="DQ65" s="447">
        <f t="shared" si="220"/>
        <v>0</v>
      </c>
      <c r="DR65" s="447">
        <f>IF($W65=1,IF(SUM($DQ65:DQ65)&lt;&gt;1,IF(SUM(GL65,GW65,HF65)&gt;0,1,),),)</f>
        <v>0</v>
      </c>
      <c r="DS65" s="447">
        <f>IF($W65=1,IF(SUM($DQ65:DR65)&lt;&gt;1,IF(SUM(GM65,GX65,HG65)&gt;0,1,),),)</f>
        <v>0</v>
      </c>
      <c r="DT65" s="447">
        <f>IF($W65=1,IF(SUM($DQ65:DS65)&lt;&gt;1,IF(SUM(GN65,GY65,HH65)&gt;0,1,),),)</f>
        <v>0</v>
      </c>
      <c r="DU65" s="447">
        <f>IF($W65=1,IF(SUM($DQ65:DT65)&lt;&gt;1,IF(SUM(GO65,GT65,GZ65,HI65)&gt;0,1,),),)</f>
        <v>0</v>
      </c>
      <c r="DV65" s="447">
        <f>IF($W65=1,IF(SUM($DQ65:DT65)&lt;&gt;1,IF(SUM(GP65,HA65,HJ65)&gt;0,1,),),)</f>
        <v>0</v>
      </c>
      <c r="DW65" s="447">
        <f>IF($W65=1,IF(SUM($DQ65:DV65)&lt;&gt;1,IF(SUM(GQ65,HB65,HK65)&gt;0,1,),),)</f>
        <v>0</v>
      </c>
      <c r="DX65" s="447">
        <f>IF($W65=1,IF(SUM($DQ65:DV65)&lt;&gt;1,IF(SUM(GR65,HC65,HL65)&gt;0,1,),),)</f>
        <v>0</v>
      </c>
      <c r="DY65" s="447">
        <f>IF($W65=1,IF(SUM($DQ65:DX65)&lt;&gt;1,IF(SUM(GS65,HD65,HM65,GU65)&gt;0,1,),),)</f>
        <v>0</v>
      </c>
      <c r="DZ65" s="447">
        <f t="shared" si="221"/>
        <v>0</v>
      </c>
      <c r="EA65" s="643"/>
      <c r="EB65" s="643"/>
      <c r="EC65" s="643"/>
      <c r="ED65" s="643"/>
      <c r="EE65" s="643"/>
      <c r="EF65" s="643"/>
      <c r="EG65" s="643"/>
      <c r="EH65" s="643"/>
      <c r="EI65" s="643"/>
      <c r="EJ65" s="643"/>
      <c r="EK65" s="643"/>
      <c r="EL65" s="643"/>
      <c r="EM65" s="56"/>
      <c r="EN65" s="56"/>
      <c r="EO65" s="56"/>
      <c r="EP65" s="56"/>
      <c r="EQ65" s="56"/>
      <c r="ER65" s="555">
        <f t="shared" si="222"/>
        <v>0</v>
      </c>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448"/>
      <c r="FT65" s="56"/>
      <c r="FU65" s="449"/>
      <c r="FV65" s="458"/>
      <c r="FW65" s="573"/>
      <c r="FX65" s="530">
        <f t="shared" si="223"/>
        <v>0</v>
      </c>
      <c r="FY65" s="450"/>
      <c r="FZ65" s="451"/>
      <c r="GA65" s="452"/>
      <c r="GB65" s="452"/>
      <c r="GC65" s="453">
        <f t="shared" si="224"/>
        <v>0</v>
      </c>
      <c r="GD65" s="454">
        <f t="shared" si="225"/>
        <v>0</v>
      </c>
      <c r="GE65" s="455">
        <f t="shared" si="226"/>
        <v>0</v>
      </c>
      <c r="GF65" s="456">
        <f t="shared" si="227"/>
        <v>0</v>
      </c>
      <c r="GG65" s="456">
        <f t="shared" si="228"/>
        <v>0</v>
      </c>
      <c r="GH65" s="456">
        <f t="shared" si="229"/>
        <v>0</v>
      </c>
      <c r="GI65" s="456">
        <f t="shared" si="230"/>
        <v>0</v>
      </c>
      <c r="GJ65" s="455">
        <f t="shared" si="47"/>
        <v>0</v>
      </c>
      <c r="GK65" s="455">
        <f t="shared" si="152"/>
        <v>0</v>
      </c>
      <c r="GL65" s="455">
        <f>IF(AND($FX65&lt;&gt;1,$FZ65&lt;&gt;1),IF(AND(SUM($GK65:GK65)&lt;&gt;1),IF($GC65&gt;=10,1,),),0)</f>
        <v>0</v>
      </c>
      <c r="GM65" s="455">
        <f>IF(AND($FX65&lt;&gt;1,$FZ65&lt;&gt;1),IF(AND(SUM($GK65:GL65)&lt;&gt;1),IF(AND($FY65=1,$GC65&gt;=4),1,),),0)</f>
        <v>0</v>
      </c>
      <c r="GN65" s="455">
        <f>IF(AND($FX65&lt;&gt;1,$FZ65&lt;&gt;1),IF(AND(SUM($GK65:GM65)&lt;&gt;1),IF(AND($FY65=1,$GC65&gt;=2),1,),),0)</f>
        <v>0</v>
      </c>
      <c r="GO65" s="455">
        <f>IF(AND($FX65&lt;&gt;1,$FZ65&lt;&gt;1),IF(AND(SUM($GK65:GN65)&lt;&gt;1),IF(AND($FY65=1,$GC65&gt;0),1,),),0)</f>
        <v>0</v>
      </c>
      <c r="GP65" s="455">
        <f>IF(AND($FX65&lt;&gt;1,$FZ65&lt;&gt;1),IF(AND(SUM($GK65:GO65)&lt;&gt;1),IF($GC65&gt;=4,1,),),0)</f>
        <v>0</v>
      </c>
      <c r="GQ65" s="455">
        <f>IF(AND($FX65&lt;&gt;1,$FZ65&lt;&gt;1),IF(AND(SUM($GK65:GP65)&lt;&gt;1),IF($FY65=1,1,),),0)</f>
        <v>0</v>
      </c>
      <c r="GR65" s="455">
        <f>IF(AND($FX65&lt;&gt;1,$FZ65&lt;&gt;1),IF(AND(SUM($GK65:GQ65)&lt;&gt;1),IF($GC65&gt;=2,1,),),0)</f>
        <v>0</v>
      </c>
      <c r="GS65" s="455">
        <f>IF(AND($FX65&lt;&gt;1,$FZ65&lt;&gt;1),IF(AND(SUM($GK65:GR65)&lt;&gt;1),IF($GC65&gt;0,1,),),0)</f>
        <v>0</v>
      </c>
      <c r="GT65" s="455">
        <f t="shared" si="48"/>
        <v>0</v>
      </c>
      <c r="GU65" s="455">
        <f>IF($FX65&lt;&gt;1,IF(AND(SUM($GT65:GT65)&lt;&gt;1,$GJ65=4,$FZ65=1,$GC65&gt;0),1,),0)</f>
        <v>0</v>
      </c>
      <c r="GV65" s="455">
        <f t="shared" si="49"/>
        <v>0</v>
      </c>
      <c r="GW65" s="455">
        <f t="shared" si="50"/>
        <v>0</v>
      </c>
      <c r="GX65" s="455">
        <f>IF($FX65&lt;&gt;1,IF(AND($GJ65=2,SUM($GV65:GW65)&lt;&gt;1),IF(AND($FY65=1,$GD65&gt;=0.2),1,),),0)</f>
        <v>0</v>
      </c>
      <c r="GY65" s="455">
        <f>IF($FX65&lt;&gt;1,IF(AND($GJ65=2,SUM($GV65:GX65)&lt;&gt;1),IF(AND($FY65=1,$GD65&gt;=0.1),1,),),0)</f>
        <v>0</v>
      </c>
      <c r="GZ65" s="455">
        <f>IF($FX65&lt;&gt;1,IF(AND($GJ65=2,SUM($GV65:GY65)&lt;&gt;1),IF(AND($FY65=1,$GC65&gt;0),1,),),0)</f>
        <v>0</v>
      </c>
      <c r="HA65" s="455">
        <f>IF($FX65&lt;&gt;1,IF(AND($GJ65=2,SUM($GV65:GZ65)&lt;&gt;1),IF($GD65&gt;=0.2,1,),),0)</f>
        <v>0</v>
      </c>
      <c r="HB65" s="455">
        <f>IF($FX65&lt;&gt;1,IF(AND($GJ65=2,SUM($GV65:HA65)&lt;&gt;1),IF($FY65=1,1,),),0)</f>
        <v>0</v>
      </c>
      <c r="HC65" s="455">
        <f>IF($FX65&lt;&gt;1,IF(AND($GJ65=2,SUM($GV65:HB65)&lt;&gt;1),IF($GD65&gt;=0.1,1,),),0)</f>
        <v>0</v>
      </c>
      <c r="HD65" s="455">
        <f>IF($FX65&lt;&gt;1,IF(AND(SUM($GV65:HC65)&lt;&gt;1,$GJ65=2,$GC65&gt;0),1,),0)</f>
        <v>0</v>
      </c>
      <c r="HE65" s="455">
        <f t="shared" si="51"/>
        <v>0</v>
      </c>
      <c r="HF65" s="455">
        <f t="shared" si="52"/>
        <v>0</v>
      </c>
      <c r="HG65" s="455">
        <f>IF($FX65&lt;&gt;1,IF(AND($GJ65=3,SUM($HE65:HF65)&lt;&gt;1),IF(AND($FY65=1,$GD65&gt;=0.1),1,),),0)</f>
        <v>0</v>
      </c>
      <c r="HH65" s="455">
        <f>IF($FX65&lt;&gt;1,IF(AND($GJ65=3,SUM($HE65:HG65)&lt;&gt;1),IF(AND($FY65=1,$GD65&gt;=0.05),1,),),0)</f>
        <v>0</v>
      </c>
      <c r="HI65" s="455">
        <f>IF($FX65&lt;&gt;1,IF(AND($GJ65=3,SUM($HE65:HH65)&lt;&gt;1),IF(AND($FY65=1,$GC65&gt;0),1,),),0)</f>
        <v>0</v>
      </c>
      <c r="HJ65" s="455">
        <f>IF($FX65&lt;&gt;1,IF(AND($GJ65=3,SUM($HE65:HI65)&lt;&gt;1),IF($GD65&gt;=0.1,1,),),0)</f>
        <v>0</v>
      </c>
      <c r="HK65" s="455">
        <f>IF($FX65&lt;&gt;1,IF(AND($GJ65=3,SUM($HE65:HJ65)&lt;&gt;1),IF($FY65=1,1,),),0)</f>
        <v>0</v>
      </c>
      <c r="HL65" s="455">
        <f>IF($FX65&lt;&gt;1,IF(AND($GJ65=3,SUM($HE65:HK65)&lt;&gt;1),IF($GD65&gt;=0.05,1,),),0)</f>
        <v>0</v>
      </c>
      <c r="HM65" s="455">
        <f>IF($FX65&lt;&gt;1,IF(AND(SUM($HE65:HL65)&lt;&gt;1,$GJ65=3,$FZ65=1,$GC65&gt;0),1,),0)</f>
        <v>0</v>
      </c>
      <c r="HN65" s="457">
        <f t="shared" si="153"/>
        <v>0</v>
      </c>
      <c r="HO65" s="458"/>
      <c r="HP65" s="459">
        <f t="shared" si="231"/>
        <v>0</v>
      </c>
      <c r="HQ65" s="460">
        <f t="shared" si="232"/>
        <v>0</v>
      </c>
      <c r="HR65" s="460">
        <f t="shared" si="233"/>
        <v>0</v>
      </c>
      <c r="HS65" s="460">
        <f t="shared" si="234"/>
        <v>0</v>
      </c>
      <c r="HT65" s="460">
        <f t="shared" si="235"/>
        <v>0</v>
      </c>
      <c r="HU65" s="460">
        <f t="shared" si="236"/>
        <v>0</v>
      </c>
      <c r="HV65" s="460">
        <f t="shared" si="237"/>
        <v>0</v>
      </c>
      <c r="HW65" s="460">
        <f t="shared" si="238"/>
        <v>0</v>
      </c>
      <c r="HX65" s="460">
        <f t="shared" si="239"/>
        <v>0</v>
      </c>
      <c r="HY65" s="460">
        <f t="shared" si="240"/>
        <v>0</v>
      </c>
      <c r="HZ65" s="460">
        <f t="shared" si="241"/>
        <v>0</v>
      </c>
      <c r="IA65" s="460">
        <f t="shared" si="242"/>
        <v>0</v>
      </c>
      <c r="IB65" s="460">
        <f t="shared" si="243"/>
        <v>0</v>
      </c>
      <c r="IC65" s="460">
        <f t="shared" si="244"/>
        <v>0</v>
      </c>
      <c r="ID65" s="460">
        <f t="shared" si="245"/>
        <v>0</v>
      </c>
      <c r="IE65" s="460">
        <f t="shared" si="246"/>
        <v>0</v>
      </c>
      <c r="IF65" s="460">
        <f t="shared" si="247"/>
        <v>0</v>
      </c>
      <c r="IG65" s="460">
        <f t="shared" si="248"/>
        <v>0</v>
      </c>
      <c r="IH65" s="460">
        <f t="shared" si="249"/>
        <v>0</v>
      </c>
      <c r="II65" s="460">
        <f t="shared" si="250"/>
        <v>0</v>
      </c>
      <c r="IJ65" s="460">
        <f t="shared" si="251"/>
        <v>0</v>
      </c>
      <c r="IK65" s="460">
        <f t="shared" si="252"/>
        <v>0</v>
      </c>
      <c r="IL65" s="460">
        <f t="shared" si="253"/>
        <v>0</v>
      </c>
      <c r="IM65" s="460">
        <f t="shared" si="254"/>
        <v>0</v>
      </c>
      <c r="IN65" s="460">
        <f t="shared" si="255"/>
        <v>0</v>
      </c>
      <c r="IO65" s="460">
        <f t="shared" si="256"/>
        <v>0</v>
      </c>
      <c r="IP65" s="460">
        <f t="shared" si="257"/>
        <v>0</v>
      </c>
      <c r="IQ65" s="460">
        <f t="shared" si="258"/>
        <v>0</v>
      </c>
      <c r="IR65" s="460">
        <f t="shared" si="259"/>
        <v>0</v>
      </c>
      <c r="IS65" s="460">
        <f t="shared" si="260"/>
        <v>0</v>
      </c>
      <c r="IT65" s="460">
        <f t="shared" si="261"/>
        <v>0</v>
      </c>
      <c r="IU65" s="460">
        <f t="shared" si="262"/>
        <v>0</v>
      </c>
      <c r="IV65" s="460">
        <f t="shared" si="263"/>
        <v>0</v>
      </c>
      <c r="IW65" s="460">
        <f t="shared" si="264"/>
        <v>0</v>
      </c>
      <c r="IX65" s="460">
        <f t="shared" si="265"/>
        <v>0</v>
      </c>
      <c r="IY65" s="460">
        <f t="shared" si="266"/>
        <v>0</v>
      </c>
      <c r="IZ65" s="460">
        <f t="shared" si="267"/>
        <v>0</v>
      </c>
      <c r="JA65" s="460">
        <f t="shared" si="268"/>
        <v>0</v>
      </c>
      <c r="JB65" s="460">
        <f t="shared" si="269"/>
        <v>0</v>
      </c>
      <c r="JC65" s="460">
        <f t="shared" si="270"/>
        <v>0</v>
      </c>
      <c r="JD65" s="460">
        <f t="shared" si="271"/>
        <v>0</v>
      </c>
      <c r="JE65" s="460">
        <f t="shared" si="272"/>
        <v>0</v>
      </c>
      <c r="JF65" s="460">
        <f t="shared" si="273"/>
        <v>0</v>
      </c>
      <c r="JG65" s="460">
        <f t="shared" si="154"/>
        <v>0</v>
      </c>
      <c r="JH65" s="460">
        <f t="shared" si="155"/>
        <v>0</v>
      </c>
      <c r="JI65" s="460">
        <f t="shared" si="156"/>
        <v>0</v>
      </c>
      <c r="JJ65" s="460">
        <f t="shared" si="157"/>
        <v>0</v>
      </c>
      <c r="JK65" s="460">
        <f t="shared" si="158"/>
        <v>0</v>
      </c>
      <c r="JL65" s="460">
        <f t="shared" si="159"/>
        <v>0</v>
      </c>
      <c r="JM65" s="648">
        <f t="shared" si="274"/>
        <v>0</v>
      </c>
      <c r="JN65" s="460">
        <f t="shared" si="275"/>
        <v>0</v>
      </c>
      <c r="JO65" s="460">
        <f t="shared" si="276"/>
        <v>0</v>
      </c>
      <c r="JP65" s="648">
        <f t="shared" si="277"/>
        <v>0</v>
      </c>
      <c r="JQ65" s="460">
        <f t="shared" si="278"/>
        <v>0</v>
      </c>
      <c r="JR65" s="460">
        <f t="shared" si="279"/>
        <v>0</v>
      </c>
      <c r="JS65" s="460">
        <f t="shared" si="308"/>
        <v>0</v>
      </c>
      <c r="JT65" s="460">
        <f t="shared" si="280"/>
        <v>0</v>
      </c>
      <c r="JU65" s="460">
        <f t="shared" si="281"/>
        <v>0</v>
      </c>
      <c r="JV65" s="460">
        <f t="shared" si="282"/>
        <v>0</v>
      </c>
      <c r="JW65" s="460">
        <f t="shared" si="322"/>
        <v>0</v>
      </c>
      <c r="JX65" s="460">
        <f t="shared" si="322"/>
        <v>0</v>
      </c>
      <c r="JY65" s="460">
        <f t="shared" si="322"/>
        <v>0</v>
      </c>
      <c r="JZ65" s="460">
        <f t="shared" si="322"/>
        <v>0</v>
      </c>
      <c r="KA65" s="460">
        <f t="shared" si="322"/>
        <v>0</v>
      </c>
      <c r="KB65" s="460">
        <f t="shared" si="322"/>
        <v>0</v>
      </c>
      <c r="KC65" s="460">
        <f t="shared" si="322"/>
        <v>0</v>
      </c>
      <c r="KD65" s="460">
        <f t="shared" si="322"/>
        <v>0</v>
      </c>
      <c r="KE65" s="460">
        <f t="shared" si="322"/>
        <v>0</v>
      </c>
      <c r="KF65" s="460">
        <f t="shared" si="322"/>
        <v>0</v>
      </c>
      <c r="KG65" s="460">
        <f t="shared" si="322"/>
        <v>0</v>
      </c>
      <c r="KH65" s="460">
        <f t="shared" si="321"/>
        <v>0</v>
      </c>
      <c r="KI65" s="460">
        <f t="shared" si="283"/>
        <v>0</v>
      </c>
      <c r="KJ65" s="460">
        <f t="shared" si="321"/>
        <v>0</v>
      </c>
      <c r="KK65" s="460">
        <f t="shared" si="321"/>
        <v>0</v>
      </c>
      <c r="KL65" s="460">
        <f t="shared" si="321"/>
        <v>0</v>
      </c>
      <c r="KM65" s="460">
        <f t="shared" si="321"/>
        <v>0</v>
      </c>
      <c r="KN65" s="460">
        <f t="shared" si="321"/>
        <v>0</v>
      </c>
      <c r="KO65" s="460">
        <f t="shared" si="320"/>
        <v>0</v>
      </c>
      <c r="KP65" s="460">
        <f t="shared" si="320"/>
        <v>0</v>
      </c>
      <c r="KQ65" s="460">
        <f t="shared" si="320"/>
        <v>0</v>
      </c>
      <c r="KR65" s="460">
        <f t="shared" si="320"/>
        <v>0</v>
      </c>
      <c r="KS65" s="460">
        <f t="shared" si="320"/>
        <v>0</v>
      </c>
      <c r="KT65" s="460">
        <f t="shared" si="320"/>
        <v>0</v>
      </c>
      <c r="KU65" s="460">
        <f t="shared" si="320"/>
        <v>0</v>
      </c>
      <c r="KV65" s="460">
        <f t="shared" si="320"/>
        <v>0</v>
      </c>
      <c r="KW65" s="460">
        <f t="shared" si="320"/>
        <v>0</v>
      </c>
      <c r="KX65" s="460">
        <f t="shared" si="284"/>
        <v>0</v>
      </c>
      <c r="KY65" s="460">
        <f t="shared" si="180"/>
        <v>0</v>
      </c>
      <c r="KZ65" s="460">
        <f t="shared" si="285"/>
        <v>0</v>
      </c>
      <c r="LA65" s="457">
        <f t="shared" si="285"/>
        <v>0</v>
      </c>
      <c r="LB65" s="461">
        <f t="shared" si="162"/>
        <v>0</v>
      </c>
      <c r="LC65" s="460">
        <f t="shared" si="286"/>
        <v>0</v>
      </c>
      <c r="LD65" s="462">
        <f>IF(I65=1,VLOOKUP(C65,'総括表 (A表)'!$E$12:$AP$542,37,FALSE),)</f>
        <v>0</v>
      </c>
      <c r="LE65" s="463">
        <f t="shared" si="163"/>
        <v>0</v>
      </c>
      <c r="LF65" s="460" t="str">
        <f t="shared" si="287"/>
        <v/>
      </c>
      <c r="LG65" s="460" t="str">
        <f t="shared" si="288"/>
        <v/>
      </c>
      <c r="LH65" s="460" t="str">
        <f t="shared" si="164"/>
        <v/>
      </c>
      <c r="LI65" s="460" t="str">
        <f t="shared" si="309"/>
        <v/>
      </c>
      <c r="LJ65" s="460" t="str">
        <f t="shared" si="310"/>
        <v/>
      </c>
      <c r="LK65" s="460" t="str">
        <f t="shared" si="311"/>
        <v/>
      </c>
      <c r="LL65" s="460" t="str">
        <f t="shared" si="312"/>
        <v/>
      </c>
      <c r="LM65" s="460" t="str">
        <f t="shared" si="313"/>
        <v/>
      </c>
      <c r="LN65" s="460" t="str">
        <f t="shared" si="314"/>
        <v/>
      </c>
      <c r="LO65" s="462" t="str">
        <f t="shared" si="289"/>
        <v/>
      </c>
      <c r="LP65" s="459">
        <f t="shared" si="171"/>
        <v>0</v>
      </c>
      <c r="LQ65" s="460" t="str">
        <f t="shared" si="290"/>
        <v/>
      </c>
      <c r="LR65" s="460" t="str">
        <f t="shared" si="291"/>
        <v/>
      </c>
      <c r="LS65" s="464" t="str">
        <f t="shared" si="292"/>
        <v/>
      </c>
      <c r="LT65" s="460" t="str">
        <f t="shared" si="293"/>
        <v/>
      </c>
      <c r="LU65" s="460" t="str">
        <f t="shared" si="294"/>
        <v/>
      </c>
      <c r="LV65" s="621" t="str">
        <f t="shared" si="179"/>
        <v>○</v>
      </c>
      <c r="LW65" s="459">
        <f t="shared" si="172"/>
        <v>0</v>
      </c>
      <c r="LX65" s="465">
        <f t="shared" si="295"/>
        <v>0</v>
      </c>
      <c r="LY65" s="465" t="str">
        <f t="shared" si="296"/>
        <v/>
      </c>
      <c r="LZ65" s="466" t="str">
        <f t="shared" si="173"/>
        <v/>
      </c>
      <c r="MA65" s="466">
        <f t="shared" si="297"/>
        <v>0</v>
      </c>
      <c r="MB65" s="466">
        <f t="shared" si="174"/>
        <v>0</v>
      </c>
      <c r="MC65" s="466">
        <f t="shared" si="298"/>
        <v>0</v>
      </c>
      <c r="MD65" s="467">
        <f t="shared" si="299"/>
        <v>0</v>
      </c>
      <c r="ME65" s="468" t="str">
        <f t="shared" si="300"/>
        <v>○</v>
      </c>
      <c r="MF65" s="469" t="str">
        <f t="shared" si="301"/>
        <v/>
      </c>
      <c r="MG65" s="466">
        <f t="shared" si="302"/>
        <v>0</v>
      </c>
      <c r="MH65" s="470">
        <f t="shared" si="303"/>
        <v>0</v>
      </c>
      <c r="MI65" s="471" t="str">
        <f t="shared" si="175"/>
        <v>○</v>
      </c>
      <c r="MJ65" s="556" t="str">
        <f t="shared" si="176"/>
        <v>○</v>
      </c>
      <c r="MK65" s="569" t="str">
        <f t="shared" si="304"/>
        <v/>
      </c>
      <c r="ML65" s="568" t="str">
        <f t="shared" si="305"/>
        <v/>
      </c>
      <c r="MM65" s="570" t="str">
        <f t="shared" si="306"/>
        <v/>
      </c>
      <c r="MN65" s="571">
        <f t="shared" si="307"/>
        <v>0</v>
      </c>
    </row>
    <row r="66" spans="1:352" ht="30" customHeight="1">
      <c r="A66" s="531">
        <f t="shared" si="200"/>
        <v>0</v>
      </c>
      <c r="B66" s="531">
        <f t="shared" si="133"/>
        <v>0</v>
      </c>
      <c r="C66" s="531">
        <f t="shared" si="181"/>
        <v>0</v>
      </c>
      <c r="D66" s="531">
        <f t="shared" si="135"/>
        <v>0</v>
      </c>
      <c r="E66" s="531">
        <f t="shared" si="201"/>
        <v>0</v>
      </c>
      <c r="F66" s="531">
        <f t="shared" si="202"/>
        <v>0</v>
      </c>
      <c r="G66" s="531">
        <f t="shared" si="136"/>
        <v>0</v>
      </c>
      <c r="H66" s="531">
        <f t="shared" si="137"/>
        <v>0</v>
      </c>
      <c r="I66" s="531">
        <f t="shared" si="203"/>
        <v>0</v>
      </c>
      <c r="J66" s="531">
        <f t="shared" si="138"/>
        <v>0</v>
      </c>
      <c r="K66" s="532">
        <f t="shared" si="12"/>
        <v>53</v>
      </c>
      <c r="L66" s="390"/>
      <c r="M66" s="391"/>
      <c r="N66" s="391"/>
      <c r="O66" s="102"/>
      <c r="P66" s="545" cm="1">
        <f t="array" ref="P66">IFERROR(_xlfn.IFS($O66=1,"都市農業地域",$O66=2,"平地農業地域",$O66=3,"中間農業地域",$O66=4,"山間農業地域"),0)</f>
        <v>0</v>
      </c>
      <c r="Q66" s="560"/>
      <c r="R66" s="317">
        <f t="shared" si="204"/>
        <v>0</v>
      </c>
      <c r="S66" s="637"/>
      <c r="T66" s="742"/>
      <c r="U66" s="743"/>
      <c r="V66" s="637"/>
      <c r="W66" s="455" t="str">
        <f t="shared" si="139"/>
        <v/>
      </c>
      <c r="X66" s="546" t="str">
        <f>IFERROR(IF($Y66=5,"100万円",VLOOKUP($W66,'整理番号表 （R7） '!$Y$33:$Z$34,2,"FALSE")),"")</f>
        <v/>
      </c>
      <c r="Y66" s="50"/>
      <c r="Z66" s="456" cm="1">
        <f t="array" ref="Z66">IFERROR(_xlfn.IFS($Y66=1,"認定農業者",$Y66=2,"認定就農者",$Y66=3,"集落営農組織(任意組織)",$Y66=4,"市町村基本構想に示す目標水準を達成している農業者",$Y66=5,"市町村が認める者"),0)</f>
        <v>0</v>
      </c>
      <c r="AA66" s="371"/>
      <c r="AB66" s="547" t="str">
        <f>'整理番号表 （R7） '!$AC66</f>
        <v/>
      </c>
      <c r="AC66" s="548" t="str">
        <f t="shared" si="186"/>
        <v/>
      </c>
      <c r="AD66" s="50"/>
      <c r="AE66" s="50"/>
      <c r="AF66" s="318">
        <f>IF(AE66&lt;&gt;0,VLOOKUP(AE66,'整理番号表 （R7） '!$B$20:$F$47,2,FALSE),)</f>
        <v>0</v>
      </c>
      <c r="AG66" s="104"/>
      <c r="AH66" s="549" t="str">
        <f>IFERROR(VLOOKUP(AG66,'整理番号表 （R7） '!$P$6:$Q$39,2,FALSE),"")</f>
        <v/>
      </c>
      <c r="AI66" s="106"/>
      <c r="AJ66" s="530">
        <f t="shared" si="205"/>
        <v>0</v>
      </c>
      <c r="AK66" s="89"/>
      <c r="AL66" s="632"/>
      <c r="AM66" s="439"/>
      <c r="AN66" s="440"/>
      <c r="AO66" s="440"/>
      <c r="AP66" s="104"/>
      <c r="AQ66" s="441">
        <f>IF(AP66&lt;&gt;0,VLOOKUP(AP66,'整理番号表 （R7） '!$P$43:$R$49,2,FALSE),)</f>
        <v>0</v>
      </c>
      <c r="AR66" s="442"/>
      <c r="AS66" s="440"/>
      <c r="AT66" s="105"/>
      <c r="AU66" s="767"/>
      <c r="AV66" s="767"/>
      <c r="AW66" s="418"/>
      <c r="AX66" s="443">
        <f t="shared" si="140"/>
        <v>0</v>
      </c>
      <c r="AY66" s="443">
        <f t="shared" si="206"/>
        <v>0</v>
      </c>
      <c r="AZ66" s="418"/>
      <c r="BA66" s="443">
        <f t="shared" si="177"/>
        <v>0</v>
      </c>
      <c r="BB66" s="444"/>
      <c r="BC66" s="444"/>
      <c r="BD66" s="444"/>
      <c r="BE66" s="620"/>
      <c r="BF66" s="553" t="str">
        <f t="shared" si="207"/>
        <v/>
      </c>
      <c r="BG66" s="562" t="str">
        <f t="shared" si="208"/>
        <v/>
      </c>
      <c r="BH66" s="445">
        <f t="shared" si="143"/>
        <v>0</v>
      </c>
      <c r="BI66" s="445">
        <f t="shared" si="178"/>
        <v>0</v>
      </c>
      <c r="BJ66" s="446"/>
      <c r="BK66" s="446"/>
      <c r="BL66" s="446"/>
      <c r="BM66" s="45"/>
      <c r="BN66" s="318">
        <f>IF(BM66&lt;&gt;0,VLOOKUP(BM66,'整理番号表 （R7） '!$T$6:$U$16,2,FALSE),)</f>
        <v>0</v>
      </c>
      <c r="BO66" s="45"/>
      <c r="BP66" s="318">
        <f>IF(BO66&lt;&gt;0,VLOOKUP(BO66,'整理番号表 （R7） '!$T$23:$U$30,2,FALSE),)</f>
        <v>0</v>
      </c>
      <c r="BQ66" s="45"/>
      <c r="BR66" s="319">
        <f t="shared" si="17"/>
        <v>0</v>
      </c>
      <c r="BS66" s="763" t="str">
        <f t="shared" si="209"/>
        <v/>
      </c>
      <c r="BT66" s="113"/>
      <c r="BU66" s="618"/>
      <c r="BV66" s="113"/>
      <c r="BW66" s="113"/>
      <c r="BX66" s="113"/>
      <c r="BY66" s="554">
        <f t="shared" si="144"/>
        <v>0</v>
      </c>
      <c r="BZ66" s="764">
        <f t="shared" si="195"/>
        <v>0</v>
      </c>
      <c r="CA66" s="317">
        <f t="shared" si="145"/>
        <v>0</v>
      </c>
      <c r="CB66" s="357" t="str">
        <f t="shared" si="182"/>
        <v/>
      </c>
      <c r="CC66" s="317">
        <f t="shared" si="210"/>
        <v>0</v>
      </c>
      <c r="CD66" s="317">
        <f t="shared" si="146"/>
        <v>0</v>
      </c>
      <c r="CE66" s="317">
        <f t="shared" si="147"/>
        <v>0</v>
      </c>
      <c r="CF66" s="317">
        <f t="shared" si="148"/>
        <v>0</v>
      </c>
      <c r="CG66" s="317">
        <f t="shared" si="149"/>
        <v>0</v>
      </c>
      <c r="CH66" s="317">
        <f t="shared" si="150"/>
        <v>0</v>
      </c>
      <c r="CI66" s="357" t="str">
        <f t="shared" si="151"/>
        <v/>
      </c>
      <c r="CJ66" s="572">
        <f t="shared" si="323"/>
        <v>0</v>
      </c>
      <c r="CK66" s="320">
        <f t="shared" si="323"/>
        <v>0</v>
      </c>
      <c r="CL66" s="320">
        <f t="shared" si="323"/>
        <v>0</v>
      </c>
      <c r="CM66" s="320">
        <f t="shared" si="323"/>
        <v>0</v>
      </c>
      <c r="CN66" s="320">
        <f t="shared" si="323"/>
        <v>0</v>
      </c>
      <c r="CO66" s="320">
        <f t="shared" si="323"/>
        <v>0</v>
      </c>
      <c r="CP66" s="320">
        <f t="shared" si="211"/>
        <v>0</v>
      </c>
      <c r="CQ66" s="320">
        <f t="shared" si="324"/>
        <v>0</v>
      </c>
      <c r="CR66" s="320">
        <f t="shared" si="324"/>
        <v>0</v>
      </c>
      <c r="CS66" s="320">
        <f t="shared" si="324"/>
        <v>0</v>
      </c>
      <c r="CT66" s="320">
        <f t="shared" si="324"/>
        <v>0</v>
      </c>
      <c r="CU66" s="320">
        <f t="shared" si="324"/>
        <v>0</v>
      </c>
      <c r="CV66" s="320">
        <f t="shared" si="324"/>
        <v>0</v>
      </c>
      <c r="CW66" s="320">
        <f t="shared" si="212"/>
        <v>0</v>
      </c>
      <c r="CX66" s="320">
        <f t="shared" si="325"/>
        <v>0</v>
      </c>
      <c r="CY66" s="320">
        <f t="shared" si="325"/>
        <v>0</v>
      </c>
      <c r="CZ66" s="320">
        <f t="shared" si="325"/>
        <v>0</v>
      </c>
      <c r="DA66" s="320">
        <f t="shared" si="325"/>
        <v>0</v>
      </c>
      <c r="DB66" s="320">
        <f t="shared" si="325"/>
        <v>0</v>
      </c>
      <c r="DC66" s="320">
        <f t="shared" si="325"/>
        <v>0</v>
      </c>
      <c r="DD66" s="320">
        <f t="shared" si="213"/>
        <v>0</v>
      </c>
      <c r="DE66" s="320">
        <f t="shared" si="318"/>
        <v>0</v>
      </c>
      <c r="DF66" s="320">
        <f t="shared" si="318"/>
        <v>0</v>
      </c>
      <c r="DG66" s="320">
        <f t="shared" si="318"/>
        <v>0</v>
      </c>
      <c r="DH66" s="320">
        <f t="shared" si="318"/>
        <v>0</v>
      </c>
      <c r="DI66" s="320">
        <f t="shared" si="319"/>
        <v>0</v>
      </c>
      <c r="DJ66" s="320">
        <f t="shared" si="319"/>
        <v>0</v>
      </c>
      <c r="DK66" s="320">
        <f t="shared" si="214"/>
        <v>0</v>
      </c>
      <c r="DL66" s="320">
        <f t="shared" si="215"/>
        <v>0</v>
      </c>
      <c r="DM66" s="320">
        <f t="shared" si="216"/>
        <v>0</v>
      </c>
      <c r="DN66" s="320">
        <f t="shared" si="217"/>
        <v>0</v>
      </c>
      <c r="DO66" s="320">
        <f t="shared" si="218"/>
        <v>0</v>
      </c>
      <c r="DP66" s="374">
        <f t="shared" si="219"/>
        <v>0</v>
      </c>
      <c r="DQ66" s="447">
        <f t="shared" si="220"/>
        <v>0</v>
      </c>
      <c r="DR66" s="447">
        <f>IF($W66=1,IF(SUM($DQ66:DQ66)&lt;&gt;1,IF(SUM(GL66,GW66,HF66)&gt;0,1,),),)</f>
        <v>0</v>
      </c>
      <c r="DS66" s="447">
        <f>IF($W66=1,IF(SUM($DQ66:DR66)&lt;&gt;1,IF(SUM(GM66,GX66,HG66)&gt;0,1,),),)</f>
        <v>0</v>
      </c>
      <c r="DT66" s="447">
        <f>IF($W66=1,IF(SUM($DQ66:DS66)&lt;&gt;1,IF(SUM(GN66,GY66,HH66)&gt;0,1,),),)</f>
        <v>0</v>
      </c>
      <c r="DU66" s="447">
        <f>IF($W66=1,IF(SUM($DQ66:DT66)&lt;&gt;1,IF(SUM(GO66,GT66,GZ66,HI66)&gt;0,1,),),)</f>
        <v>0</v>
      </c>
      <c r="DV66" s="447">
        <f>IF($W66=1,IF(SUM($DQ66:DT66)&lt;&gt;1,IF(SUM(GP66,HA66,HJ66)&gt;0,1,),),)</f>
        <v>0</v>
      </c>
      <c r="DW66" s="447">
        <f>IF($W66=1,IF(SUM($DQ66:DV66)&lt;&gt;1,IF(SUM(GQ66,HB66,HK66)&gt;0,1,),),)</f>
        <v>0</v>
      </c>
      <c r="DX66" s="447">
        <f>IF($W66=1,IF(SUM($DQ66:DV66)&lt;&gt;1,IF(SUM(GR66,HC66,HL66)&gt;0,1,),),)</f>
        <v>0</v>
      </c>
      <c r="DY66" s="447">
        <f>IF($W66=1,IF(SUM($DQ66:DX66)&lt;&gt;1,IF(SUM(GS66,HD66,HM66,GU66)&gt;0,1,),),)</f>
        <v>0</v>
      </c>
      <c r="DZ66" s="447">
        <f t="shared" si="221"/>
        <v>0</v>
      </c>
      <c r="EA66" s="643"/>
      <c r="EB66" s="643"/>
      <c r="EC66" s="643"/>
      <c r="ED66" s="643"/>
      <c r="EE66" s="643"/>
      <c r="EF66" s="643"/>
      <c r="EG66" s="643"/>
      <c r="EH66" s="643"/>
      <c r="EI66" s="643"/>
      <c r="EJ66" s="643"/>
      <c r="EK66" s="643"/>
      <c r="EL66" s="643"/>
      <c r="EM66" s="56"/>
      <c r="EN66" s="56"/>
      <c r="EO66" s="56"/>
      <c r="EP66" s="56"/>
      <c r="EQ66" s="56"/>
      <c r="ER66" s="555">
        <f t="shared" si="222"/>
        <v>0</v>
      </c>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448"/>
      <c r="FT66" s="56"/>
      <c r="FU66" s="449"/>
      <c r="FV66" s="458"/>
      <c r="FW66" s="573"/>
      <c r="FX66" s="530">
        <f t="shared" si="223"/>
        <v>0</v>
      </c>
      <c r="FY66" s="450"/>
      <c r="FZ66" s="451"/>
      <c r="GA66" s="452"/>
      <c r="GB66" s="452"/>
      <c r="GC66" s="453">
        <f t="shared" si="224"/>
        <v>0</v>
      </c>
      <c r="GD66" s="454">
        <f t="shared" si="225"/>
        <v>0</v>
      </c>
      <c r="GE66" s="455">
        <f t="shared" si="226"/>
        <v>0</v>
      </c>
      <c r="GF66" s="456">
        <f t="shared" si="227"/>
        <v>0</v>
      </c>
      <c r="GG66" s="456">
        <f t="shared" si="228"/>
        <v>0</v>
      </c>
      <c r="GH66" s="456">
        <f t="shared" si="229"/>
        <v>0</v>
      </c>
      <c r="GI66" s="456">
        <f t="shared" si="230"/>
        <v>0</v>
      </c>
      <c r="GJ66" s="455">
        <f t="shared" si="47"/>
        <v>0</v>
      </c>
      <c r="GK66" s="455">
        <f t="shared" si="152"/>
        <v>0</v>
      </c>
      <c r="GL66" s="455">
        <f>IF(AND($FX66&lt;&gt;1,$FZ66&lt;&gt;1),IF(AND(SUM($GK66:GK66)&lt;&gt;1),IF($GC66&gt;=10,1,),),0)</f>
        <v>0</v>
      </c>
      <c r="GM66" s="455">
        <f>IF(AND($FX66&lt;&gt;1,$FZ66&lt;&gt;1),IF(AND(SUM($GK66:GL66)&lt;&gt;1),IF(AND($FY66=1,$GC66&gt;=4),1,),),0)</f>
        <v>0</v>
      </c>
      <c r="GN66" s="455">
        <f>IF(AND($FX66&lt;&gt;1,$FZ66&lt;&gt;1),IF(AND(SUM($GK66:GM66)&lt;&gt;1),IF(AND($FY66=1,$GC66&gt;=2),1,),),0)</f>
        <v>0</v>
      </c>
      <c r="GO66" s="455">
        <f>IF(AND($FX66&lt;&gt;1,$FZ66&lt;&gt;1),IF(AND(SUM($GK66:GN66)&lt;&gt;1),IF(AND($FY66=1,$GC66&gt;0),1,),),0)</f>
        <v>0</v>
      </c>
      <c r="GP66" s="455">
        <f>IF(AND($FX66&lt;&gt;1,$FZ66&lt;&gt;1),IF(AND(SUM($GK66:GO66)&lt;&gt;1),IF($GC66&gt;=4,1,),),0)</f>
        <v>0</v>
      </c>
      <c r="GQ66" s="455">
        <f>IF(AND($FX66&lt;&gt;1,$FZ66&lt;&gt;1),IF(AND(SUM($GK66:GP66)&lt;&gt;1),IF($FY66=1,1,),),0)</f>
        <v>0</v>
      </c>
      <c r="GR66" s="455">
        <f>IF(AND($FX66&lt;&gt;1,$FZ66&lt;&gt;1),IF(AND(SUM($GK66:GQ66)&lt;&gt;1),IF($GC66&gt;=2,1,),),0)</f>
        <v>0</v>
      </c>
      <c r="GS66" s="455">
        <f>IF(AND($FX66&lt;&gt;1,$FZ66&lt;&gt;1),IF(AND(SUM($GK66:GR66)&lt;&gt;1),IF($GC66&gt;0,1,),),0)</f>
        <v>0</v>
      </c>
      <c r="GT66" s="455">
        <f t="shared" si="48"/>
        <v>0</v>
      </c>
      <c r="GU66" s="455">
        <f>IF($FX66&lt;&gt;1,IF(AND(SUM($GT66:GT66)&lt;&gt;1,$GJ66=4,$FZ66=1,$GC66&gt;0),1,),0)</f>
        <v>0</v>
      </c>
      <c r="GV66" s="455">
        <f t="shared" si="49"/>
        <v>0</v>
      </c>
      <c r="GW66" s="455">
        <f t="shared" si="50"/>
        <v>0</v>
      </c>
      <c r="GX66" s="455">
        <f>IF($FX66&lt;&gt;1,IF(AND($GJ66=2,SUM($GV66:GW66)&lt;&gt;1),IF(AND($FY66=1,$GD66&gt;=0.2),1,),),0)</f>
        <v>0</v>
      </c>
      <c r="GY66" s="455">
        <f>IF($FX66&lt;&gt;1,IF(AND($GJ66=2,SUM($GV66:GX66)&lt;&gt;1),IF(AND($FY66=1,$GD66&gt;=0.1),1,),),0)</f>
        <v>0</v>
      </c>
      <c r="GZ66" s="455">
        <f>IF($FX66&lt;&gt;1,IF(AND($GJ66=2,SUM($GV66:GY66)&lt;&gt;1),IF(AND($FY66=1,$GC66&gt;0),1,),),0)</f>
        <v>0</v>
      </c>
      <c r="HA66" s="455">
        <f>IF($FX66&lt;&gt;1,IF(AND($GJ66=2,SUM($GV66:GZ66)&lt;&gt;1),IF($GD66&gt;=0.2,1,),),0)</f>
        <v>0</v>
      </c>
      <c r="HB66" s="455">
        <f>IF($FX66&lt;&gt;1,IF(AND($GJ66=2,SUM($GV66:HA66)&lt;&gt;1),IF($FY66=1,1,),),0)</f>
        <v>0</v>
      </c>
      <c r="HC66" s="455">
        <f>IF($FX66&lt;&gt;1,IF(AND($GJ66=2,SUM($GV66:HB66)&lt;&gt;1),IF($GD66&gt;=0.1,1,),),0)</f>
        <v>0</v>
      </c>
      <c r="HD66" s="455">
        <f>IF($FX66&lt;&gt;1,IF(AND(SUM($GV66:HC66)&lt;&gt;1,$GJ66=2,$GC66&gt;0),1,),0)</f>
        <v>0</v>
      </c>
      <c r="HE66" s="455">
        <f t="shared" si="51"/>
        <v>0</v>
      </c>
      <c r="HF66" s="455">
        <f t="shared" si="52"/>
        <v>0</v>
      </c>
      <c r="HG66" s="455">
        <f>IF($FX66&lt;&gt;1,IF(AND($GJ66=3,SUM($HE66:HF66)&lt;&gt;1),IF(AND($FY66=1,$GD66&gt;=0.1),1,),),0)</f>
        <v>0</v>
      </c>
      <c r="HH66" s="455">
        <f>IF($FX66&lt;&gt;1,IF(AND($GJ66=3,SUM($HE66:HG66)&lt;&gt;1),IF(AND($FY66=1,$GD66&gt;=0.05),1,),),0)</f>
        <v>0</v>
      </c>
      <c r="HI66" s="455">
        <f>IF($FX66&lt;&gt;1,IF(AND($GJ66=3,SUM($HE66:HH66)&lt;&gt;1),IF(AND($FY66=1,$GC66&gt;0),1,),),0)</f>
        <v>0</v>
      </c>
      <c r="HJ66" s="455">
        <f>IF($FX66&lt;&gt;1,IF(AND($GJ66=3,SUM($HE66:HI66)&lt;&gt;1),IF($GD66&gt;=0.1,1,),),0)</f>
        <v>0</v>
      </c>
      <c r="HK66" s="455">
        <f>IF($FX66&lt;&gt;1,IF(AND($GJ66=3,SUM($HE66:HJ66)&lt;&gt;1),IF($FY66=1,1,),),0)</f>
        <v>0</v>
      </c>
      <c r="HL66" s="455">
        <f>IF($FX66&lt;&gt;1,IF(AND($GJ66=3,SUM($HE66:HK66)&lt;&gt;1),IF($GD66&gt;=0.05,1,),),0)</f>
        <v>0</v>
      </c>
      <c r="HM66" s="455">
        <f>IF($FX66&lt;&gt;1,IF(AND(SUM($HE66:HL66)&lt;&gt;1,$GJ66=3,$FZ66=1,$GC66&gt;0),1,),0)</f>
        <v>0</v>
      </c>
      <c r="HN66" s="457">
        <f t="shared" si="153"/>
        <v>0</v>
      </c>
      <c r="HO66" s="458"/>
      <c r="HP66" s="459">
        <f t="shared" si="231"/>
        <v>0</v>
      </c>
      <c r="HQ66" s="460">
        <f t="shared" si="232"/>
        <v>0</v>
      </c>
      <c r="HR66" s="460">
        <f t="shared" si="233"/>
        <v>0</v>
      </c>
      <c r="HS66" s="460">
        <f t="shared" si="234"/>
        <v>0</v>
      </c>
      <c r="HT66" s="460">
        <f t="shared" si="235"/>
        <v>0</v>
      </c>
      <c r="HU66" s="460">
        <f t="shared" si="236"/>
        <v>0</v>
      </c>
      <c r="HV66" s="460">
        <f t="shared" si="237"/>
        <v>0</v>
      </c>
      <c r="HW66" s="460">
        <f t="shared" si="238"/>
        <v>0</v>
      </c>
      <c r="HX66" s="460">
        <f t="shared" si="239"/>
        <v>0</v>
      </c>
      <c r="HY66" s="460">
        <f t="shared" si="240"/>
        <v>0</v>
      </c>
      <c r="HZ66" s="460">
        <f t="shared" si="241"/>
        <v>0</v>
      </c>
      <c r="IA66" s="460">
        <f t="shared" si="242"/>
        <v>0</v>
      </c>
      <c r="IB66" s="460">
        <f t="shared" si="243"/>
        <v>0</v>
      </c>
      <c r="IC66" s="460">
        <f t="shared" si="244"/>
        <v>0</v>
      </c>
      <c r="ID66" s="460">
        <f t="shared" si="245"/>
        <v>0</v>
      </c>
      <c r="IE66" s="460">
        <f t="shared" si="246"/>
        <v>0</v>
      </c>
      <c r="IF66" s="460">
        <f t="shared" si="247"/>
        <v>0</v>
      </c>
      <c r="IG66" s="460">
        <f t="shared" si="248"/>
        <v>0</v>
      </c>
      <c r="IH66" s="460">
        <f t="shared" si="249"/>
        <v>0</v>
      </c>
      <c r="II66" s="460">
        <f t="shared" si="250"/>
        <v>0</v>
      </c>
      <c r="IJ66" s="460">
        <f t="shared" si="251"/>
        <v>0</v>
      </c>
      <c r="IK66" s="460">
        <f t="shared" si="252"/>
        <v>0</v>
      </c>
      <c r="IL66" s="460">
        <f t="shared" si="253"/>
        <v>0</v>
      </c>
      <c r="IM66" s="460">
        <f t="shared" si="254"/>
        <v>0</v>
      </c>
      <c r="IN66" s="460">
        <f t="shared" si="255"/>
        <v>0</v>
      </c>
      <c r="IO66" s="460">
        <f t="shared" si="256"/>
        <v>0</v>
      </c>
      <c r="IP66" s="460">
        <f t="shared" si="257"/>
        <v>0</v>
      </c>
      <c r="IQ66" s="460">
        <f t="shared" si="258"/>
        <v>0</v>
      </c>
      <c r="IR66" s="460">
        <f t="shared" si="259"/>
        <v>0</v>
      </c>
      <c r="IS66" s="460">
        <f t="shared" si="260"/>
        <v>0</v>
      </c>
      <c r="IT66" s="460">
        <f t="shared" si="261"/>
        <v>0</v>
      </c>
      <c r="IU66" s="460">
        <f t="shared" si="262"/>
        <v>0</v>
      </c>
      <c r="IV66" s="460">
        <f t="shared" si="263"/>
        <v>0</v>
      </c>
      <c r="IW66" s="460">
        <f t="shared" si="264"/>
        <v>0</v>
      </c>
      <c r="IX66" s="460">
        <f t="shared" si="265"/>
        <v>0</v>
      </c>
      <c r="IY66" s="460">
        <f t="shared" si="266"/>
        <v>0</v>
      </c>
      <c r="IZ66" s="460">
        <f t="shared" si="267"/>
        <v>0</v>
      </c>
      <c r="JA66" s="460">
        <f t="shared" si="268"/>
        <v>0</v>
      </c>
      <c r="JB66" s="460">
        <f t="shared" si="269"/>
        <v>0</v>
      </c>
      <c r="JC66" s="460">
        <f t="shared" si="270"/>
        <v>0</v>
      </c>
      <c r="JD66" s="460">
        <f t="shared" si="271"/>
        <v>0</v>
      </c>
      <c r="JE66" s="460">
        <f t="shared" si="272"/>
        <v>0</v>
      </c>
      <c r="JF66" s="460">
        <f t="shared" si="273"/>
        <v>0</v>
      </c>
      <c r="JG66" s="460">
        <f t="shared" si="154"/>
        <v>0</v>
      </c>
      <c r="JH66" s="460">
        <f t="shared" si="155"/>
        <v>0</v>
      </c>
      <c r="JI66" s="460">
        <f t="shared" si="156"/>
        <v>0</v>
      </c>
      <c r="JJ66" s="460">
        <f t="shared" si="157"/>
        <v>0</v>
      </c>
      <c r="JK66" s="460">
        <f t="shared" si="158"/>
        <v>0</v>
      </c>
      <c r="JL66" s="460">
        <f t="shared" si="159"/>
        <v>0</v>
      </c>
      <c r="JM66" s="648">
        <f t="shared" si="274"/>
        <v>0</v>
      </c>
      <c r="JN66" s="460">
        <f t="shared" si="275"/>
        <v>0</v>
      </c>
      <c r="JO66" s="460">
        <f t="shared" si="276"/>
        <v>0</v>
      </c>
      <c r="JP66" s="648">
        <f t="shared" si="277"/>
        <v>0</v>
      </c>
      <c r="JQ66" s="460">
        <f t="shared" si="278"/>
        <v>0</v>
      </c>
      <c r="JR66" s="460">
        <f t="shared" si="279"/>
        <v>0</v>
      </c>
      <c r="JS66" s="460">
        <f t="shared" si="308"/>
        <v>0</v>
      </c>
      <c r="JT66" s="460">
        <f t="shared" si="280"/>
        <v>0</v>
      </c>
      <c r="JU66" s="460">
        <f t="shared" si="281"/>
        <v>0</v>
      </c>
      <c r="JV66" s="460">
        <f t="shared" si="282"/>
        <v>0</v>
      </c>
      <c r="JW66" s="460">
        <f t="shared" si="322"/>
        <v>0</v>
      </c>
      <c r="JX66" s="460">
        <f t="shared" si="322"/>
        <v>0</v>
      </c>
      <c r="JY66" s="460">
        <f t="shared" si="322"/>
        <v>0</v>
      </c>
      <c r="JZ66" s="460">
        <f t="shared" si="322"/>
        <v>0</v>
      </c>
      <c r="KA66" s="460">
        <f t="shared" si="322"/>
        <v>0</v>
      </c>
      <c r="KB66" s="460">
        <f t="shared" si="322"/>
        <v>0</v>
      </c>
      <c r="KC66" s="460">
        <f t="shared" si="322"/>
        <v>0</v>
      </c>
      <c r="KD66" s="460">
        <f t="shared" si="322"/>
        <v>0</v>
      </c>
      <c r="KE66" s="460">
        <f t="shared" si="322"/>
        <v>0</v>
      </c>
      <c r="KF66" s="460">
        <f t="shared" si="322"/>
        <v>0</v>
      </c>
      <c r="KG66" s="460">
        <f t="shared" si="322"/>
        <v>0</v>
      </c>
      <c r="KH66" s="460">
        <f t="shared" si="321"/>
        <v>0</v>
      </c>
      <c r="KI66" s="460">
        <f t="shared" si="283"/>
        <v>0</v>
      </c>
      <c r="KJ66" s="460">
        <f t="shared" si="321"/>
        <v>0</v>
      </c>
      <c r="KK66" s="460">
        <f t="shared" si="321"/>
        <v>0</v>
      </c>
      <c r="KL66" s="460">
        <f t="shared" si="321"/>
        <v>0</v>
      </c>
      <c r="KM66" s="460">
        <f t="shared" si="321"/>
        <v>0</v>
      </c>
      <c r="KN66" s="460">
        <f t="shared" si="321"/>
        <v>0</v>
      </c>
      <c r="KO66" s="460">
        <f t="shared" si="320"/>
        <v>0</v>
      </c>
      <c r="KP66" s="460">
        <f t="shared" si="320"/>
        <v>0</v>
      </c>
      <c r="KQ66" s="460">
        <f t="shared" si="320"/>
        <v>0</v>
      </c>
      <c r="KR66" s="460">
        <f t="shared" si="320"/>
        <v>0</v>
      </c>
      <c r="KS66" s="460">
        <f t="shared" si="320"/>
        <v>0</v>
      </c>
      <c r="KT66" s="460">
        <f t="shared" si="320"/>
        <v>0</v>
      </c>
      <c r="KU66" s="460">
        <f t="shared" si="320"/>
        <v>0</v>
      </c>
      <c r="KV66" s="460">
        <f t="shared" si="320"/>
        <v>0</v>
      </c>
      <c r="KW66" s="460">
        <f t="shared" si="320"/>
        <v>0</v>
      </c>
      <c r="KX66" s="460">
        <f t="shared" si="284"/>
        <v>0</v>
      </c>
      <c r="KY66" s="460">
        <f t="shared" si="180"/>
        <v>0</v>
      </c>
      <c r="KZ66" s="460">
        <f t="shared" si="285"/>
        <v>0</v>
      </c>
      <c r="LA66" s="457">
        <f t="shared" si="285"/>
        <v>0</v>
      </c>
      <c r="LB66" s="461">
        <f t="shared" si="162"/>
        <v>0</v>
      </c>
      <c r="LC66" s="460">
        <f t="shared" si="286"/>
        <v>0</v>
      </c>
      <c r="LD66" s="462">
        <f>IF(I66=1,VLOOKUP(C66,'総括表 (A表)'!$E$12:$AP$542,37,FALSE),)</f>
        <v>0</v>
      </c>
      <c r="LE66" s="463">
        <f t="shared" si="163"/>
        <v>0</v>
      </c>
      <c r="LF66" s="460" t="str">
        <f t="shared" si="287"/>
        <v/>
      </c>
      <c r="LG66" s="460" t="str">
        <f t="shared" si="288"/>
        <v/>
      </c>
      <c r="LH66" s="460" t="str">
        <f t="shared" si="164"/>
        <v/>
      </c>
      <c r="LI66" s="460" t="str">
        <f t="shared" si="309"/>
        <v/>
      </c>
      <c r="LJ66" s="460" t="str">
        <f t="shared" si="310"/>
        <v/>
      </c>
      <c r="LK66" s="460" t="str">
        <f t="shared" si="311"/>
        <v/>
      </c>
      <c r="LL66" s="460" t="str">
        <f t="shared" si="312"/>
        <v/>
      </c>
      <c r="LM66" s="460" t="str">
        <f t="shared" si="313"/>
        <v/>
      </c>
      <c r="LN66" s="460" t="str">
        <f t="shared" si="314"/>
        <v/>
      </c>
      <c r="LO66" s="462" t="str">
        <f t="shared" si="289"/>
        <v/>
      </c>
      <c r="LP66" s="459">
        <f t="shared" si="171"/>
        <v>0</v>
      </c>
      <c r="LQ66" s="460" t="str">
        <f t="shared" si="290"/>
        <v/>
      </c>
      <c r="LR66" s="460" t="str">
        <f t="shared" si="291"/>
        <v/>
      </c>
      <c r="LS66" s="464" t="str">
        <f t="shared" si="292"/>
        <v/>
      </c>
      <c r="LT66" s="460" t="str">
        <f t="shared" si="293"/>
        <v/>
      </c>
      <c r="LU66" s="460" t="str">
        <f t="shared" si="294"/>
        <v/>
      </c>
      <c r="LV66" s="621" t="str">
        <f t="shared" si="179"/>
        <v>○</v>
      </c>
      <c r="LW66" s="459">
        <f t="shared" si="172"/>
        <v>0</v>
      </c>
      <c r="LX66" s="465">
        <f t="shared" si="295"/>
        <v>0</v>
      </c>
      <c r="LY66" s="465" t="str">
        <f t="shared" si="296"/>
        <v/>
      </c>
      <c r="LZ66" s="466" t="str">
        <f t="shared" si="173"/>
        <v/>
      </c>
      <c r="MA66" s="466">
        <f t="shared" si="297"/>
        <v>0</v>
      </c>
      <c r="MB66" s="466">
        <f t="shared" si="174"/>
        <v>0</v>
      </c>
      <c r="MC66" s="466">
        <f t="shared" si="298"/>
        <v>0</v>
      </c>
      <c r="MD66" s="467">
        <f t="shared" si="299"/>
        <v>0</v>
      </c>
      <c r="ME66" s="468" t="str">
        <f t="shared" si="300"/>
        <v>○</v>
      </c>
      <c r="MF66" s="469" t="str">
        <f t="shared" si="301"/>
        <v/>
      </c>
      <c r="MG66" s="466">
        <f t="shared" si="302"/>
        <v>0</v>
      </c>
      <c r="MH66" s="470">
        <f t="shared" si="303"/>
        <v>0</v>
      </c>
      <c r="MI66" s="471" t="str">
        <f t="shared" si="175"/>
        <v>○</v>
      </c>
      <c r="MJ66" s="556" t="str">
        <f t="shared" si="176"/>
        <v>○</v>
      </c>
      <c r="MK66" s="569" t="str">
        <f t="shared" si="304"/>
        <v/>
      </c>
      <c r="ML66" s="568" t="str">
        <f t="shared" si="305"/>
        <v/>
      </c>
      <c r="MM66" s="570" t="str">
        <f t="shared" si="306"/>
        <v/>
      </c>
      <c r="MN66" s="571">
        <f t="shared" si="307"/>
        <v>0</v>
      </c>
    </row>
    <row r="67" spans="1:352" ht="30" customHeight="1">
      <c r="A67" s="531">
        <f t="shared" si="200"/>
        <v>0</v>
      </c>
      <c r="B67" s="531">
        <f t="shared" si="133"/>
        <v>0</v>
      </c>
      <c r="C67" s="531">
        <f t="shared" si="181"/>
        <v>0</v>
      </c>
      <c r="D67" s="531">
        <f t="shared" si="135"/>
        <v>0</v>
      </c>
      <c r="E67" s="531">
        <f t="shared" si="201"/>
        <v>0</v>
      </c>
      <c r="F67" s="531">
        <f t="shared" si="202"/>
        <v>0</v>
      </c>
      <c r="G67" s="531">
        <f t="shared" si="136"/>
        <v>0</v>
      </c>
      <c r="H67" s="531">
        <f t="shared" si="137"/>
        <v>0</v>
      </c>
      <c r="I67" s="531">
        <f t="shared" si="203"/>
        <v>0</v>
      </c>
      <c r="J67" s="531">
        <f t="shared" si="138"/>
        <v>0</v>
      </c>
      <c r="K67" s="532">
        <f t="shared" si="12"/>
        <v>54</v>
      </c>
      <c r="L67" s="390"/>
      <c r="M67" s="391"/>
      <c r="N67" s="391"/>
      <c r="O67" s="102"/>
      <c r="P67" s="545" cm="1">
        <f t="array" ref="P67">IFERROR(_xlfn.IFS($O67=1,"都市農業地域",$O67=2,"平地農業地域",$O67=3,"中間農業地域",$O67=4,"山間農業地域"),0)</f>
        <v>0</v>
      </c>
      <c r="Q67" s="560"/>
      <c r="R67" s="317">
        <f t="shared" si="204"/>
        <v>0</v>
      </c>
      <c r="S67" s="637"/>
      <c r="T67" s="742"/>
      <c r="U67" s="743"/>
      <c r="V67" s="637"/>
      <c r="W67" s="455" t="str">
        <f t="shared" si="139"/>
        <v/>
      </c>
      <c r="X67" s="546" t="str">
        <f>IFERROR(IF($Y67=5,"100万円",VLOOKUP($W67,'整理番号表 （R7） '!$Y$33:$Z$34,2,"FALSE")),"")</f>
        <v/>
      </c>
      <c r="Y67" s="50"/>
      <c r="Z67" s="456" cm="1">
        <f t="array" ref="Z67">IFERROR(_xlfn.IFS($Y67=1,"認定農業者",$Y67=2,"認定就農者",$Y67=3,"集落営農組織(任意組織)",$Y67=4,"市町村基本構想に示す目標水準を達成している農業者",$Y67=5,"市町村が認める者"),0)</f>
        <v>0</v>
      </c>
      <c r="AA67" s="371"/>
      <c r="AB67" s="547" t="str">
        <f>'整理番号表 （R7） '!$AC67</f>
        <v/>
      </c>
      <c r="AC67" s="548" t="str">
        <f t="shared" si="186"/>
        <v/>
      </c>
      <c r="AD67" s="50"/>
      <c r="AE67" s="50"/>
      <c r="AF67" s="318">
        <f>IF(AE67&lt;&gt;0,VLOOKUP(AE67,'整理番号表 （R7） '!$B$20:$F$47,2,FALSE),)</f>
        <v>0</v>
      </c>
      <c r="AG67" s="104"/>
      <c r="AH67" s="549" t="str">
        <f>IFERROR(VLOOKUP(AG67,'整理番号表 （R7） '!$P$6:$Q$39,2,FALSE),"")</f>
        <v/>
      </c>
      <c r="AI67" s="106"/>
      <c r="AJ67" s="530">
        <f t="shared" si="205"/>
        <v>0</v>
      </c>
      <c r="AK67" s="89"/>
      <c r="AL67" s="632"/>
      <c r="AM67" s="439"/>
      <c r="AN67" s="440"/>
      <c r="AO67" s="440"/>
      <c r="AP67" s="104"/>
      <c r="AQ67" s="441">
        <f>IF(AP67&lt;&gt;0,VLOOKUP(AP67,'整理番号表 （R7） '!$P$43:$R$49,2,FALSE),)</f>
        <v>0</v>
      </c>
      <c r="AR67" s="442"/>
      <c r="AS67" s="440"/>
      <c r="AT67" s="105"/>
      <c r="AU67" s="767"/>
      <c r="AV67" s="767"/>
      <c r="AW67" s="418"/>
      <c r="AX67" s="443">
        <f t="shared" si="140"/>
        <v>0</v>
      </c>
      <c r="AY67" s="443">
        <f t="shared" si="206"/>
        <v>0</v>
      </c>
      <c r="AZ67" s="418"/>
      <c r="BA67" s="443">
        <f t="shared" si="177"/>
        <v>0</v>
      </c>
      <c r="BB67" s="444"/>
      <c r="BC67" s="444"/>
      <c r="BD67" s="444"/>
      <c r="BE67" s="620"/>
      <c r="BF67" s="553" t="str">
        <f t="shared" si="207"/>
        <v/>
      </c>
      <c r="BG67" s="562" t="str">
        <f t="shared" si="208"/>
        <v/>
      </c>
      <c r="BH67" s="445">
        <f t="shared" si="143"/>
        <v>0</v>
      </c>
      <c r="BI67" s="445">
        <f t="shared" si="178"/>
        <v>0</v>
      </c>
      <c r="BJ67" s="446"/>
      <c r="BK67" s="446"/>
      <c r="BL67" s="446"/>
      <c r="BM67" s="45"/>
      <c r="BN67" s="318">
        <f>IF(BM67&lt;&gt;0,VLOOKUP(BM67,'整理番号表 （R7） '!$T$6:$U$16,2,FALSE),)</f>
        <v>0</v>
      </c>
      <c r="BO67" s="45"/>
      <c r="BP67" s="318">
        <f>IF(BO67&lt;&gt;0,VLOOKUP(BO67,'整理番号表 （R7） '!$T$23:$U$30,2,FALSE),)</f>
        <v>0</v>
      </c>
      <c r="BQ67" s="45"/>
      <c r="BR67" s="319">
        <f t="shared" si="17"/>
        <v>0</v>
      </c>
      <c r="BS67" s="763" t="str">
        <f t="shared" si="209"/>
        <v/>
      </c>
      <c r="BT67" s="113"/>
      <c r="BU67" s="618"/>
      <c r="BV67" s="113"/>
      <c r="BW67" s="113"/>
      <c r="BX67" s="113"/>
      <c r="BY67" s="554">
        <f t="shared" si="144"/>
        <v>0</v>
      </c>
      <c r="BZ67" s="764">
        <f t="shared" si="195"/>
        <v>0</v>
      </c>
      <c r="CA67" s="317">
        <f t="shared" si="145"/>
        <v>0</v>
      </c>
      <c r="CB67" s="357" t="str">
        <f t="shared" si="182"/>
        <v/>
      </c>
      <c r="CC67" s="317">
        <f t="shared" si="210"/>
        <v>0</v>
      </c>
      <c r="CD67" s="317">
        <f t="shared" si="146"/>
        <v>0</v>
      </c>
      <c r="CE67" s="317">
        <f t="shared" si="147"/>
        <v>0</v>
      </c>
      <c r="CF67" s="317">
        <f t="shared" si="148"/>
        <v>0</v>
      </c>
      <c r="CG67" s="317">
        <f t="shared" si="149"/>
        <v>0</v>
      </c>
      <c r="CH67" s="317">
        <f t="shared" si="150"/>
        <v>0</v>
      </c>
      <c r="CI67" s="357" t="str">
        <f t="shared" si="151"/>
        <v/>
      </c>
      <c r="CJ67" s="572">
        <f t="shared" si="323"/>
        <v>0</v>
      </c>
      <c r="CK67" s="320">
        <f t="shared" si="323"/>
        <v>0</v>
      </c>
      <c r="CL67" s="320">
        <f t="shared" si="323"/>
        <v>0</v>
      </c>
      <c r="CM67" s="320">
        <f t="shared" si="323"/>
        <v>0</v>
      </c>
      <c r="CN67" s="320">
        <f t="shared" si="323"/>
        <v>0</v>
      </c>
      <c r="CO67" s="320">
        <f t="shared" si="323"/>
        <v>0</v>
      </c>
      <c r="CP67" s="320">
        <f t="shared" si="211"/>
        <v>0</v>
      </c>
      <c r="CQ67" s="320">
        <f t="shared" si="324"/>
        <v>0</v>
      </c>
      <c r="CR67" s="320">
        <f t="shared" si="324"/>
        <v>0</v>
      </c>
      <c r="CS67" s="320">
        <f t="shared" si="324"/>
        <v>0</v>
      </c>
      <c r="CT67" s="320">
        <f t="shared" si="324"/>
        <v>0</v>
      </c>
      <c r="CU67" s="320">
        <f t="shared" si="324"/>
        <v>0</v>
      </c>
      <c r="CV67" s="320">
        <f t="shared" si="324"/>
        <v>0</v>
      </c>
      <c r="CW67" s="320">
        <f t="shared" si="212"/>
        <v>0</v>
      </c>
      <c r="CX67" s="320">
        <f t="shared" si="325"/>
        <v>0</v>
      </c>
      <c r="CY67" s="320">
        <f t="shared" si="325"/>
        <v>0</v>
      </c>
      <c r="CZ67" s="320">
        <f t="shared" si="325"/>
        <v>0</v>
      </c>
      <c r="DA67" s="320">
        <f t="shared" si="325"/>
        <v>0</v>
      </c>
      <c r="DB67" s="320">
        <f t="shared" si="325"/>
        <v>0</v>
      </c>
      <c r="DC67" s="320">
        <f t="shared" si="325"/>
        <v>0</v>
      </c>
      <c r="DD67" s="320">
        <f t="shared" si="213"/>
        <v>0</v>
      </c>
      <c r="DE67" s="320">
        <f t="shared" si="318"/>
        <v>0</v>
      </c>
      <c r="DF67" s="320">
        <f t="shared" si="318"/>
        <v>0</v>
      </c>
      <c r="DG67" s="320">
        <f t="shared" si="318"/>
        <v>0</v>
      </c>
      <c r="DH67" s="320">
        <f t="shared" si="318"/>
        <v>0</v>
      </c>
      <c r="DI67" s="320">
        <f t="shared" si="319"/>
        <v>0</v>
      </c>
      <c r="DJ67" s="320">
        <f t="shared" si="319"/>
        <v>0</v>
      </c>
      <c r="DK67" s="320">
        <f t="shared" si="214"/>
        <v>0</v>
      </c>
      <c r="DL67" s="320">
        <f t="shared" si="215"/>
        <v>0</v>
      </c>
      <c r="DM67" s="320">
        <f t="shared" si="216"/>
        <v>0</v>
      </c>
      <c r="DN67" s="320">
        <f t="shared" si="217"/>
        <v>0</v>
      </c>
      <c r="DO67" s="320">
        <f t="shared" si="218"/>
        <v>0</v>
      </c>
      <c r="DP67" s="374">
        <f t="shared" si="219"/>
        <v>0</v>
      </c>
      <c r="DQ67" s="447">
        <f t="shared" si="220"/>
        <v>0</v>
      </c>
      <c r="DR67" s="447">
        <f>IF($W67=1,IF(SUM($DQ67:DQ67)&lt;&gt;1,IF(SUM(GL67,GW67,HF67)&gt;0,1,),),)</f>
        <v>0</v>
      </c>
      <c r="DS67" s="447">
        <f>IF($W67=1,IF(SUM($DQ67:DR67)&lt;&gt;1,IF(SUM(GM67,GX67,HG67)&gt;0,1,),),)</f>
        <v>0</v>
      </c>
      <c r="DT67" s="447">
        <f>IF($W67=1,IF(SUM($DQ67:DS67)&lt;&gt;1,IF(SUM(GN67,GY67,HH67)&gt;0,1,),),)</f>
        <v>0</v>
      </c>
      <c r="DU67" s="447">
        <f>IF($W67=1,IF(SUM($DQ67:DT67)&lt;&gt;1,IF(SUM(GO67,GT67,GZ67,HI67)&gt;0,1,),),)</f>
        <v>0</v>
      </c>
      <c r="DV67" s="447">
        <f>IF($W67=1,IF(SUM($DQ67:DT67)&lt;&gt;1,IF(SUM(GP67,HA67,HJ67)&gt;0,1,),),)</f>
        <v>0</v>
      </c>
      <c r="DW67" s="447">
        <f>IF($W67=1,IF(SUM($DQ67:DV67)&lt;&gt;1,IF(SUM(GQ67,HB67,HK67)&gt;0,1,),),)</f>
        <v>0</v>
      </c>
      <c r="DX67" s="447">
        <f>IF($W67=1,IF(SUM($DQ67:DV67)&lt;&gt;1,IF(SUM(GR67,HC67,HL67)&gt;0,1,),),)</f>
        <v>0</v>
      </c>
      <c r="DY67" s="447">
        <f>IF($W67=1,IF(SUM($DQ67:DX67)&lt;&gt;1,IF(SUM(GS67,HD67,HM67,GU67)&gt;0,1,),),)</f>
        <v>0</v>
      </c>
      <c r="DZ67" s="447">
        <f t="shared" si="221"/>
        <v>0</v>
      </c>
      <c r="EA67" s="643"/>
      <c r="EB67" s="643"/>
      <c r="EC67" s="643"/>
      <c r="ED67" s="643"/>
      <c r="EE67" s="643"/>
      <c r="EF67" s="643"/>
      <c r="EG67" s="643"/>
      <c r="EH67" s="643"/>
      <c r="EI67" s="643"/>
      <c r="EJ67" s="643"/>
      <c r="EK67" s="643"/>
      <c r="EL67" s="643"/>
      <c r="EM67" s="56"/>
      <c r="EN67" s="56"/>
      <c r="EO67" s="56"/>
      <c r="EP67" s="56"/>
      <c r="EQ67" s="56"/>
      <c r="ER67" s="555">
        <f t="shared" si="222"/>
        <v>0</v>
      </c>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448"/>
      <c r="FT67" s="56"/>
      <c r="FU67" s="449"/>
      <c r="FV67" s="458"/>
      <c r="FW67" s="573"/>
      <c r="FX67" s="530">
        <f t="shared" si="223"/>
        <v>0</v>
      </c>
      <c r="FY67" s="450"/>
      <c r="FZ67" s="451"/>
      <c r="GA67" s="452"/>
      <c r="GB67" s="452"/>
      <c r="GC67" s="453">
        <f t="shared" si="224"/>
        <v>0</v>
      </c>
      <c r="GD67" s="454">
        <f t="shared" si="225"/>
        <v>0</v>
      </c>
      <c r="GE67" s="455">
        <f t="shared" si="226"/>
        <v>0</v>
      </c>
      <c r="GF67" s="456">
        <f t="shared" si="227"/>
        <v>0</v>
      </c>
      <c r="GG67" s="456">
        <f t="shared" si="228"/>
        <v>0</v>
      </c>
      <c r="GH67" s="456">
        <f t="shared" si="229"/>
        <v>0</v>
      </c>
      <c r="GI67" s="456">
        <f t="shared" si="230"/>
        <v>0</v>
      </c>
      <c r="GJ67" s="455">
        <f t="shared" si="47"/>
        <v>0</v>
      </c>
      <c r="GK67" s="455">
        <f t="shared" si="152"/>
        <v>0</v>
      </c>
      <c r="GL67" s="455">
        <f>IF(AND($FX67&lt;&gt;1,$FZ67&lt;&gt;1),IF(AND(SUM($GK67:GK67)&lt;&gt;1),IF($GC67&gt;=10,1,),),0)</f>
        <v>0</v>
      </c>
      <c r="GM67" s="455">
        <f>IF(AND($FX67&lt;&gt;1,$FZ67&lt;&gt;1),IF(AND(SUM($GK67:GL67)&lt;&gt;1),IF(AND($FY67=1,$GC67&gt;=4),1,),),0)</f>
        <v>0</v>
      </c>
      <c r="GN67" s="455">
        <f>IF(AND($FX67&lt;&gt;1,$FZ67&lt;&gt;1),IF(AND(SUM($GK67:GM67)&lt;&gt;1),IF(AND($FY67=1,$GC67&gt;=2),1,),),0)</f>
        <v>0</v>
      </c>
      <c r="GO67" s="455">
        <f>IF(AND($FX67&lt;&gt;1,$FZ67&lt;&gt;1),IF(AND(SUM($GK67:GN67)&lt;&gt;1),IF(AND($FY67=1,$GC67&gt;0),1,),),0)</f>
        <v>0</v>
      </c>
      <c r="GP67" s="455">
        <f>IF(AND($FX67&lt;&gt;1,$FZ67&lt;&gt;1),IF(AND(SUM($GK67:GO67)&lt;&gt;1),IF($GC67&gt;=4,1,),),0)</f>
        <v>0</v>
      </c>
      <c r="GQ67" s="455">
        <f>IF(AND($FX67&lt;&gt;1,$FZ67&lt;&gt;1),IF(AND(SUM($GK67:GP67)&lt;&gt;1),IF($FY67=1,1,),),0)</f>
        <v>0</v>
      </c>
      <c r="GR67" s="455">
        <f>IF(AND($FX67&lt;&gt;1,$FZ67&lt;&gt;1),IF(AND(SUM($GK67:GQ67)&lt;&gt;1),IF($GC67&gt;=2,1,),),0)</f>
        <v>0</v>
      </c>
      <c r="GS67" s="455">
        <f>IF(AND($FX67&lt;&gt;1,$FZ67&lt;&gt;1),IF(AND(SUM($GK67:GR67)&lt;&gt;1),IF($GC67&gt;0,1,),),0)</f>
        <v>0</v>
      </c>
      <c r="GT67" s="455">
        <f t="shared" si="48"/>
        <v>0</v>
      </c>
      <c r="GU67" s="455">
        <f>IF($FX67&lt;&gt;1,IF(AND(SUM($GT67:GT67)&lt;&gt;1,$GJ67=4,$FZ67=1,$GC67&gt;0),1,),0)</f>
        <v>0</v>
      </c>
      <c r="GV67" s="455">
        <f t="shared" si="49"/>
        <v>0</v>
      </c>
      <c r="GW67" s="455">
        <f t="shared" si="50"/>
        <v>0</v>
      </c>
      <c r="GX67" s="455">
        <f>IF($FX67&lt;&gt;1,IF(AND($GJ67=2,SUM($GV67:GW67)&lt;&gt;1),IF(AND($FY67=1,$GD67&gt;=0.2),1,),),0)</f>
        <v>0</v>
      </c>
      <c r="GY67" s="455">
        <f>IF($FX67&lt;&gt;1,IF(AND($GJ67=2,SUM($GV67:GX67)&lt;&gt;1),IF(AND($FY67=1,$GD67&gt;=0.1),1,),),0)</f>
        <v>0</v>
      </c>
      <c r="GZ67" s="455">
        <f>IF($FX67&lt;&gt;1,IF(AND($GJ67=2,SUM($GV67:GY67)&lt;&gt;1),IF(AND($FY67=1,$GC67&gt;0),1,),),0)</f>
        <v>0</v>
      </c>
      <c r="HA67" s="455">
        <f>IF($FX67&lt;&gt;1,IF(AND($GJ67=2,SUM($GV67:GZ67)&lt;&gt;1),IF($GD67&gt;=0.2,1,),),0)</f>
        <v>0</v>
      </c>
      <c r="HB67" s="455">
        <f>IF($FX67&lt;&gt;1,IF(AND($GJ67=2,SUM($GV67:HA67)&lt;&gt;1),IF($FY67=1,1,),),0)</f>
        <v>0</v>
      </c>
      <c r="HC67" s="455">
        <f>IF($FX67&lt;&gt;1,IF(AND($GJ67=2,SUM($GV67:HB67)&lt;&gt;1),IF($GD67&gt;=0.1,1,),),0)</f>
        <v>0</v>
      </c>
      <c r="HD67" s="455">
        <f>IF($FX67&lt;&gt;1,IF(AND(SUM($GV67:HC67)&lt;&gt;1,$GJ67=2,$GC67&gt;0),1,),0)</f>
        <v>0</v>
      </c>
      <c r="HE67" s="455">
        <f t="shared" si="51"/>
        <v>0</v>
      </c>
      <c r="HF67" s="455">
        <f t="shared" si="52"/>
        <v>0</v>
      </c>
      <c r="HG67" s="455">
        <f>IF($FX67&lt;&gt;1,IF(AND($GJ67=3,SUM($HE67:HF67)&lt;&gt;1),IF(AND($FY67=1,$GD67&gt;=0.1),1,),),0)</f>
        <v>0</v>
      </c>
      <c r="HH67" s="455">
        <f>IF($FX67&lt;&gt;1,IF(AND($GJ67=3,SUM($HE67:HG67)&lt;&gt;1),IF(AND($FY67=1,$GD67&gt;=0.05),1,),),0)</f>
        <v>0</v>
      </c>
      <c r="HI67" s="455">
        <f>IF($FX67&lt;&gt;1,IF(AND($GJ67=3,SUM($HE67:HH67)&lt;&gt;1),IF(AND($FY67=1,$GC67&gt;0),1,),),0)</f>
        <v>0</v>
      </c>
      <c r="HJ67" s="455">
        <f>IF($FX67&lt;&gt;1,IF(AND($GJ67=3,SUM($HE67:HI67)&lt;&gt;1),IF($GD67&gt;=0.1,1,),),0)</f>
        <v>0</v>
      </c>
      <c r="HK67" s="455">
        <f>IF($FX67&lt;&gt;1,IF(AND($GJ67=3,SUM($HE67:HJ67)&lt;&gt;1),IF($FY67=1,1,),),0)</f>
        <v>0</v>
      </c>
      <c r="HL67" s="455">
        <f>IF($FX67&lt;&gt;1,IF(AND($GJ67=3,SUM($HE67:HK67)&lt;&gt;1),IF($GD67&gt;=0.05,1,),),0)</f>
        <v>0</v>
      </c>
      <c r="HM67" s="455">
        <f>IF($FX67&lt;&gt;1,IF(AND(SUM($HE67:HL67)&lt;&gt;1,$GJ67=3,$FZ67=1,$GC67&gt;0),1,),0)</f>
        <v>0</v>
      </c>
      <c r="HN67" s="457">
        <f t="shared" si="153"/>
        <v>0</v>
      </c>
      <c r="HO67" s="458"/>
      <c r="HP67" s="459">
        <f t="shared" si="231"/>
        <v>0</v>
      </c>
      <c r="HQ67" s="460">
        <f t="shared" si="232"/>
        <v>0</v>
      </c>
      <c r="HR67" s="460">
        <f t="shared" si="233"/>
        <v>0</v>
      </c>
      <c r="HS67" s="460">
        <f t="shared" si="234"/>
        <v>0</v>
      </c>
      <c r="HT67" s="460">
        <f t="shared" si="235"/>
        <v>0</v>
      </c>
      <c r="HU67" s="460">
        <f t="shared" si="236"/>
        <v>0</v>
      </c>
      <c r="HV67" s="460">
        <f t="shared" si="237"/>
        <v>0</v>
      </c>
      <c r="HW67" s="460">
        <f t="shared" si="238"/>
        <v>0</v>
      </c>
      <c r="HX67" s="460">
        <f t="shared" si="239"/>
        <v>0</v>
      </c>
      <c r="HY67" s="460">
        <f t="shared" si="240"/>
        <v>0</v>
      </c>
      <c r="HZ67" s="460">
        <f t="shared" si="241"/>
        <v>0</v>
      </c>
      <c r="IA67" s="460">
        <f t="shared" si="242"/>
        <v>0</v>
      </c>
      <c r="IB67" s="460">
        <f t="shared" si="243"/>
        <v>0</v>
      </c>
      <c r="IC67" s="460">
        <f t="shared" si="244"/>
        <v>0</v>
      </c>
      <c r="ID67" s="460">
        <f t="shared" si="245"/>
        <v>0</v>
      </c>
      <c r="IE67" s="460">
        <f t="shared" si="246"/>
        <v>0</v>
      </c>
      <c r="IF67" s="460">
        <f t="shared" si="247"/>
        <v>0</v>
      </c>
      <c r="IG67" s="460">
        <f t="shared" si="248"/>
        <v>0</v>
      </c>
      <c r="IH67" s="460">
        <f t="shared" si="249"/>
        <v>0</v>
      </c>
      <c r="II67" s="460">
        <f t="shared" si="250"/>
        <v>0</v>
      </c>
      <c r="IJ67" s="460">
        <f t="shared" si="251"/>
        <v>0</v>
      </c>
      <c r="IK67" s="460">
        <f t="shared" si="252"/>
        <v>0</v>
      </c>
      <c r="IL67" s="460">
        <f t="shared" si="253"/>
        <v>0</v>
      </c>
      <c r="IM67" s="460">
        <f t="shared" si="254"/>
        <v>0</v>
      </c>
      <c r="IN67" s="460">
        <f t="shared" si="255"/>
        <v>0</v>
      </c>
      <c r="IO67" s="460">
        <f t="shared" si="256"/>
        <v>0</v>
      </c>
      <c r="IP67" s="460">
        <f t="shared" si="257"/>
        <v>0</v>
      </c>
      <c r="IQ67" s="460">
        <f t="shared" si="258"/>
        <v>0</v>
      </c>
      <c r="IR67" s="460">
        <f t="shared" si="259"/>
        <v>0</v>
      </c>
      <c r="IS67" s="460">
        <f t="shared" si="260"/>
        <v>0</v>
      </c>
      <c r="IT67" s="460">
        <f t="shared" si="261"/>
        <v>0</v>
      </c>
      <c r="IU67" s="460">
        <f t="shared" si="262"/>
        <v>0</v>
      </c>
      <c r="IV67" s="460">
        <f t="shared" si="263"/>
        <v>0</v>
      </c>
      <c r="IW67" s="460">
        <f t="shared" si="264"/>
        <v>0</v>
      </c>
      <c r="IX67" s="460">
        <f t="shared" si="265"/>
        <v>0</v>
      </c>
      <c r="IY67" s="460">
        <f t="shared" si="266"/>
        <v>0</v>
      </c>
      <c r="IZ67" s="460">
        <f t="shared" si="267"/>
        <v>0</v>
      </c>
      <c r="JA67" s="460">
        <f t="shared" si="268"/>
        <v>0</v>
      </c>
      <c r="JB67" s="460">
        <f t="shared" si="269"/>
        <v>0</v>
      </c>
      <c r="JC67" s="460">
        <f t="shared" si="270"/>
        <v>0</v>
      </c>
      <c r="JD67" s="460">
        <f t="shared" si="271"/>
        <v>0</v>
      </c>
      <c r="JE67" s="460">
        <f t="shared" si="272"/>
        <v>0</v>
      </c>
      <c r="JF67" s="460">
        <f t="shared" si="273"/>
        <v>0</v>
      </c>
      <c r="JG67" s="460">
        <f t="shared" si="154"/>
        <v>0</v>
      </c>
      <c r="JH67" s="460">
        <f t="shared" si="155"/>
        <v>0</v>
      </c>
      <c r="JI67" s="460">
        <f t="shared" si="156"/>
        <v>0</v>
      </c>
      <c r="JJ67" s="460">
        <f t="shared" si="157"/>
        <v>0</v>
      </c>
      <c r="JK67" s="460">
        <f t="shared" si="158"/>
        <v>0</v>
      </c>
      <c r="JL67" s="460">
        <f t="shared" si="159"/>
        <v>0</v>
      </c>
      <c r="JM67" s="648">
        <f t="shared" si="274"/>
        <v>0</v>
      </c>
      <c r="JN67" s="460">
        <f t="shared" si="275"/>
        <v>0</v>
      </c>
      <c r="JO67" s="460">
        <f t="shared" si="276"/>
        <v>0</v>
      </c>
      <c r="JP67" s="648">
        <f t="shared" si="277"/>
        <v>0</v>
      </c>
      <c r="JQ67" s="460">
        <f t="shared" si="278"/>
        <v>0</v>
      </c>
      <c r="JR67" s="460">
        <f t="shared" si="279"/>
        <v>0</v>
      </c>
      <c r="JS67" s="460">
        <f t="shared" si="308"/>
        <v>0</v>
      </c>
      <c r="JT67" s="460">
        <f t="shared" si="280"/>
        <v>0</v>
      </c>
      <c r="JU67" s="460">
        <f t="shared" si="281"/>
        <v>0</v>
      </c>
      <c r="JV67" s="460">
        <f t="shared" si="282"/>
        <v>0</v>
      </c>
      <c r="JW67" s="460">
        <f t="shared" si="322"/>
        <v>0</v>
      </c>
      <c r="JX67" s="460">
        <f t="shared" si="322"/>
        <v>0</v>
      </c>
      <c r="JY67" s="460">
        <f t="shared" si="322"/>
        <v>0</v>
      </c>
      <c r="JZ67" s="460">
        <f t="shared" si="322"/>
        <v>0</v>
      </c>
      <c r="KA67" s="460">
        <f t="shared" si="322"/>
        <v>0</v>
      </c>
      <c r="KB67" s="460">
        <f t="shared" si="322"/>
        <v>0</v>
      </c>
      <c r="KC67" s="460">
        <f t="shared" si="322"/>
        <v>0</v>
      </c>
      <c r="KD67" s="460">
        <f t="shared" si="322"/>
        <v>0</v>
      </c>
      <c r="KE67" s="460">
        <f t="shared" si="322"/>
        <v>0</v>
      </c>
      <c r="KF67" s="460">
        <f t="shared" si="322"/>
        <v>0</v>
      </c>
      <c r="KG67" s="460">
        <f t="shared" si="322"/>
        <v>0</v>
      </c>
      <c r="KH67" s="460">
        <f t="shared" si="321"/>
        <v>0</v>
      </c>
      <c r="KI67" s="460">
        <f t="shared" si="283"/>
        <v>0</v>
      </c>
      <c r="KJ67" s="460">
        <f t="shared" si="321"/>
        <v>0</v>
      </c>
      <c r="KK67" s="460">
        <f t="shared" si="321"/>
        <v>0</v>
      </c>
      <c r="KL67" s="460">
        <f t="shared" si="321"/>
        <v>0</v>
      </c>
      <c r="KM67" s="460">
        <f t="shared" si="321"/>
        <v>0</v>
      </c>
      <c r="KN67" s="460">
        <f t="shared" si="321"/>
        <v>0</v>
      </c>
      <c r="KO67" s="460">
        <f t="shared" si="320"/>
        <v>0</v>
      </c>
      <c r="KP67" s="460">
        <f t="shared" si="320"/>
        <v>0</v>
      </c>
      <c r="KQ67" s="460">
        <f t="shared" si="320"/>
        <v>0</v>
      </c>
      <c r="KR67" s="460">
        <f t="shared" si="320"/>
        <v>0</v>
      </c>
      <c r="KS67" s="460">
        <f t="shared" si="320"/>
        <v>0</v>
      </c>
      <c r="KT67" s="460">
        <f t="shared" si="320"/>
        <v>0</v>
      </c>
      <c r="KU67" s="460">
        <f t="shared" si="320"/>
        <v>0</v>
      </c>
      <c r="KV67" s="460">
        <f t="shared" si="320"/>
        <v>0</v>
      </c>
      <c r="KW67" s="460">
        <f t="shared" si="320"/>
        <v>0</v>
      </c>
      <c r="KX67" s="460">
        <f t="shared" si="284"/>
        <v>0</v>
      </c>
      <c r="KY67" s="460">
        <f t="shared" si="180"/>
        <v>0</v>
      </c>
      <c r="KZ67" s="460">
        <f t="shared" si="285"/>
        <v>0</v>
      </c>
      <c r="LA67" s="457">
        <f t="shared" si="285"/>
        <v>0</v>
      </c>
      <c r="LB67" s="461">
        <f t="shared" si="162"/>
        <v>0</v>
      </c>
      <c r="LC67" s="460">
        <f t="shared" si="286"/>
        <v>0</v>
      </c>
      <c r="LD67" s="462">
        <f>IF(I67=1,VLOOKUP(C67,'総括表 (A表)'!$E$12:$AP$542,37,FALSE),)</f>
        <v>0</v>
      </c>
      <c r="LE67" s="463">
        <f t="shared" si="163"/>
        <v>0</v>
      </c>
      <c r="LF67" s="460" t="str">
        <f t="shared" si="287"/>
        <v/>
      </c>
      <c r="LG67" s="460" t="str">
        <f t="shared" si="288"/>
        <v/>
      </c>
      <c r="LH67" s="460" t="str">
        <f t="shared" si="164"/>
        <v/>
      </c>
      <c r="LI67" s="460" t="str">
        <f t="shared" si="309"/>
        <v/>
      </c>
      <c r="LJ67" s="460" t="str">
        <f t="shared" si="310"/>
        <v/>
      </c>
      <c r="LK67" s="460" t="str">
        <f t="shared" si="311"/>
        <v/>
      </c>
      <c r="LL67" s="460" t="str">
        <f t="shared" si="312"/>
        <v/>
      </c>
      <c r="LM67" s="460" t="str">
        <f t="shared" si="313"/>
        <v/>
      </c>
      <c r="LN67" s="460" t="str">
        <f t="shared" si="314"/>
        <v/>
      </c>
      <c r="LO67" s="462" t="str">
        <f t="shared" si="289"/>
        <v/>
      </c>
      <c r="LP67" s="459">
        <f t="shared" si="171"/>
        <v>0</v>
      </c>
      <c r="LQ67" s="460" t="str">
        <f t="shared" si="290"/>
        <v/>
      </c>
      <c r="LR67" s="460" t="str">
        <f t="shared" si="291"/>
        <v/>
      </c>
      <c r="LS67" s="464" t="str">
        <f t="shared" si="292"/>
        <v/>
      </c>
      <c r="LT67" s="460" t="str">
        <f t="shared" si="293"/>
        <v/>
      </c>
      <c r="LU67" s="460" t="str">
        <f t="shared" si="294"/>
        <v/>
      </c>
      <c r="LV67" s="621" t="str">
        <f t="shared" si="179"/>
        <v>○</v>
      </c>
      <c r="LW67" s="459">
        <f t="shared" si="172"/>
        <v>0</v>
      </c>
      <c r="LX67" s="465">
        <f t="shared" si="295"/>
        <v>0</v>
      </c>
      <c r="LY67" s="465" t="str">
        <f t="shared" si="296"/>
        <v/>
      </c>
      <c r="LZ67" s="466" t="str">
        <f t="shared" si="173"/>
        <v/>
      </c>
      <c r="MA67" s="466">
        <f t="shared" si="297"/>
        <v>0</v>
      </c>
      <c r="MB67" s="466">
        <f t="shared" si="174"/>
        <v>0</v>
      </c>
      <c r="MC67" s="466">
        <f t="shared" si="298"/>
        <v>0</v>
      </c>
      <c r="MD67" s="467">
        <f t="shared" si="299"/>
        <v>0</v>
      </c>
      <c r="ME67" s="468" t="str">
        <f t="shared" si="300"/>
        <v>○</v>
      </c>
      <c r="MF67" s="469" t="str">
        <f t="shared" si="301"/>
        <v/>
      </c>
      <c r="MG67" s="466">
        <f t="shared" si="302"/>
        <v>0</v>
      </c>
      <c r="MH67" s="470">
        <f t="shared" si="303"/>
        <v>0</v>
      </c>
      <c r="MI67" s="471" t="str">
        <f t="shared" si="175"/>
        <v>○</v>
      </c>
      <c r="MJ67" s="556" t="str">
        <f t="shared" si="176"/>
        <v>○</v>
      </c>
      <c r="MK67" s="569" t="str">
        <f t="shared" si="304"/>
        <v/>
      </c>
      <c r="ML67" s="568" t="str">
        <f t="shared" si="305"/>
        <v/>
      </c>
      <c r="MM67" s="570" t="str">
        <f t="shared" si="306"/>
        <v/>
      </c>
      <c r="MN67" s="571">
        <f t="shared" si="307"/>
        <v>0</v>
      </c>
    </row>
    <row r="68" spans="1:352" ht="30" customHeight="1">
      <c r="A68" s="531">
        <f t="shared" si="200"/>
        <v>0</v>
      </c>
      <c r="B68" s="531">
        <f t="shared" si="133"/>
        <v>0</v>
      </c>
      <c r="C68" s="531">
        <f t="shared" si="181"/>
        <v>0</v>
      </c>
      <c r="D68" s="531">
        <f t="shared" si="135"/>
        <v>0</v>
      </c>
      <c r="E68" s="531">
        <f t="shared" si="201"/>
        <v>0</v>
      </c>
      <c r="F68" s="531">
        <f t="shared" si="202"/>
        <v>0</v>
      </c>
      <c r="G68" s="531">
        <f t="shared" si="136"/>
        <v>0</v>
      </c>
      <c r="H68" s="531">
        <f t="shared" si="137"/>
        <v>0</v>
      </c>
      <c r="I68" s="531">
        <f t="shared" si="203"/>
        <v>0</v>
      </c>
      <c r="J68" s="531">
        <f t="shared" si="138"/>
        <v>0</v>
      </c>
      <c r="K68" s="532">
        <f t="shared" si="12"/>
        <v>55</v>
      </c>
      <c r="L68" s="390"/>
      <c r="M68" s="391"/>
      <c r="N68" s="391"/>
      <c r="O68" s="102"/>
      <c r="P68" s="545" cm="1">
        <f t="array" ref="P68">IFERROR(_xlfn.IFS($O68=1,"都市農業地域",$O68=2,"平地農業地域",$O68=3,"中間農業地域",$O68=4,"山間農業地域"),0)</f>
        <v>0</v>
      </c>
      <c r="Q68" s="560"/>
      <c r="R68" s="317">
        <f t="shared" si="204"/>
        <v>0</v>
      </c>
      <c r="S68" s="637"/>
      <c r="T68" s="742"/>
      <c r="U68" s="743"/>
      <c r="V68" s="637"/>
      <c r="W68" s="455" t="str">
        <f t="shared" si="139"/>
        <v/>
      </c>
      <c r="X68" s="546" t="str">
        <f>IFERROR(IF($Y68=5,"100万円",VLOOKUP($W68,'整理番号表 （R7） '!$Y$33:$Z$34,2,"FALSE")),"")</f>
        <v/>
      </c>
      <c r="Y68" s="50"/>
      <c r="Z68" s="456" cm="1">
        <f t="array" ref="Z68">IFERROR(_xlfn.IFS($Y68=1,"認定農業者",$Y68=2,"認定就農者",$Y68=3,"集落営農組織(任意組織)",$Y68=4,"市町村基本構想に示す目標水準を達成している農業者",$Y68=5,"市町村が認める者"),0)</f>
        <v>0</v>
      </c>
      <c r="AA68" s="371"/>
      <c r="AB68" s="547" t="str">
        <f>'整理番号表 （R7） '!$AC68</f>
        <v/>
      </c>
      <c r="AC68" s="548" t="str">
        <f t="shared" si="186"/>
        <v/>
      </c>
      <c r="AD68" s="50"/>
      <c r="AE68" s="50"/>
      <c r="AF68" s="318">
        <f>IF(AE68&lt;&gt;0,VLOOKUP(AE68,'整理番号表 （R7） '!$B$20:$F$47,2,FALSE),)</f>
        <v>0</v>
      </c>
      <c r="AG68" s="104"/>
      <c r="AH68" s="549" t="str">
        <f>IFERROR(VLOOKUP(AG68,'整理番号表 （R7） '!$P$6:$Q$39,2,FALSE),"")</f>
        <v/>
      </c>
      <c r="AI68" s="106"/>
      <c r="AJ68" s="530">
        <f t="shared" si="205"/>
        <v>0</v>
      </c>
      <c r="AK68" s="89"/>
      <c r="AL68" s="632"/>
      <c r="AM68" s="439"/>
      <c r="AN68" s="440"/>
      <c r="AO68" s="440"/>
      <c r="AP68" s="104"/>
      <c r="AQ68" s="441">
        <f>IF(AP68&lt;&gt;0,VLOOKUP(AP68,'整理番号表 （R7） '!$P$43:$R$49,2,FALSE),)</f>
        <v>0</v>
      </c>
      <c r="AR68" s="442"/>
      <c r="AS68" s="440"/>
      <c r="AT68" s="105"/>
      <c r="AU68" s="767"/>
      <c r="AV68" s="767"/>
      <c r="AW68" s="418"/>
      <c r="AX68" s="443">
        <f t="shared" si="140"/>
        <v>0</v>
      </c>
      <c r="AY68" s="443">
        <f t="shared" si="206"/>
        <v>0</v>
      </c>
      <c r="AZ68" s="418"/>
      <c r="BA68" s="443">
        <f t="shared" si="177"/>
        <v>0</v>
      </c>
      <c r="BB68" s="444"/>
      <c r="BC68" s="444"/>
      <c r="BD68" s="444"/>
      <c r="BE68" s="620"/>
      <c r="BF68" s="553" t="str">
        <f t="shared" si="207"/>
        <v/>
      </c>
      <c r="BG68" s="562" t="str">
        <f t="shared" si="208"/>
        <v/>
      </c>
      <c r="BH68" s="445">
        <f t="shared" si="143"/>
        <v>0</v>
      </c>
      <c r="BI68" s="445">
        <f t="shared" si="178"/>
        <v>0</v>
      </c>
      <c r="BJ68" s="446"/>
      <c r="BK68" s="446"/>
      <c r="BL68" s="446"/>
      <c r="BM68" s="45"/>
      <c r="BN68" s="318">
        <f>IF(BM68&lt;&gt;0,VLOOKUP(BM68,'整理番号表 （R7） '!$T$6:$U$16,2,FALSE),)</f>
        <v>0</v>
      </c>
      <c r="BO68" s="45"/>
      <c r="BP68" s="318">
        <f>IF(BO68&lt;&gt;0,VLOOKUP(BO68,'整理番号表 （R7） '!$T$23:$U$30,2,FALSE),)</f>
        <v>0</v>
      </c>
      <c r="BQ68" s="45"/>
      <c r="BR68" s="319">
        <f t="shared" si="17"/>
        <v>0</v>
      </c>
      <c r="BS68" s="763" t="str">
        <f t="shared" si="209"/>
        <v/>
      </c>
      <c r="BT68" s="113"/>
      <c r="BU68" s="618"/>
      <c r="BV68" s="113"/>
      <c r="BW68" s="113"/>
      <c r="BX68" s="113"/>
      <c r="BY68" s="554">
        <f t="shared" si="144"/>
        <v>0</v>
      </c>
      <c r="BZ68" s="764">
        <f t="shared" si="195"/>
        <v>0</v>
      </c>
      <c r="CA68" s="317">
        <f t="shared" si="145"/>
        <v>0</v>
      </c>
      <c r="CB68" s="357" t="str">
        <f t="shared" si="182"/>
        <v/>
      </c>
      <c r="CC68" s="317">
        <f t="shared" si="210"/>
        <v>0</v>
      </c>
      <c r="CD68" s="317">
        <f t="shared" si="146"/>
        <v>0</v>
      </c>
      <c r="CE68" s="317">
        <f t="shared" si="147"/>
        <v>0</v>
      </c>
      <c r="CF68" s="317">
        <f t="shared" si="148"/>
        <v>0</v>
      </c>
      <c r="CG68" s="317">
        <f t="shared" si="149"/>
        <v>0</v>
      </c>
      <c r="CH68" s="317">
        <f t="shared" si="150"/>
        <v>0</v>
      </c>
      <c r="CI68" s="357" t="str">
        <f t="shared" si="151"/>
        <v/>
      </c>
      <c r="CJ68" s="572">
        <f t="shared" si="323"/>
        <v>0</v>
      </c>
      <c r="CK68" s="320">
        <f t="shared" si="323"/>
        <v>0</v>
      </c>
      <c r="CL68" s="320">
        <f t="shared" si="323"/>
        <v>0</v>
      </c>
      <c r="CM68" s="320">
        <f t="shared" si="323"/>
        <v>0</v>
      </c>
      <c r="CN68" s="320">
        <f t="shared" si="323"/>
        <v>0</v>
      </c>
      <c r="CO68" s="320">
        <f t="shared" si="323"/>
        <v>0</v>
      </c>
      <c r="CP68" s="320">
        <f t="shared" si="211"/>
        <v>0</v>
      </c>
      <c r="CQ68" s="320">
        <f t="shared" si="324"/>
        <v>0</v>
      </c>
      <c r="CR68" s="320">
        <f t="shared" si="324"/>
        <v>0</v>
      </c>
      <c r="CS68" s="320">
        <f t="shared" si="324"/>
        <v>0</v>
      </c>
      <c r="CT68" s="320">
        <f t="shared" si="324"/>
        <v>0</v>
      </c>
      <c r="CU68" s="320">
        <f t="shared" si="324"/>
        <v>0</v>
      </c>
      <c r="CV68" s="320">
        <f t="shared" si="324"/>
        <v>0</v>
      </c>
      <c r="CW68" s="320">
        <f t="shared" si="212"/>
        <v>0</v>
      </c>
      <c r="CX68" s="320">
        <f t="shared" si="325"/>
        <v>0</v>
      </c>
      <c r="CY68" s="320">
        <f t="shared" si="325"/>
        <v>0</v>
      </c>
      <c r="CZ68" s="320">
        <f t="shared" si="325"/>
        <v>0</v>
      </c>
      <c r="DA68" s="320">
        <f t="shared" si="325"/>
        <v>0</v>
      </c>
      <c r="DB68" s="320">
        <f t="shared" si="325"/>
        <v>0</v>
      </c>
      <c r="DC68" s="320">
        <f t="shared" si="325"/>
        <v>0</v>
      </c>
      <c r="DD68" s="320">
        <f t="shared" si="213"/>
        <v>0</v>
      </c>
      <c r="DE68" s="320">
        <f t="shared" si="318"/>
        <v>0</v>
      </c>
      <c r="DF68" s="320">
        <f t="shared" si="318"/>
        <v>0</v>
      </c>
      <c r="DG68" s="320">
        <f t="shared" si="318"/>
        <v>0</v>
      </c>
      <c r="DH68" s="320">
        <f t="shared" si="318"/>
        <v>0</v>
      </c>
      <c r="DI68" s="320">
        <f t="shared" si="319"/>
        <v>0</v>
      </c>
      <c r="DJ68" s="320">
        <f t="shared" si="319"/>
        <v>0</v>
      </c>
      <c r="DK68" s="320">
        <f t="shared" si="214"/>
        <v>0</v>
      </c>
      <c r="DL68" s="320">
        <f t="shared" si="215"/>
        <v>0</v>
      </c>
      <c r="DM68" s="320">
        <f t="shared" si="216"/>
        <v>0</v>
      </c>
      <c r="DN68" s="320">
        <f t="shared" si="217"/>
        <v>0</v>
      </c>
      <c r="DO68" s="320">
        <f t="shared" si="218"/>
        <v>0</v>
      </c>
      <c r="DP68" s="374">
        <f t="shared" si="219"/>
        <v>0</v>
      </c>
      <c r="DQ68" s="447">
        <f t="shared" si="220"/>
        <v>0</v>
      </c>
      <c r="DR68" s="447">
        <f>IF($W68=1,IF(SUM($DQ68:DQ68)&lt;&gt;1,IF(SUM(GL68,GW68,HF68)&gt;0,1,),),)</f>
        <v>0</v>
      </c>
      <c r="DS68" s="447">
        <f>IF($W68=1,IF(SUM($DQ68:DR68)&lt;&gt;1,IF(SUM(GM68,GX68,HG68)&gt;0,1,),),)</f>
        <v>0</v>
      </c>
      <c r="DT68" s="447">
        <f>IF($W68=1,IF(SUM($DQ68:DS68)&lt;&gt;1,IF(SUM(GN68,GY68,HH68)&gt;0,1,),),)</f>
        <v>0</v>
      </c>
      <c r="DU68" s="447">
        <f>IF($W68=1,IF(SUM($DQ68:DT68)&lt;&gt;1,IF(SUM(GO68,GT68,GZ68,HI68)&gt;0,1,),),)</f>
        <v>0</v>
      </c>
      <c r="DV68" s="447">
        <f>IF($W68=1,IF(SUM($DQ68:DT68)&lt;&gt;1,IF(SUM(GP68,HA68,HJ68)&gt;0,1,),),)</f>
        <v>0</v>
      </c>
      <c r="DW68" s="447">
        <f>IF($W68=1,IF(SUM($DQ68:DV68)&lt;&gt;1,IF(SUM(GQ68,HB68,HK68)&gt;0,1,),),)</f>
        <v>0</v>
      </c>
      <c r="DX68" s="447">
        <f>IF($W68=1,IF(SUM($DQ68:DV68)&lt;&gt;1,IF(SUM(GR68,HC68,HL68)&gt;0,1,),),)</f>
        <v>0</v>
      </c>
      <c r="DY68" s="447">
        <f>IF($W68=1,IF(SUM($DQ68:DX68)&lt;&gt;1,IF(SUM(GS68,HD68,HM68,GU68)&gt;0,1,),),)</f>
        <v>0</v>
      </c>
      <c r="DZ68" s="447">
        <f t="shared" si="221"/>
        <v>0</v>
      </c>
      <c r="EA68" s="643"/>
      <c r="EB68" s="643"/>
      <c r="EC68" s="643"/>
      <c r="ED68" s="643"/>
      <c r="EE68" s="643"/>
      <c r="EF68" s="643"/>
      <c r="EG68" s="643"/>
      <c r="EH68" s="643"/>
      <c r="EI68" s="643"/>
      <c r="EJ68" s="643"/>
      <c r="EK68" s="643"/>
      <c r="EL68" s="643"/>
      <c r="EM68" s="56"/>
      <c r="EN68" s="56"/>
      <c r="EO68" s="56"/>
      <c r="EP68" s="56"/>
      <c r="EQ68" s="56"/>
      <c r="ER68" s="555">
        <f t="shared" si="222"/>
        <v>0</v>
      </c>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448"/>
      <c r="FT68" s="56"/>
      <c r="FU68" s="449"/>
      <c r="FV68" s="458"/>
      <c r="FW68" s="573"/>
      <c r="FX68" s="530">
        <f t="shared" si="223"/>
        <v>0</v>
      </c>
      <c r="FY68" s="450"/>
      <c r="FZ68" s="451"/>
      <c r="GA68" s="452"/>
      <c r="GB68" s="452"/>
      <c r="GC68" s="453">
        <f t="shared" si="224"/>
        <v>0</v>
      </c>
      <c r="GD68" s="454">
        <f t="shared" si="225"/>
        <v>0</v>
      </c>
      <c r="GE68" s="455">
        <f t="shared" si="226"/>
        <v>0</v>
      </c>
      <c r="GF68" s="456">
        <f t="shared" si="227"/>
        <v>0</v>
      </c>
      <c r="GG68" s="456">
        <f t="shared" si="228"/>
        <v>0</v>
      </c>
      <c r="GH68" s="456">
        <f t="shared" si="229"/>
        <v>0</v>
      </c>
      <c r="GI68" s="456">
        <f t="shared" si="230"/>
        <v>0</v>
      </c>
      <c r="GJ68" s="455">
        <f t="shared" si="47"/>
        <v>0</v>
      </c>
      <c r="GK68" s="455">
        <f t="shared" si="152"/>
        <v>0</v>
      </c>
      <c r="GL68" s="455">
        <f>IF(AND($FX68&lt;&gt;1,$FZ68&lt;&gt;1),IF(AND(SUM($GK68:GK68)&lt;&gt;1),IF($GC68&gt;=10,1,),),0)</f>
        <v>0</v>
      </c>
      <c r="GM68" s="455">
        <f>IF(AND($FX68&lt;&gt;1,$FZ68&lt;&gt;1),IF(AND(SUM($GK68:GL68)&lt;&gt;1),IF(AND($FY68=1,$GC68&gt;=4),1,),),0)</f>
        <v>0</v>
      </c>
      <c r="GN68" s="455">
        <f>IF(AND($FX68&lt;&gt;1,$FZ68&lt;&gt;1),IF(AND(SUM($GK68:GM68)&lt;&gt;1),IF(AND($FY68=1,$GC68&gt;=2),1,),),0)</f>
        <v>0</v>
      </c>
      <c r="GO68" s="455">
        <f>IF(AND($FX68&lt;&gt;1,$FZ68&lt;&gt;1),IF(AND(SUM($GK68:GN68)&lt;&gt;1),IF(AND($FY68=1,$GC68&gt;0),1,),),0)</f>
        <v>0</v>
      </c>
      <c r="GP68" s="455">
        <f>IF(AND($FX68&lt;&gt;1,$FZ68&lt;&gt;1),IF(AND(SUM($GK68:GO68)&lt;&gt;1),IF($GC68&gt;=4,1,),),0)</f>
        <v>0</v>
      </c>
      <c r="GQ68" s="455">
        <f>IF(AND($FX68&lt;&gt;1,$FZ68&lt;&gt;1),IF(AND(SUM($GK68:GP68)&lt;&gt;1),IF($FY68=1,1,),),0)</f>
        <v>0</v>
      </c>
      <c r="GR68" s="455">
        <f>IF(AND($FX68&lt;&gt;1,$FZ68&lt;&gt;1),IF(AND(SUM($GK68:GQ68)&lt;&gt;1),IF($GC68&gt;=2,1,),),0)</f>
        <v>0</v>
      </c>
      <c r="GS68" s="455">
        <f>IF(AND($FX68&lt;&gt;1,$FZ68&lt;&gt;1),IF(AND(SUM($GK68:GR68)&lt;&gt;1),IF($GC68&gt;0,1,),),0)</f>
        <v>0</v>
      </c>
      <c r="GT68" s="455">
        <f t="shared" si="48"/>
        <v>0</v>
      </c>
      <c r="GU68" s="455">
        <f>IF($FX68&lt;&gt;1,IF(AND(SUM($GT68:GT68)&lt;&gt;1,$GJ68=4,$FZ68=1,$GC68&gt;0),1,),0)</f>
        <v>0</v>
      </c>
      <c r="GV68" s="455">
        <f t="shared" si="49"/>
        <v>0</v>
      </c>
      <c r="GW68" s="455">
        <f t="shared" si="50"/>
        <v>0</v>
      </c>
      <c r="GX68" s="455">
        <f>IF($FX68&lt;&gt;1,IF(AND($GJ68=2,SUM($GV68:GW68)&lt;&gt;1),IF(AND($FY68=1,$GD68&gt;=0.2),1,),),0)</f>
        <v>0</v>
      </c>
      <c r="GY68" s="455">
        <f>IF($FX68&lt;&gt;1,IF(AND($GJ68=2,SUM($GV68:GX68)&lt;&gt;1),IF(AND($FY68=1,$GD68&gt;=0.1),1,),),0)</f>
        <v>0</v>
      </c>
      <c r="GZ68" s="455">
        <f>IF($FX68&lt;&gt;1,IF(AND($GJ68=2,SUM($GV68:GY68)&lt;&gt;1),IF(AND($FY68=1,$GC68&gt;0),1,),),0)</f>
        <v>0</v>
      </c>
      <c r="HA68" s="455">
        <f>IF($FX68&lt;&gt;1,IF(AND($GJ68=2,SUM($GV68:GZ68)&lt;&gt;1),IF($GD68&gt;=0.2,1,),),0)</f>
        <v>0</v>
      </c>
      <c r="HB68" s="455">
        <f>IF($FX68&lt;&gt;1,IF(AND($GJ68=2,SUM($GV68:HA68)&lt;&gt;1),IF($FY68=1,1,),),0)</f>
        <v>0</v>
      </c>
      <c r="HC68" s="455">
        <f>IF($FX68&lt;&gt;1,IF(AND($GJ68=2,SUM($GV68:HB68)&lt;&gt;1),IF($GD68&gt;=0.1,1,),),0)</f>
        <v>0</v>
      </c>
      <c r="HD68" s="455">
        <f>IF($FX68&lt;&gt;1,IF(AND(SUM($GV68:HC68)&lt;&gt;1,$GJ68=2,$GC68&gt;0),1,),0)</f>
        <v>0</v>
      </c>
      <c r="HE68" s="455">
        <f t="shared" si="51"/>
        <v>0</v>
      </c>
      <c r="HF68" s="455">
        <f t="shared" si="52"/>
        <v>0</v>
      </c>
      <c r="HG68" s="455">
        <f>IF($FX68&lt;&gt;1,IF(AND($GJ68=3,SUM($HE68:HF68)&lt;&gt;1),IF(AND($FY68=1,$GD68&gt;=0.1),1,),),0)</f>
        <v>0</v>
      </c>
      <c r="HH68" s="455">
        <f>IF($FX68&lt;&gt;1,IF(AND($GJ68=3,SUM($HE68:HG68)&lt;&gt;1),IF(AND($FY68=1,$GD68&gt;=0.05),1,),),0)</f>
        <v>0</v>
      </c>
      <c r="HI68" s="455">
        <f>IF($FX68&lt;&gt;1,IF(AND($GJ68=3,SUM($HE68:HH68)&lt;&gt;1),IF(AND($FY68=1,$GC68&gt;0),1,),),0)</f>
        <v>0</v>
      </c>
      <c r="HJ68" s="455">
        <f>IF($FX68&lt;&gt;1,IF(AND($GJ68=3,SUM($HE68:HI68)&lt;&gt;1),IF($GD68&gt;=0.1,1,),),0)</f>
        <v>0</v>
      </c>
      <c r="HK68" s="455">
        <f>IF($FX68&lt;&gt;1,IF(AND($GJ68=3,SUM($HE68:HJ68)&lt;&gt;1),IF($FY68=1,1,),),0)</f>
        <v>0</v>
      </c>
      <c r="HL68" s="455">
        <f>IF($FX68&lt;&gt;1,IF(AND($GJ68=3,SUM($HE68:HK68)&lt;&gt;1),IF($GD68&gt;=0.05,1,),),0)</f>
        <v>0</v>
      </c>
      <c r="HM68" s="455">
        <f>IF($FX68&lt;&gt;1,IF(AND(SUM($HE68:HL68)&lt;&gt;1,$GJ68=3,$FZ68=1,$GC68&gt;0),1,),0)</f>
        <v>0</v>
      </c>
      <c r="HN68" s="457">
        <f t="shared" si="153"/>
        <v>0</v>
      </c>
      <c r="HO68" s="458"/>
      <c r="HP68" s="459">
        <f t="shared" si="231"/>
        <v>0</v>
      </c>
      <c r="HQ68" s="460">
        <f t="shared" si="232"/>
        <v>0</v>
      </c>
      <c r="HR68" s="460">
        <f t="shared" si="233"/>
        <v>0</v>
      </c>
      <c r="HS68" s="460">
        <f t="shared" si="234"/>
        <v>0</v>
      </c>
      <c r="HT68" s="460">
        <f t="shared" si="235"/>
        <v>0</v>
      </c>
      <c r="HU68" s="460">
        <f t="shared" si="236"/>
        <v>0</v>
      </c>
      <c r="HV68" s="460">
        <f t="shared" si="237"/>
        <v>0</v>
      </c>
      <c r="HW68" s="460">
        <f t="shared" si="238"/>
        <v>0</v>
      </c>
      <c r="HX68" s="460">
        <f t="shared" si="239"/>
        <v>0</v>
      </c>
      <c r="HY68" s="460">
        <f t="shared" si="240"/>
        <v>0</v>
      </c>
      <c r="HZ68" s="460">
        <f t="shared" si="241"/>
        <v>0</v>
      </c>
      <c r="IA68" s="460">
        <f t="shared" si="242"/>
        <v>0</v>
      </c>
      <c r="IB68" s="460">
        <f t="shared" si="243"/>
        <v>0</v>
      </c>
      <c r="IC68" s="460">
        <f t="shared" si="244"/>
        <v>0</v>
      </c>
      <c r="ID68" s="460">
        <f t="shared" si="245"/>
        <v>0</v>
      </c>
      <c r="IE68" s="460">
        <f t="shared" si="246"/>
        <v>0</v>
      </c>
      <c r="IF68" s="460">
        <f t="shared" si="247"/>
        <v>0</v>
      </c>
      <c r="IG68" s="460">
        <f t="shared" si="248"/>
        <v>0</v>
      </c>
      <c r="IH68" s="460">
        <f t="shared" si="249"/>
        <v>0</v>
      </c>
      <c r="II68" s="460">
        <f t="shared" si="250"/>
        <v>0</v>
      </c>
      <c r="IJ68" s="460">
        <f t="shared" si="251"/>
        <v>0</v>
      </c>
      <c r="IK68" s="460">
        <f t="shared" si="252"/>
        <v>0</v>
      </c>
      <c r="IL68" s="460">
        <f t="shared" si="253"/>
        <v>0</v>
      </c>
      <c r="IM68" s="460">
        <f t="shared" si="254"/>
        <v>0</v>
      </c>
      <c r="IN68" s="460">
        <f t="shared" si="255"/>
        <v>0</v>
      </c>
      <c r="IO68" s="460">
        <f t="shared" si="256"/>
        <v>0</v>
      </c>
      <c r="IP68" s="460">
        <f t="shared" si="257"/>
        <v>0</v>
      </c>
      <c r="IQ68" s="460">
        <f t="shared" si="258"/>
        <v>0</v>
      </c>
      <c r="IR68" s="460">
        <f t="shared" si="259"/>
        <v>0</v>
      </c>
      <c r="IS68" s="460">
        <f t="shared" si="260"/>
        <v>0</v>
      </c>
      <c r="IT68" s="460">
        <f t="shared" si="261"/>
        <v>0</v>
      </c>
      <c r="IU68" s="460">
        <f t="shared" si="262"/>
        <v>0</v>
      </c>
      <c r="IV68" s="460">
        <f t="shared" si="263"/>
        <v>0</v>
      </c>
      <c r="IW68" s="460">
        <f t="shared" si="264"/>
        <v>0</v>
      </c>
      <c r="IX68" s="460">
        <f t="shared" si="265"/>
        <v>0</v>
      </c>
      <c r="IY68" s="460">
        <f t="shared" si="266"/>
        <v>0</v>
      </c>
      <c r="IZ68" s="460">
        <f t="shared" si="267"/>
        <v>0</v>
      </c>
      <c r="JA68" s="460">
        <f t="shared" si="268"/>
        <v>0</v>
      </c>
      <c r="JB68" s="460">
        <f t="shared" si="269"/>
        <v>0</v>
      </c>
      <c r="JC68" s="460">
        <f t="shared" si="270"/>
        <v>0</v>
      </c>
      <c r="JD68" s="460">
        <f t="shared" si="271"/>
        <v>0</v>
      </c>
      <c r="JE68" s="460">
        <f t="shared" si="272"/>
        <v>0</v>
      </c>
      <c r="JF68" s="460">
        <f t="shared" si="273"/>
        <v>0</v>
      </c>
      <c r="JG68" s="460">
        <f t="shared" si="154"/>
        <v>0</v>
      </c>
      <c r="JH68" s="460">
        <f t="shared" si="155"/>
        <v>0</v>
      </c>
      <c r="JI68" s="460">
        <f t="shared" si="156"/>
        <v>0</v>
      </c>
      <c r="JJ68" s="460">
        <f t="shared" si="157"/>
        <v>0</v>
      </c>
      <c r="JK68" s="460">
        <f t="shared" si="158"/>
        <v>0</v>
      </c>
      <c r="JL68" s="460">
        <f t="shared" si="159"/>
        <v>0</v>
      </c>
      <c r="JM68" s="648">
        <f t="shared" si="274"/>
        <v>0</v>
      </c>
      <c r="JN68" s="460">
        <f t="shared" si="275"/>
        <v>0</v>
      </c>
      <c r="JO68" s="460">
        <f t="shared" si="276"/>
        <v>0</v>
      </c>
      <c r="JP68" s="648">
        <f t="shared" si="277"/>
        <v>0</v>
      </c>
      <c r="JQ68" s="460">
        <f t="shared" si="278"/>
        <v>0</v>
      </c>
      <c r="JR68" s="460">
        <f t="shared" si="279"/>
        <v>0</v>
      </c>
      <c r="JS68" s="460">
        <f t="shared" si="308"/>
        <v>0</v>
      </c>
      <c r="JT68" s="460">
        <f t="shared" si="280"/>
        <v>0</v>
      </c>
      <c r="JU68" s="460">
        <f t="shared" si="281"/>
        <v>0</v>
      </c>
      <c r="JV68" s="460">
        <f t="shared" si="282"/>
        <v>0</v>
      </c>
      <c r="JW68" s="460">
        <f t="shared" si="322"/>
        <v>0</v>
      </c>
      <c r="JX68" s="460">
        <f t="shared" si="322"/>
        <v>0</v>
      </c>
      <c r="JY68" s="460">
        <f t="shared" si="322"/>
        <v>0</v>
      </c>
      <c r="JZ68" s="460">
        <f t="shared" si="322"/>
        <v>0</v>
      </c>
      <c r="KA68" s="460">
        <f t="shared" si="322"/>
        <v>0</v>
      </c>
      <c r="KB68" s="460">
        <f t="shared" si="322"/>
        <v>0</v>
      </c>
      <c r="KC68" s="460">
        <f t="shared" si="322"/>
        <v>0</v>
      </c>
      <c r="KD68" s="460">
        <f t="shared" si="322"/>
        <v>0</v>
      </c>
      <c r="KE68" s="460">
        <f t="shared" si="322"/>
        <v>0</v>
      </c>
      <c r="KF68" s="460">
        <f t="shared" si="322"/>
        <v>0</v>
      </c>
      <c r="KG68" s="460">
        <f t="shared" si="322"/>
        <v>0</v>
      </c>
      <c r="KH68" s="460">
        <f t="shared" si="321"/>
        <v>0</v>
      </c>
      <c r="KI68" s="460">
        <f t="shared" si="283"/>
        <v>0</v>
      </c>
      <c r="KJ68" s="460">
        <f t="shared" si="321"/>
        <v>0</v>
      </c>
      <c r="KK68" s="460">
        <f t="shared" si="321"/>
        <v>0</v>
      </c>
      <c r="KL68" s="460">
        <f t="shared" si="321"/>
        <v>0</v>
      </c>
      <c r="KM68" s="460">
        <f t="shared" si="321"/>
        <v>0</v>
      </c>
      <c r="KN68" s="460">
        <f t="shared" si="321"/>
        <v>0</v>
      </c>
      <c r="KO68" s="460">
        <f t="shared" si="320"/>
        <v>0</v>
      </c>
      <c r="KP68" s="460">
        <f t="shared" si="320"/>
        <v>0</v>
      </c>
      <c r="KQ68" s="460">
        <f t="shared" si="320"/>
        <v>0</v>
      </c>
      <c r="KR68" s="460">
        <f t="shared" si="320"/>
        <v>0</v>
      </c>
      <c r="KS68" s="460">
        <f t="shared" si="320"/>
        <v>0</v>
      </c>
      <c r="KT68" s="460">
        <f t="shared" si="320"/>
        <v>0</v>
      </c>
      <c r="KU68" s="460">
        <f t="shared" si="320"/>
        <v>0</v>
      </c>
      <c r="KV68" s="460">
        <f t="shared" si="320"/>
        <v>0</v>
      </c>
      <c r="KW68" s="460">
        <f t="shared" si="320"/>
        <v>0</v>
      </c>
      <c r="KX68" s="460">
        <f t="shared" si="284"/>
        <v>0</v>
      </c>
      <c r="KY68" s="460">
        <f t="shared" si="180"/>
        <v>0</v>
      </c>
      <c r="KZ68" s="460">
        <f t="shared" si="285"/>
        <v>0</v>
      </c>
      <c r="LA68" s="457">
        <f t="shared" si="285"/>
        <v>0</v>
      </c>
      <c r="LB68" s="461">
        <f t="shared" si="162"/>
        <v>0</v>
      </c>
      <c r="LC68" s="460">
        <f t="shared" si="286"/>
        <v>0</v>
      </c>
      <c r="LD68" s="462">
        <f>IF(I68=1,VLOOKUP(C68,'総括表 (A表)'!$E$12:$AP$542,37,FALSE),)</f>
        <v>0</v>
      </c>
      <c r="LE68" s="463">
        <f t="shared" si="163"/>
        <v>0</v>
      </c>
      <c r="LF68" s="460" t="str">
        <f t="shared" si="287"/>
        <v/>
      </c>
      <c r="LG68" s="460" t="str">
        <f t="shared" si="288"/>
        <v/>
      </c>
      <c r="LH68" s="460" t="str">
        <f t="shared" si="164"/>
        <v/>
      </c>
      <c r="LI68" s="460" t="str">
        <f t="shared" si="309"/>
        <v/>
      </c>
      <c r="LJ68" s="460" t="str">
        <f t="shared" si="310"/>
        <v/>
      </c>
      <c r="LK68" s="460" t="str">
        <f t="shared" si="311"/>
        <v/>
      </c>
      <c r="LL68" s="460" t="str">
        <f t="shared" si="312"/>
        <v/>
      </c>
      <c r="LM68" s="460" t="str">
        <f t="shared" si="313"/>
        <v/>
      </c>
      <c r="LN68" s="460" t="str">
        <f t="shared" si="314"/>
        <v/>
      </c>
      <c r="LO68" s="462" t="str">
        <f t="shared" si="289"/>
        <v/>
      </c>
      <c r="LP68" s="459">
        <f t="shared" si="171"/>
        <v>0</v>
      </c>
      <c r="LQ68" s="460" t="str">
        <f t="shared" si="290"/>
        <v/>
      </c>
      <c r="LR68" s="460" t="str">
        <f t="shared" si="291"/>
        <v/>
      </c>
      <c r="LS68" s="464" t="str">
        <f t="shared" si="292"/>
        <v/>
      </c>
      <c r="LT68" s="460" t="str">
        <f t="shared" si="293"/>
        <v/>
      </c>
      <c r="LU68" s="460" t="str">
        <f t="shared" si="294"/>
        <v/>
      </c>
      <c r="LV68" s="621" t="str">
        <f t="shared" si="179"/>
        <v>○</v>
      </c>
      <c r="LW68" s="459">
        <f t="shared" si="172"/>
        <v>0</v>
      </c>
      <c r="LX68" s="465">
        <f t="shared" si="295"/>
        <v>0</v>
      </c>
      <c r="LY68" s="465" t="str">
        <f t="shared" si="296"/>
        <v/>
      </c>
      <c r="LZ68" s="466" t="str">
        <f t="shared" si="173"/>
        <v/>
      </c>
      <c r="MA68" s="466">
        <f t="shared" si="297"/>
        <v>0</v>
      </c>
      <c r="MB68" s="466">
        <f t="shared" si="174"/>
        <v>0</v>
      </c>
      <c r="MC68" s="466">
        <f t="shared" si="298"/>
        <v>0</v>
      </c>
      <c r="MD68" s="467">
        <f t="shared" si="299"/>
        <v>0</v>
      </c>
      <c r="ME68" s="468" t="str">
        <f t="shared" si="300"/>
        <v>○</v>
      </c>
      <c r="MF68" s="469" t="str">
        <f t="shared" si="301"/>
        <v/>
      </c>
      <c r="MG68" s="466">
        <f t="shared" si="302"/>
        <v>0</v>
      </c>
      <c r="MH68" s="470">
        <f t="shared" si="303"/>
        <v>0</v>
      </c>
      <c r="MI68" s="471" t="str">
        <f t="shared" si="175"/>
        <v>○</v>
      </c>
      <c r="MJ68" s="556" t="str">
        <f t="shared" si="176"/>
        <v>○</v>
      </c>
      <c r="MK68" s="569" t="str">
        <f t="shared" si="304"/>
        <v/>
      </c>
      <c r="ML68" s="568" t="str">
        <f t="shared" si="305"/>
        <v/>
      </c>
      <c r="MM68" s="570" t="str">
        <f t="shared" si="306"/>
        <v/>
      </c>
      <c r="MN68" s="571">
        <f t="shared" si="307"/>
        <v>0</v>
      </c>
    </row>
    <row r="69" spans="1:352" ht="30" customHeight="1">
      <c r="A69" s="531">
        <f t="shared" si="200"/>
        <v>0</v>
      </c>
      <c r="B69" s="531">
        <f t="shared" si="133"/>
        <v>0</v>
      </c>
      <c r="C69" s="531">
        <f t="shared" si="181"/>
        <v>0</v>
      </c>
      <c r="D69" s="531">
        <f t="shared" si="135"/>
        <v>0</v>
      </c>
      <c r="E69" s="531">
        <f t="shared" si="201"/>
        <v>0</v>
      </c>
      <c r="F69" s="531">
        <f t="shared" si="202"/>
        <v>0</v>
      </c>
      <c r="G69" s="531">
        <f t="shared" si="136"/>
        <v>0</v>
      </c>
      <c r="H69" s="531">
        <f t="shared" si="137"/>
        <v>0</v>
      </c>
      <c r="I69" s="531">
        <f t="shared" si="203"/>
        <v>0</v>
      </c>
      <c r="J69" s="531">
        <f t="shared" si="138"/>
        <v>0</v>
      </c>
      <c r="K69" s="532">
        <f t="shared" si="12"/>
        <v>56</v>
      </c>
      <c r="L69" s="390"/>
      <c r="M69" s="391"/>
      <c r="N69" s="391"/>
      <c r="O69" s="102"/>
      <c r="P69" s="545" cm="1">
        <f t="array" ref="P69">IFERROR(_xlfn.IFS($O69=1,"都市農業地域",$O69=2,"平地農業地域",$O69=3,"中間農業地域",$O69=4,"山間農業地域"),0)</f>
        <v>0</v>
      </c>
      <c r="Q69" s="560"/>
      <c r="R69" s="317">
        <f t="shared" si="204"/>
        <v>0</v>
      </c>
      <c r="S69" s="637"/>
      <c r="T69" s="742"/>
      <c r="U69" s="743"/>
      <c r="V69" s="637"/>
      <c r="W69" s="455" t="str">
        <f t="shared" si="139"/>
        <v/>
      </c>
      <c r="X69" s="546" t="str">
        <f>IFERROR(IF($Y69=5,"100万円",VLOOKUP($W69,'整理番号表 （R7） '!$Y$33:$Z$34,2,"FALSE")),"")</f>
        <v/>
      </c>
      <c r="Y69" s="50"/>
      <c r="Z69" s="456" cm="1">
        <f t="array" ref="Z69">IFERROR(_xlfn.IFS($Y69=1,"認定農業者",$Y69=2,"認定就農者",$Y69=3,"集落営農組織(任意組織)",$Y69=4,"市町村基本構想に示す目標水準を達成している農業者",$Y69=5,"市町村が認める者"),0)</f>
        <v>0</v>
      </c>
      <c r="AA69" s="371"/>
      <c r="AB69" s="547" t="str">
        <f>'整理番号表 （R7） '!$AC69</f>
        <v/>
      </c>
      <c r="AC69" s="548" t="str">
        <f t="shared" si="186"/>
        <v/>
      </c>
      <c r="AD69" s="50"/>
      <c r="AE69" s="50"/>
      <c r="AF69" s="318">
        <f>IF(AE69&lt;&gt;0,VLOOKUP(AE69,'整理番号表 （R7） '!$B$20:$F$47,2,FALSE),)</f>
        <v>0</v>
      </c>
      <c r="AG69" s="104"/>
      <c r="AH69" s="549" t="str">
        <f>IFERROR(VLOOKUP(AG69,'整理番号表 （R7） '!$P$6:$Q$39,2,FALSE),"")</f>
        <v/>
      </c>
      <c r="AI69" s="106"/>
      <c r="AJ69" s="530">
        <f t="shared" si="205"/>
        <v>0</v>
      </c>
      <c r="AK69" s="89"/>
      <c r="AL69" s="632"/>
      <c r="AM69" s="439"/>
      <c r="AN69" s="440"/>
      <c r="AO69" s="440"/>
      <c r="AP69" s="104"/>
      <c r="AQ69" s="441">
        <f>IF(AP69&lt;&gt;0,VLOOKUP(AP69,'整理番号表 （R7） '!$P$43:$R$49,2,FALSE),)</f>
        <v>0</v>
      </c>
      <c r="AR69" s="442"/>
      <c r="AS69" s="440"/>
      <c r="AT69" s="105"/>
      <c r="AU69" s="767"/>
      <c r="AV69" s="767"/>
      <c r="AW69" s="418"/>
      <c r="AX69" s="443">
        <f t="shared" si="140"/>
        <v>0</v>
      </c>
      <c r="AY69" s="443">
        <f t="shared" si="206"/>
        <v>0</v>
      </c>
      <c r="AZ69" s="418"/>
      <c r="BA69" s="443">
        <f t="shared" si="177"/>
        <v>0</v>
      </c>
      <c r="BB69" s="444"/>
      <c r="BC69" s="444"/>
      <c r="BD69" s="444"/>
      <c r="BE69" s="620"/>
      <c r="BF69" s="553" t="str">
        <f t="shared" si="207"/>
        <v/>
      </c>
      <c r="BG69" s="562" t="str">
        <f t="shared" si="208"/>
        <v/>
      </c>
      <c r="BH69" s="445">
        <f t="shared" si="143"/>
        <v>0</v>
      </c>
      <c r="BI69" s="445">
        <f t="shared" si="178"/>
        <v>0</v>
      </c>
      <c r="BJ69" s="446"/>
      <c r="BK69" s="446"/>
      <c r="BL69" s="446"/>
      <c r="BM69" s="45"/>
      <c r="BN69" s="318">
        <f>IF(BM69&lt;&gt;0,VLOOKUP(BM69,'整理番号表 （R7） '!$T$6:$U$16,2,FALSE),)</f>
        <v>0</v>
      </c>
      <c r="BO69" s="45"/>
      <c r="BP69" s="318">
        <f>IF(BO69&lt;&gt;0,VLOOKUP(BO69,'整理番号表 （R7） '!$T$23:$U$30,2,FALSE),)</f>
        <v>0</v>
      </c>
      <c r="BQ69" s="45"/>
      <c r="BR69" s="319">
        <f t="shared" si="17"/>
        <v>0</v>
      </c>
      <c r="BS69" s="763" t="str">
        <f t="shared" si="209"/>
        <v/>
      </c>
      <c r="BT69" s="113"/>
      <c r="BU69" s="618"/>
      <c r="BV69" s="113"/>
      <c r="BW69" s="113"/>
      <c r="BX69" s="113"/>
      <c r="BY69" s="554">
        <f t="shared" si="144"/>
        <v>0</v>
      </c>
      <c r="BZ69" s="764">
        <f t="shared" si="195"/>
        <v>0</v>
      </c>
      <c r="CA69" s="317">
        <f t="shared" si="145"/>
        <v>0</v>
      </c>
      <c r="CB69" s="357" t="str">
        <f t="shared" si="182"/>
        <v/>
      </c>
      <c r="CC69" s="317">
        <f t="shared" si="210"/>
        <v>0</v>
      </c>
      <c r="CD69" s="317">
        <f t="shared" si="146"/>
        <v>0</v>
      </c>
      <c r="CE69" s="317">
        <f t="shared" si="147"/>
        <v>0</v>
      </c>
      <c r="CF69" s="317">
        <f t="shared" si="148"/>
        <v>0</v>
      </c>
      <c r="CG69" s="317">
        <f t="shared" si="149"/>
        <v>0</v>
      </c>
      <c r="CH69" s="317">
        <f t="shared" si="150"/>
        <v>0</v>
      </c>
      <c r="CI69" s="357" t="str">
        <f t="shared" si="151"/>
        <v/>
      </c>
      <c r="CJ69" s="572">
        <f t="shared" si="323"/>
        <v>0</v>
      </c>
      <c r="CK69" s="320">
        <f t="shared" si="323"/>
        <v>0</v>
      </c>
      <c r="CL69" s="320">
        <f t="shared" si="323"/>
        <v>0</v>
      </c>
      <c r="CM69" s="320">
        <f t="shared" si="323"/>
        <v>0</v>
      </c>
      <c r="CN69" s="320">
        <f t="shared" si="323"/>
        <v>0</v>
      </c>
      <c r="CO69" s="320">
        <f t="shared" si="323"/>
        <v>0</v>
      </c>
      <c r="CP69" s="320">
        <f t="shared" si="211"/>
        <v>0</v>
      </c>
      <c r="CQ69" s="320">
        <f t="shared" si="324"/>
        <v>0</v>
      </c>
      <c r="CR69" s="320">
        <f t="shared" si="324"/>
        <v>0</v>
      </c>
      <c r="CS69" s="320">
        <f t="shared" si="324"/>
        <v>0</v>
      </c>
      <c r="CT69" s="320">
        <f t="shared" si="324"/>
        <v>0</v>
      </c>
      <c r="CU69" s="320">
        <f t="shared" si="324"/>
        <v>0</v>
      </c>
      <c r="CV69" s="320">
        <f t="shared" si="324"/>
        <v>0</v>
      </c>
      <c r="CW69" s="320">
        <f t="shared" si="212"/>
        <v>0</v>
      </c>
      <c r="CX69" s="320">
        <f t="shared" si="325"/>
        <v>0</v>
      </c>
      <c r="CY69" s="320">
        <f t="shared" si="325"/>
        <v>0</v>
      </c>
      <c r="CZ69" s="320">
        <f t="shared" si="325"/>
        <v>0</v>
      </c>
      <c r="DA69" s="320">
        <f t="shared" si="325"/>
        <v>0</v>
      </c>
      <c r="DB69" s="320">
        <f t="shared" si="325"/>
        <v>0</v>
      </c>
      <c r="DC69" s="320">
        <f t="shared" si="325"/>
        <v>0</v>
      </c>
      <c r="DD69" s="320">
        <f t="shared" si="213"/>
        <v>0</v>
      </c>
      <c r="DE69" s="320">
        <f t="shared" si="318"/>
        <v>0</v>
      </c>
      <c r="DF69" s="320">
        <f t="shared" si="318"/>
        <v>0</v>
      </c>
      <c r="DG69" s="320">
        <f t="shared" si="318"/>
        <v>0</v>
      </c>
      <c r="DH69" s="320">
        <f t="shared" si="318"/>
        <v>0</v>
      </c>
      <c r="DI69" s="320">
        <f t="shared" si="319"/>
        <v>0</v>
      </c>
      <c r="DJ69" s="320">
        <f t="shared" si="319"/>
        <v>0</v>
      </c>
      <c r="DK69" s="320">
        <f t="shared" si="214"/>
        <v>0</v>
      </c>
      <c r="DL69" s="320">
        <f t="shared" si="215"/>
        <v>0</v>
      </c>
      <c r="DM69" s="320">
        <f t="shared" si="216"/>
        <v>0</v>
      </c>
      <c r="DN69" s="320">
        <f t="shared" si="217"/>
        <v>0</v>
      </c>
      <c r="DO69" s="320">
        <f t="shared" si="218"/>
        <v>0</v>
      </c>
      <c r="DP69" s="374">
        <f t="shared" si="219"/>
        <v>0</v>
      </c>
      <c r="DQ69" s="447">
        <f t="shared" si="220"/>
        <v>0</v>
      </c>
      <c r="DR69" s="447">
        <f>IF($W69=1,IF(SUM($DQ69:DQ69)&lt;&gt;1,IF(SUM(GL69,GW69,HF69)&gt;0,1,),),)</f>
        <v>0</v>
      </c>
      <c r="DS69" s="447">
        <f>IF($W69=1,IF(SUM($DQ69:DR69)&lt;&gt;1,IF(SUM(GM69,GX69,HG69)&gt;0,1,),),)</f>
        <v>0</v>
      </c>
      <c r="DT69" s="447">
        <f>IF($W69=1,IF(SUM($DQ69:DS69)&lt;&gt;1,IF(SUM(GN69,GY69,HH69)&gt;0,1,),),)</f>
        <v>0</v>
      </c>
      <c r="DU69" s="447">
        <f>IF($W69=1,IF(SUM($DQ69:DT69)&lt;&gt;1,IF(SUM(GO69,GT69,GZ69,HI69)&gt;0,1,),),)</f>
        <v>0</v>
      </c>
      <c r="DV69" s="447">
        <f>IF($W69=1,IF(SUM($DQ69:DT69)&lt;&gt;1,IF(SUM(GP69,HA69,HJ69)&gt;0,1,),),)</f>
        <v>0</v>
      </c>
      <c r="DW69" s="447">
        <f>IF($W69=1,IF(SUM($DQ69:DV69)&lt;&gt;1,IF(SUM(GQ69,HB69,HK69)&gt;0,1,),),)</f>
        <v>0</v>
      </c>
      <c r="DX69" s="447">
        <f>IF($W69=1,IF(SUM($DQ69:DV69)&lt;&gt;1,IF(SUM(GR69,HC69,HL69)&gt;0,1,),),)</f>
        <v>0</v>
      </c>
      <c r="DY69" s="447">
        <f>IF($W69=1,IF(SUM($DQ69:DX69)&lt;&gt;1,IF(SUM(GS69,HD69,HM69,GU69)&gt;0,1,),),)</f>
        <v>0</v>
      </c>
      <c r="DZ69" s="447">
        <f t="shared" si="221"/>
        <v>0</v>
      </c>
      <c r="EA69" s="643"/>
      <c r="EB69" s="643"/>
      <c r="EC69" s="643"/>
      <c r="ED69" s="643"/>
      <c r="EE69" s="643"/>
      <c r="EF69" s="643"/>
      <c r="EG69" s="643"/>
      <c r="EH69" s="643"/>
      <c r="EI69" s="643"/>
      <c r="EJ69" s="643"/>
      <c r="EK69" s="643"/>
      <c r="EL69" s="643"/>
      <c r="EM69" s="56"/>
      <c r="EN69" s="56"/>
      <c r="EO69" s="56"/>
      <c r="EP69" s="56"/>
      <c r="EQ69" s="56"/>
      <c r="ER69" s="555">
        <f t="shared" si="222"/>
        <v>0</v>
      </c>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448"/>
      <c r="FT69" s="56"/>
      <c r="FU69" s="449"/>
      <c r="FV69" s="458"/>
      <c r="FW69" s="573"/>
      <c r="FX69" s="530">
        <f t="shared" si="223"/>
        <v>0</v>
      </c>
      <c r="FY69" s="450"/>
      <c r="FZ69" s="451"/>
      <c r="GA69" s="452"/>
      <c r="GB69" s="452"/>
      <c r="GC69" s="453">
        <f t="shared" si="224"/>
        <v>0</v>
      </c>
      <c r="GD69" s="454">
        <f t="shared" si="225"/>
        <v>0</v>
      </c>
      <c r="GE69" s="455">
        <f t="shared" si="226"/>
        <v>0</v>
      </c>
      <c r="GF69" s="456">
        <f t="shared" si="227"/>
        <v>0</v>
      </c>
      <c r="GG69" s="456">
        <f t="shared" si="228"/>
        <v>0</v>
      </c>
      <c r="GH69" s="456">
        <f t="shared" si="229"/>
        <v>0</v>
      </c>
      <c r="GI69" s="456">
        <f t="shared" si="230"/>
        <v>0</v>
      </c>
      <c r="GJ69" s="455">
        <f t="shared" si="47"/>
        <v>0</v>
      </c>
      <c r="GK69" s="455">
        <f t="shared" si="152"/>
        <v>0</v>
      </c>
      <c r="GL69" s="455">
        <f>IF(AND($FX69&lt;&gt;1,$FZ69&lt;&gt;1),IF(AND(SUM($GK69:GK69)&lt;&gt;1),IF($GC69&gt;=10,1,),),0)</f>
        <v>0</v>
      </c>
      <c r="GM69" s="455">
        <f>IF(AND($FX69&lt;&gt;1,$FZ69&lt;&gt;1),IF(AND(SUM($GK69:GL69)&lt;&gt;1),IF(AND($FY69=1,$GC69&gt;=4),1,),),0)</f>
        <v>0</v>
      </c>
      <c r="GN69" s="455">
        <f>IF(AND($FX69&lt;&gt;1,$FZ69&lt;&gt;1),IF(AND(SUM($GK69:GM69)&lt;&gt;1),IF(AND($FY69=1,$GC69&gt;=2),1,),),0)</f>
        <v>0</v>
      </c>
      <c r="GO69" s="455">
        <f>IF(AND($FX69&lt;&gt;1,$FZ69&lt;&gt;1),IF(AND(SUM($GK69:GN69)&lt;&gt;1),IF(AND($FY69=1,$GC69&gt;0),1,),),0)</f>
        <v>0</v>
      </c>
      <c r="GP69" s="455">
        <f>IF(AND($FX69&lt;&gt;1,$FZ69&lt;&gt;1),IF(AND(SUM($GK69:GO69)&lt;&gt;1),IF($GC69&gt;=4,1,),),0)</f>
        <v>0</v>
      </c>
      <c r="GQ69" s="455">
        <f>IF(AND($FX69&lt;&gt;1,$FZ69&lt;&gt;1),IF(AND(SUM($GK69:GP69)&lt;&gt;1),IF($FY69=1,1,),),0)</f>
        <v>0</v>
      </c>
      <c r="GR69" s="455">
        <f>IF(AND($FX69&lt;&gt;1,$FZ69&lt;&gt;1),IF(AND(SUM($GK69:GQ69)&lt;&gt;1),IF($GC69&gt;=2,1,),),0)</f>
        <v>0</v>
      </c>
      <c r="GS69" s="455">
        <f>IF(AND($FX69&lt;&gt;1,$FZ69&lt;&gt;1),IF(AND(SUM($GK69:GR69)&lt;&gt;1),IF($GC69&gt;0,1,),),0)</f>
        <v>0</v>
      </c>
      <c r="GT69" s="455">
        <f t="shared" si="48"/>
        <v>0</v>
      </c>
      <c r="GU69" s="455">
        <f>IF($FX69&lt;&gt;1,IF(AND(SUM($GT69:GT69)&lt;&gt;1,$GJ69=4,$FZ69=1,$GC69&gt;0),1,),0)</f>
        <v>0</v>
      </c>
      <c r="GV69" s="455">
        <f t="shared" si="49"/>
        <v>0</v>
      </c>
      <c r="GW69" s="455">
        <f t="shared" si="50"/>
        <v>0</v>
      </c>
      <c r="GX69" s="455">
        <f>IF($FX69&lt;&gt;1,IF(AND($GJ69=2,SUM($GV69:GW69)&lt;&gt;1),IF(AND($FY69=1,$GD69&gt;=0.2),1,),),0)</f>
        <v>0</v>
      </c>
      <c r="GY69" s="455">
        <f>IF($FX69&lt;&gt;1,IF(AND($GJ69=2,SUM($GV69:GX69)&lt;&gt;1),IF(AND($FY69=1,$GD69&gt;=0.1),1,),),0)</f>
        <v>0</v>
      </c>
      <c r="GZ69" s="455">
        <f>IF($FX69&lt;&gt;1,IF(AND($GJ69=2,SUM($GV69:GY69)&lt;&gt;1),IF(AND($FY69=1,$GC69&gt;0),1,),),0)</f>
        <v>0</v>
      </c>
      <c r="HA69" s="455">
        <f>IF($FX69&lt;&gt;1,IF(AND($GJ69=2,SUM($GV69:GZ69)&lt;&gt;1),IF($GD69&gt;=0.2,1,),),0)</f>
        <v>0</v>
      </c>
      <c r="HB69" s="455">
        <f>IF($FX69&lt;&gt;1,IF(AND($GJ69=2,SUM($GV69:HA69)&lt;&gt;1),IF($FY69=1,1,),),0)</f>
        <v>0</v>
      </c>
      <c r="HC69" s="455">
        <f>IF($FX69&lt;&gt;1,IF(AND($GJ69=2,SUM($GV69:HB69)&lt;&gt;1),IF($GD69&gt;=0.1,1,),),0)</f>
        <v>0</v>
      </c>
      <c r="HD69" s="455">
        <f>IF($FX69&lt;&gt;1,IF(AND(SUM($GV69:HC69)&lt;&gt;1,$GJ69=2,$GC69&gt;0),1,),0)</f>
        <v>0</v>
      </c>
      <c r="HE69" s="455">
        <f t="shared" si="51"/>
        <v>0</v>
      </c>
      <c r="HF69" s="455">
        <f t="shared" si="52"/>
        <v>0</v>
      </c>
      <c r="HG69" s="455">
        <f>IF($FX69&lt;&gt;1,IF(AND($GJ69=3,SUM($HE69:HF69)&lt;&gt;1),IF(AND($FY69=1,$GD69&gt;=0.1),1,),),0)</f>
        <v>0</v>
      </c>
      <c r="HH69" s="455">
        <f>IF($FX69&lt;&gt;1,IF(AND($GJ69=3,SUM($HE69:HG69)&lt;&gt;1),IF(AND($FY69=1,$GD69&gt;=0.05),1,),),0)</f>
        <v>0</v>
      </c>
      <c r="HI69" s="455">
        <f>IF($FX69&lt;&gt;1,IF(AND($GJ69=3,SUM($HE69:HH69)&lt;&gt;1),IF(AND($FY69=1,$GC69&gt;0),1,),),0)</f>
        <v>0</v>
      </c>
      <c r="HJ69" s="455">
        <f>IF($FX69&lt;&gt;1,IF(AND($GJ69=3,SUM($HE69:HI69)&lt;&gt;1),IF($GD69&gt;=0.1,1,),),0)</f>
        <v>0</v>
      </c>
      <c r="HK69" s="455">
        <f>IF($FX69&lt;&gt;1,IF(AND($GJ69=3,SUM($HE69:HJ69)&lt;&gt;1),IF($FY69=1,1,),),0)</f>
        <v>0</v>
      </c>
      <c r="HL69" s="455">
        <f>IF($FX69&lt;&gt;1,IF(AND($GJ69=3,SUM($HE69:HK69)&lt;&gt;1),IF($GD69&gt;=0.05,1,),),0)</f>
        <v>0</v>
      </c>
      <c r="HM69" s="455">
        <f>IF($FX69&lt;&gt;1,IF(AND(SUM($HE69:HL69)&lt;&gt;1,$GJ69=3,$FZ69=1,$GC69&gt;0),1,),0)</f>
        <v>0</v>
      </c>
      <c r="HN69" s="457">
        <f t="shared" si="153"/>
        <v>0</v>
      </c>
      <c r="HO69" s="458"/>
      <c r="HP69" s="459">
        <f t="shared" si="231"/>
        <v>0</v>
      </c>
      <c r="HQ69" s="460">
        <f t="shared" si="232"/>
        <v>0</v>
      </c>
      <c r="HR69" s="460">
        <f t="shared" si="233"/>
        <v>0</v>
      </c>
      <c r="HS69" s="460">
        <f t="shared" si="234"/>
        <v>0</v>
      </c>
      <c r="HT69" s="460">
        <f t="shared" si="235"/>
        <v>0</v>
      </c>
      <c r="HU69" s="460">
        <f t="shared" si="236"/>
        <v>0</v>
      </c>
      <c r="HV69" s="460">
        <f t="shared" si="237"/>
        <v>0</v>
      </c>
      <c r="HW69" s="460">
        <f t="shared" si="238"/>
        <v>0</v>
      </c>
      <c r="HX69" s="460">
        <f t="shared" si="239"/>
        <v>0</v>
      </c>
      <c r="HY69" s="460">
        <f t="shared" si="240"/>
        <v>0</v>
      </c>
      <c r="HZ69" s="460">
        <f t="shared" si="241"/>
        <v>0</v>
      </c>
      <c r="IA69" s="460">
        <f t="shared" si="242"/>
        <v>0</v>
      </c>
      <c r="IB69" s="460">
        <f t="shared" si="243"/>
        <v>0</v>
      </c>
      <c r="IC69" s="460">
        <f t="shared" si="244"/>
        <v>0</v>
      </c>
      <c r="ID69" s="460">
        <f t="shared" si="245"/>
        <v>0</v>
      </c>
      <c r="IE69" s="460">
        <f t="shared" si="246"/>
        <v>0</v>
      </c>
      <c r="IF69" s="460">
        <f t="shared" si="247"/>
        <v>0</v>
      </c>
      <c r="IG69" s="460">
        <f t="shared" si="248"/>
        <v>0</v>
      </c>
      <c r="IH69" s="460">
        <f t="shared" si="249"/>
        <v>0</v>
      </c>
      <c r="II69" s="460">
        <f t="shared" si="250"/>
        <v>0</v>
      </c>
      <c r="IJ69" s="460">
        <f t="shared" si="251"/>
        <v>0</v>
      </c>
      <c r="IK69" s="460">
        <f t="shared" si="252"/>
        <v>0</v>
      </c>
      <c r="IL69" s="460">
        <f t="shared" si="253"/>
        <v>0</v>
      </c>
      <c r="IM69" s="460">
        <f t="shared" si="254"/>
        <v>0</v>
      </c>
      <c r="IN69" s="460">
        <f t="shared" si="255"/>
        <v>0</v>
      </c>
      <c r="IO69" s="460">
        <f t="shared" si="256"/>
        <v>0</v>
      </c>
      <c r="IP69" s="460">
        <f t="shared" si="257"/>
        <v>0</v>
      </c>
      <c r="IQ69" s="460">
        <f t="shared" si="258"/>
        <v>0</v>
      </c>
      <c r="IR69" s="460">
        <f t="shared" si="259"/>
        <v>0</v>
      </c>
      <c r="IS69" s="460">
        <f t="shared" si="260"/>
        <v>0</v>
      </c>
      <c r="IT69" s="460">
        <f t="shared" si="261"/>
        <v>0</v>
      </c>
      <c r="IU69" s="460">
        <f t="shared" si="262"/>
        <v>0</v>
      </c>
      <c r="IV69" s="460">
        <f t="shared" si="263"/>
        <v>0</v>
      </c>
      <c r="IW69" s="460">
        <f t="shared" si="264"/>
        <v>0</v>
      </c>
      <c r="IX69" s="460">
        <f t="shared" si="265"/>
        <v>0</v>
      </c>
      <c r="IY69" s="460">
        <f t="shared" si="266"/>
        <v>0</v>
      </c>
      <c r="IZ69" s="460">
        <f t="shared" si="267"/>
        <v>0</v>
      </c>
      <c r="JA69" s="460">
        <f t="shared" si="268"/>
        <v>0</v>
      </c>
      <c r="JB69" s="460">
        <f t="shared" si="269"/>
        <v>0</v>
      </c>
      <c r="JC69" s="460">
        <f t="shared" si="270"/>
        <v>0</v>
      </c>
      <c r="JD69" s="460">
        <f t="shared" si="271"/>
        <v>0</v>
      </c>
      <c r="JE69" s="460">
        <f t="shared" si="272"/>
        <v>0</v>
      </c>
      <c r="JF69" s="460">
        <f t="shared" si="273"/>
        <v>0</v>
      </c>
      <c r="JG69" s="460">
        <f t="shared" si="154"/>
        <v>0</v>
      </c>
      <c r="JH69" s="460">
        <f t="shared" si="155"/>
        <v>0</v>
      </c>
      <c r="JI69" s="460">
        <f t="shared" si="156"/>
        <v>0</v>
      </c>
      <c r="JJ69" s="460">
        <f t="shared" si="157"/>
        <v>0</v>
      </c>
      <c r="JK69" s="460">
        <f t="shared" si="158"/>
        <v>0</v>
      </c>
      <c r="JL69" s="460">
        <f t="shared" si="159"/>
        <v>0</v>
      </c>
      <c r="JM69" s="648">
        <f t="shared" si="274"/>
        <v>0</v>
      </c>
      <c r="JN69" s="460">
        <f t="shared" si="275"/>
        <v>0</v>
      </c>
      <c r="JO69" s="460">
        <f t="shared" si="276"/>
        <v>0</v>
      </c>
      <c r="JP69" s="648">
        <f t="shared" si="277"/>
        <v>0</v>
      </c>
      <c r="JQ69" s="460">
        <f t="shared" si="278"/>
        <v>0</v>
      </c>
      <c r="JR69" s="460">
        <f t="shared" si="279"/>
        <v>0</v>
      </c>
      <c r="JS69" s="460">
        <f t="shared" si="308"/>
        <v>0</v>
      </c>
      <c r="JT69" s="460">
        <f t="shared" si="280"/>
        <v>0</v>
      </c>
      <c r="JU69" s="460">
        <f t="shared" si="281"/>
        <v>0</v>
      </c>
      <c r="JV69" s="460">
        <f t="shared" si="282"/>
        <v>0</v>
      </c>
      <c r="JW69" s="460">
        <f t="shared" si="322"/>
        <v>0</v>
      </c>
      <c r="JX69" s="460">
        <f t="shared" si="322"/>
        <v>0</v>
      </c>
      <c r="JY69" s="460">
        <f t="shared" si="322"/>
        <v>0</v>
      </c>
      <c r="JZ69" s="460">
        <f t="shared" si="322"/>
        <v>0</v>
      </c>
      <c r="KA69" s="460">
        <f t="shared" si="322"/>
        <v>0</v>
      </c>
      <c r="KB69" s="460">
        <f t="shared" si="322"/>
        <v>0</v>
      </c>
      <c r="KC69" s="460">
        <f t="shared" si="322"/>
        <v>0</v>
      </c>
      <c r="KD69" s="460">
        <f t="shared" si="322"/>
        <v>0</v>
      </c>
      <c r="KE69" s="460">
        <f t="shared" si="322"/>
        <v>0</v>
      </c>
      <c r="KF69" s="460">
        <f t="shared" si="322"/>
        <v>0</v>
      </c>
      <c r="KG69" s="460">
        <f t="shared" si="322"/>
        <v>0</v>
      </c>
      <c r="KH69" s="460">
        <f t="shared" si="321"/>
        <v>0</v>
      </c>
      <c r="KI69" s="460">
        <f t="shared" si="283"/>
        <v>0</v>
      </c>
      <c r="KJ69" s="460">
        <f t="shared" si="321"/>
        <v>0</v>
      </c>
      <c r="KK69" s="460">
        <f t="shared" si="321"/>
        <v>0</v>
      </c>
      <c r="KL69" s="460">
        <f t="shared" si="321"/>
        <v>0</v>
      </c>
      <c r="KM69" s="460">
        <f t="shared" si="321"/>
        <v>0</v>
      </c>
      <c r="KN69" s="460">
        <f t="shared" si="321"/>
        <v>0</v>
      </c>
      <c r="KO69" s="460">
        <f t="shared" si="320"/>
        <v>0</v>
      </c>
      <c r="KP69" s="460">
        <f t="shared" si="320"/>
        <v>0</v>
      </c>
      <c r="KQ69" s="460">
        <f t="shared" si="320"/>
        <v>0</v>
      </c>
      <c r="KR69" s="460">
        <f t="shared" si="320"/>
        <v>0</v>
      </c>
      <c r="KS69" s="460">
        <f t="shared" si="320"/>
        <v>0</v>
      </c>
      <c r="KT69" s="460">
        <f t="shared" si="320"/>
        <v>0</v>
      </c>
      <c r="KU69" s="460">
        <f t="shared" si="320"/>
        <v>0</v>
      </c>
      <c r="KV69" s="460">
        <f t="shared" si="320"/>
        <v>0</v>
      </c>
      <c r="KW69" s="460">
        <f t="shared" si="320"/>
        <v>0</v>
      </c>
      <c r="KX69" s="460">
        <f t="shared" si="284"/>
        <v>0</v>
      </c>
      <c r="KY69" s="460">
        <f t="shared" si="180"/>
        <v>0</v>
      </c>
      <c r="KZ69" s="460">
        <f t="shared" si="285"/>
        <v>0</v>
      </c>
      <c r="LA69" s="457">
        <f t="shared" si="285"/>
        <v>0</v>
      </c>
      <c r="LB69" s="461">
        <f t="shared" si="162"/>
        <v>0</v>
      </c>
      <c r="LC69" s="460">
        <f t="shared" si="286"/>
        <v>0</v>
      </c>
      <c r="LD69" s="462">
        <f>IF(I69=1,VLOOKUP(C69,'総括表 (A表)'!$E$12:$AP$542,37,FALSE),)</f>
        <v>0</v>
      </c>
      <c r="LE69" s="463">
        <f t="shared" si="163"/>
        <v>0</v>
      </c>
      <c r="LF69" s="460" t="str">
        <f t="shared" si="287"/>
        <v/>
      </c>
      <c r="LG69" s="460" t="str">
        <f t="shared" si="288"/>
        <v/>
      </c>
      <c r="LH69" s="460" t="str">
        <f t="shared" si="164"/>
        <v/>
      </c>
      <c r="LI69" s="460" t="str">
        <f t="shared" si="309"/>
        <v/>
      </c>
      <c r="LJ69" s="460" t="str">
        <f t="shared" si="310"/>
        <v/>
      </c>
      <c r="LK69" s="460" t="str">
        <f t="shared" si="311"/>
        <v/>
      </c>
      <c r="LL69" s="460" t="str">
        <f t="shared" si="312"/>
        <v/>
      </c>
      <c r="LM69" s="460" t="str">
        <f t="shared" si="313"/>
        <v/>
      </c>
      <c r="LN69" s="460" t="str">
        <f t="shared" si="314"/>
        <v/>
      </c>
      <c r="LO69" s="462" t="str">
        <f t="shared" si="289"/>
        <v/>
      </c>
      <c r="LP69" s="459">
        <f t="shared" si="171"/>
        <v>0</v>
      </c>
      <c r="LQ69" s="460" t="str">
        <f t="shared" si="290"/>
        <v/>
      </c>
      <c r="LR69" s="460" t="str">
        <f t="shared" si="291"/>
        <v/>
      </c>
      <c r="LS69" s="464" t="str">
        <f t="shared" si="292"/>
        <v/>
      </c>
      <c r="LT69" s="460" t="str">
        <f t="shared" si="293"/>
        <v/>
      </c>
      <c r="LU69" s="460" t="str">
        <f t="shared" si="294"/>
        <v/>
      </c>
      <c r="LV69" s="621" t="str">
        <f t="shared" si="179"/>
        <v>○</v>
      </c>
      <c r="LW69" s="459">
        <f t="shared" si="172"/>
        <v>0</v>
      </c>
      <c r="LX69" s="465">
        <f t="shared" si="295"/>
        <v>0</v>
      </c>
      <c r="LY69" s="465" t="str">
        <f t="shared" si="296"/>
        <v/>
      </c>
      <c r="LZ69" s="466" t="str">
        <f t="shared" si="173"/>
        <v/>
      </c>
      <c r="MA69" s="466">
        <f t="shared" si="297"/>
        <v>0</v>
      </c>
      <c r="MB69" s="466">
        <f t="shared" si="174"/>
        <v>0</v>
      </c>
      <c r="MC69" s="466">
        <f t="shared" si="298"/>
        <v>0</v>
      </c>
      <c r="MD69" s="467">
        <f t="shared" si="299"/>
        <v>0</v>
      </c>
      <c r="ME69" s="468" t="str">
        <f t="shared" si="300"/>
        <v>○</v>
      </c>
      <c r="MF69" s="469" t="str">
        <f t="shared" si="301"/>
        <v/>
      </c>
      <c r="MG69" s="466">
        <f t="shared" si="302"/>
        <v>0</v>
      </c>
      <c r="MH69" s="470">
        <f t="shared" si="303"/>
        <v>0</v>
      </c>
      <c r="MI69" s="471" t="str">
        <f t="shared" si="175"/>
        <v>○</v>
      </c>
      <c r="MJ69" s="556" t="str">
        <f t="shared" si="176"/>
        <v>○</v>
      </c>
      <c r="MK69" s="569" t="str">
        <f t="shared" si="304"/>
        <v/>
      </c>
      <c r="ML69" s="568" t="str">
        <f t="shared" si="305"/>
        <v/>
      </c>
      <c r="MM69" s="570" t="str">
        <f t="shared" si="306"/>
        <v/>
      </c>
      <c r="MN69" s="571">
        <f t="shared" si="307"/>
        <v>0</v>
      </c>
    </row>
    <row r="70" spans="1:352" ht="30" customHeight="1">
      <c r="A70" s="531">
        <f t="shared" si="200"/>
        <v>0</v>
      </c>
      <c r="B70" s="531">
        <f t="shared" si="133"/>
        <v>0</v>
      </c>
      <c r="C70" s="531">
        <f t="shared" si="181"/>
        <v>0</v>
      </c>
      <c r="D70" s="531">
        <f t="shared" si="135"/>
        <v>0</v>
      </c>
      <c r="E70" s="531">
        <f t="shared" si="201"/>
        <v>0</v>
      </c>
      <c r="F70" s="531">
        <f t="shared" si="202"/>
        <v>0</v>
      </c>
      <c r="G70" s="531">
        <f t="shared" si="136"/>
        <v>0</v>
      </c>
      <c r="H70" s="531">
        <f t="shared" si="137"/>
        <v>0</v>
      </c>
      <c r="I70" s="531">
        <f t="shared" si="203"/>
        <v>0</v>
      </c>
      <c r="J70" s="531">
        <f t="shared" si="138"/>
        <v>0</v>
      </c>
      <c r="K70" s="532">
        <f t="shared" si="12"/>
        <v>57</v>
      </c>
      <c r="L70" s="390"/>
      <c r="M70" s="391"/>
      <c r="N70" s="391"/>
      <c r="O70" s="102"/>
      <c r="P70" s="545" cm="1">
        <f t="array" ref="P70">IFERROR(_xlfn.IFS($O70=1,"都市農業地域",$O70=2,"平地農業地域",$O70=3,"中間農業地域",$O70=4,"山間農業地域"),0)</f>
        <v>0</v>
      </c>
      <c r="Q70" s="560"/>
      <c r="R70" s="317">
        <f t="shared" si="204"/>
        <v>0</v>
      </c>
      <c r="S70" s="637"/>
      <c r="T70" s="742"/>
      <c r="U70" s="743"/>
      <c r="V70" s="637"/>
      <c r="W70" s="455" t="str">
        <f t="shared" si="139"/>
        <v/>
      </c>
      <c r="X70" s="546" t="str">
        <f>IFERROR(IF($Y70=5,"100万円",VLOOKUP($W70,'整理番号表 （R7） '!$Y$33:$Z$34,2,"FALSE")),"")</f>
        <v/>
      </c>
      <c r="Y70" s="50"/>
      <c r="Z70" s="456" cm="1">
        <f t="array" ref="Z70">IFERROR(_xlfn.IFS($Y70=1,"認定農業者",$Y70=2,"認定就農者",$Y70=3,"集落営農組織(任意組織)",$Y70=4,"市町村基本構想に示す目標水準を達成している農業者",$Y70=5,"市町村が認める者"),0)</f>
        <v>0</v>
      </c>
      <c r="AA70" s="371"/>
      <c r="AB70" s="547" t="str">
        <f>'整理番号表 （R7） '!$AC70</f>
        <v/>
      </c>
      <c r="AC70" s="548" t="str">
        <f t="shared" si="186"/>
        <v/>
      </c>
      <c r="AD70" s="50"/>
      <c r="AE70" s="50"/>
      <c r="AF70" s="318">
        <f>IF(AE70&lt;&gt;0,VLOOKUP(AE70,'整理番号表 （R7） '!$B$20:$F$47,2,FALSE),)</f>
        <v>0</v>
      </c>
      <c r="AG70" s="104"/>
      <c r="AH70" s="549" t="str">
        <f>IFERROR(VLOOKUP(AG70,'整理番号表 （R7） '!$P$6:$Q$39,2,FALSE),"")</f>
        <v/>
      </c>
      <c r="AI70" s="106"/>
      <c r="AJ70" s="530">
        <f t="shared" si="205"/>
        <v>0</v>
      </c>
      <c r="AK70" s="89"/>
      <c r="AL70" s="632"/>
      <c r="AM70" s="439"/>
      <c r="AN70" s="440"/>
      <c r="AO70" s="440"/>
      <c r="AP70" s="104"/>
      <c r="AQ70" s="441">
        <f>IF(AP70&lt;&gt;0,VLOOKUP(AP70,'整理番号表 （R7） '!$P$43:$R$49,2,FALSE),)</f>
        <v>0</v>
      </c>
      <c r="AR70" s="442"/>
      <c r="AS70" s="440"/>
      <c r="AT70" s="105"/>
      <c r="AU70" s="767"/>
      <c r="AV70" s="767"/>
      <c r="AW70" s="418"/>
      <c r="AX70" s="443">
        <f t="shared" si="140"/>
        <v>0</v>
      </c>
      <c r="AY70" s="443">
        <f t="shared" si="206"/>
        <v>0</v>
      </c>
      <c r="AZ70" s="418"/>
      <c r="BA70" s="443">
        <f t="shared" si="177"/>
        <v>0</v>
      </c>
      <c r="BB70" s="444"/>
      <c r="BC70" s="444"/>
      <c r="BD70" s="444"/>
      <c r="BE70" s="620"/>
      <c r="BF70" s="553" t="str">
        <f t="shared" si="207"/>
        <v/>
      </c>
      <c r="BG70" s="562" t="str">
        <f t="shared" si="208"/>
        <v/>
      </c>
      <c r="BH70" s="445">
        <f t="shared" si="143"/>
        <v>0</v>
      </c>
      <c r="BI70" s="445">
        <f t="shared" si="178"/>
        <v>0</v>
      </c>
      <c r="BJ70" s="446"/>
      <c r="BK70" s="446"/>
      <c r="BL70" s="446"/>
      <c r="BM70" s="45"/>
      <c r="BN70" s="318">
        <f>IF(BM70&lt;&gt;0,VLOOKUP(BM70,'整理番号表 （R7） '!$T$6:$U$16,2,FALSE),)</f>
        <v>0</v>
      </c>
      <c r="BO70" s="45"/>
      <c r="BP70" s="318">
        <f>IF(BO70&lt;&gt;0,VLOOKUP(BO70,'整理番号表 （R7） '!$T$23:$U$30,2,FALSE),)</f>
        <v>0</v>
      </c>
      <c r="BQ70" s="45"/>
      <c r="BR70" s="319">
        <f t="shared" si="17"/>
        <v>0</v>
      </c>
      <c r="BS70" s="763" t="str">
        <f t="shared" si="209"/>
        <v/>
      </c>
      <c r="BT70" s="113"/>
      <c r="BU70" s="618"/>
      <c r="BV70" s="113"/>
      <c r="BW70" s="113"/>
      <c r="BX70" s="113"/>
      <c r="BY70" s="554">
        <f t="shared" si="144"/>
        <v>0</v>
      </c>
      <c r="BZ70" s="764">
        <f t="shared" si="195"/>
        <v>0</v>
      </c>
      <c r="CA70" s="317">
        <f t="shared" si="145"/>
        <v>0</v>
      </c>
      <c r="CB70" s="357" t="str">
        <f t="shared" si="182"/>
        <v/>
      </c>
      <c r="CC70" s="317">
        <f t="shared" si="210"/>
        <v>0</v>
      </c>
      <c r="CD70" s="317">
        <f t="shared" si="146"/>
        <v>0</v>
      </c>
      <c r="CE70" s="317">
        <f t="shared" si="147"/>
        <v>0</v>
      </c>
      <c r="CF70" s="317">
        <f t="shared" si="148"/>
        <v>0</v>
      </c>
      <c r="CG70" s="317">
        <f t="shared" si="149"/>
        <v>0</v>
      </c>
      <c r="CH70" s="317">
        <f t="shared" si="150"/>
        <v>0</v>
      </c>
      <c r="CI70" s="357" t="str">
        <f t="shared" si="151"/>
        <v/>
      </c>
      <c r="CJ70" s="572">
        <f t="shared" si="323"/>
        <v>0</v>
      </c>
      <c r="CK70" s="320">
        <f t="shared" si="323"/>
        <v>0</v>
      </c>
      <c r="CL70" s="320">
        <f t="shared" si="323"/>
        <v>0</v>
      </c>
      <c r="CM70" s="320">
        <f t="shared" si="323"/>
        <v>0</v>
      </c>
      <c r="CN70" s="320">
        <f t="shared" si="323"/>
        <v>0</v>
      </c>
      <c r="CO70" s="320">
        <f t="shared" si="323"/>
        <v>0</v>
      </c>
      <c r="CP70" s="320">
        <f t="shared" si="211"/>
        <v>0</v>
      </c>
      <c r="CQ70" s="320">
        <f t="shared" si="324"/>
        <v>0</v>
      </c>
      <c r="CR70" s="320">
        <f t="shared" si="324"/>
        <v>0</v>
      </c>
      <c r="CS70" s="320">
        <f t="shared" si="324"/>
        <v>0</v>
      </c>
      <c r="CT70" s="320">
        <f t="shared" si="324"/>
        <v>0</v>
      </c>
      <c r="CU70" s="320">
        <f t="shared" si="324"/>
        <v>0</v>
      </c>
      <c r="CV70" s="320">
        <f t="shared" si="324"/>
        <v>0</v>
      </c>
      <c r="CW70" s="320">
        <f t="shared" si="212"/>
        <v>0</v>
      </c>
      <c r="CX70" s="320">
        <f t="shared" si="325"/>
        <v>0</v>
      </c>
      <c r="CY70" s="320">
        <f t="shared" si="325"/>
        <v>0</v>
      </c>
      <c r="CZ70" s="320">
        <f t="shared" si="325"/>
        <v>0</v>
      </c>
      <c r="DA70" s="320">
        <f t="shared" si="325"/>
        <v>0</v>
      </c>
      <c r="DB70" s="320">
        <f t="shared" si="325"/>
        <v>0</v>
      </c>
      <c r="DC70" s="320">
        <f t="shared" si="325"/>
        <v>0</v>
      </c>
      <c r="DD70" s="320">
        <f t="shared" si="213"/>
        <v>0</v>
      </c>
      <c r="DE70" s="320">
        <f t="shared" si="318"/>
        <v>0</v>
      </c>
      <c r="DF70" s="320">
        <f t="shared" si="318"/>
        <v>0</v>
      </c>
      <c r="DG70" s="320">
        <f t="shared" si="318"/>
        <v>0</v>
      </c>
      <c r="DH70" s="320">
        <f t="shared" si="318"/>
        <v>0</v>
      </c>
      <c r="DI70" s="320">
        <f t="shared" si="319"/>
        <v>0</v>
      </c>
      <c r="DJ70" s="320">
        <f t="shared" si="319"/>
        <v>0</v>
      </c>
      <c r="DK70" s="320">
        <f t="shared" si="214"/>
        <v>0</v>
      </c>
      <c r="DL70" s="320">
        <f t="shared" si="215"/>
        <v>0</v>
      </c>
      <c r="DM70" s="320">
        <f t="shared" si="216"/>
        <v>0</v>
      </c>
      <c r="DN70" s="320">
        <f t="shared" si="217"/>
        <v>0</v>
      </c>
      <c r="DO70" s="320">
        <f t="shared" si="218"/>
        <v>0</v>
      </c>
      <c r="DP70" s="374">
        <f t="shared" si="219"/>
        <v>0</v>
      </c>
      <c r="DQ70" s="447">
        <f t="shared" si="220"/>
        <v>0</v>
      </c>
      <c r="DR70" s="447">
        <f>IF($W70=1,IF(SUM($DQ70:DQ70)&lt;&gt;1,IF(SUM(GL70,GW70,HF70)&gt;0,1,),),)</f>
        <v>0</v>
      </c>
      <c r="DS70" s="447">
        <f>IF($W70=1,IF(SUM($DQ70:DR70)&lt;&gt;1,IF(SUM(GM70,GX70,HG70)&gt;0,1,),),)</f>
        <v>0</v>
      </c>
      <c r="DT70" s="447">
        <f>IF($W70=1,IF(SUM($DQ70:DS70)&lt;&gt;1,IF(SUM(GN70,GY70,HH70)&gt;0,1,),),)</f>
        <v>0</v>
      </c>
      <c r="DU70" s="447">
        <f>IF($W70=1,IF(SUM($DQ70:DT70)&lt;&gt;1,IF(SUM(GO70,GT70,GZ70,HI70)&gt;0,1,),),)</f>
        <v>0</v>
      </c>
      <c r="DV70" s="447">
        <f>IF($W70=1,IF(SUM($DQ70:DT70)&lt;&gt;1,IF(SUM(GP70,HA70,HJ70)&gt;0,1,),),)</f>
        <v>0</v>
      </c>
      <c r="DW70" s="447">
        <f>IF($W70=1,IF(SUM($DQ70:DV70)&lt;&gt;1,IF(SUM(GQ70,HB70,HK70)&gt;0,1,),),)</f>
        <v>0</v>
      </c>
      <c r="DX70" s="447">
        <f>IF($W70=1,IF(SUM($DQ70:DV70)&lt;&gt;1,IF(SUM(GR70,HC70,HL70)&gt;0,1,),),)</f>
        <v>0</v>
      </c>
      <c r="DY70" s="447">
        <f>IF($W70=1,IF(SUM($DQ70:DX70)&lt;&gt;1,IF(SUM(GS70,HD70,HM70,GU70)&gt;0,1,),),)</f>
        <v>0</v>
      </c>
      <c r="DZ70" s="447">
        <f t="shared" si="221"/>
        <v>0</v>
      </c>
      <c r="EA70" s="643"/>
      <c r="EB70" s="643"/>
      <c r="EC70" s="643"/>
      <c r="ED70" s="643"/>
      <c r="EE70" s="643"/>
      <c r="EF70" s="643"/>
      <c r="EG70" s="643"/>
      <c r="EH70" s="643"/>
      <c r="EI70" s="643"/>
      <c r="EJ70" s="643"/>
      <c r="EK70" s="643"/>
      <c r="EL70" s="643"/>
      <c r="EM70" s="56"/>
      <c r="EN70" s="56"/>
      <c r="EO70" s="56"/>
      <c r="EP70" s="56"/>
      <c r="EQ70" s="56"/>
      <c r="ER70" s="555">
        <f t="shared" si="222"/>
        <v>0</v>
      </c>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448"/>
      <c r="FT70" s="56"/>
      <c r="FU70" s="449"/>
      <c r="FV70" s="458"/>
      <c r="FW70" s="573"/>
      <c r="FX70" s="530">
        <f t="shared" si="223"/>
        <v>0</v>
      </c>
      <c r="FY70" s="450"/>
      <c r="FZ70" s="451"/>
      <c r="GA70" s="452"/>
      <c r="GB70" s="452"/>
      <c r="GC70" s="453">
        <f t="shared" si="224"/>
        <v>0</v>
      </c>
      <c r="GD70" s="454">
        <f t="shared" si="225"/>
        <v>0</v>
      </c>
      <c r="GE70" s="455">
        <f t="shared" si="226"/>
        <v>0</v>
      </c>
      <c r="GF70" s="456">
        <f t="shared" si="227"/>
        <v>0</v>
      </c>
      <c r="GG70" s="456">
        <f t="shared" si="228"/>
        <v>0</v>
      </c>
      <c r="GH70" s="456">
        <f t="shared" si="229"/>
        <v>0</v>
      </c>
      <c r="GI70" s="456">
        <f t="shared" si="230"/>
        <v>0</v>
      </c>
      <c r="GJ70" s="455">
        <f t="shared" si="47"/>
        <v>0</v>
      </c>
      <c r="GK70" s="455">
        <f t="shared" si="152"/>
        <v>0</v>
      </c>
      <c r="GL70" s="455">
        <f>IF(AND($FX70&lt;&gt;1,$FZ70&lt;&gt;1),IF(AND(SUM($GK70:GK70)&lt;&gt;1),IF($GC70&gt;=10,1,),),0)</f>
        <v>0</v>
      </c>
      <c r="GM70" s="455">
        <f>IF(AND($FX70&lt;&gt;1,$FZ70&lt;&gt;1),IF(AND(SUM($GK70:GL70)&lt;&gt;1),IF(AND($FY70=1,$GC70&gt;=4),1,),),0)</f>
        <v>0</v>
      </c>
      <c r="GN70" s="455">
        <f>IF(AND($FX70&lt;&gt;1,$FZ70&lt;&gt;1),IF(AND(SUM($GK70:GM70)&lt;&gt;1),IF(AND($FY70=1,$GC70&gt;=2),1,),),0)</f>
        <v>0</v>
      </c>
      <c r="GO70" s="455">
        <f>IF(AND($FX70&lt;&gt;1,$FZ70&lt;&gt;1),IF(AND(SUM($GK70:GN70)&lt;&gt;1),IF(AND($FY70=1,$GC70&gt;0),1,),),0)</f>
        <v>0</v>
      </c>
      <c r="GP70" s="455">
        <f>IF(AND($FX70&lt;&gt;1,$FZ70&lt;&gt;1),IF(AND(SUM($GK70:GO70)&lt;&gt;1),IF($GC70&gt;=4,1,),),0)</f>
        <v>0</v>
      </c>
      <c r="GQ70" s="455">
        <f>IF(AND($FX70&lt;&gt;1,$FZ70&lt;&gt;1),IF(AND(SUM($GK70:GP70)&lt;&gt;1),IF($FY70=1,1,),),0)</f>
        <v>0</v>
      </c>
      <c r="GR70" s="455">
        <f>IF(AND($FX70&lt;&gt;1,$FZ70&lt;&gt;1),IF(AND(SUM($GK70:GQ70)&lt;&gt;1),IF($GC70&gt;=2,1,),),0)</f>
        <v>0</v>
      </c>
      <c r="GS70" s="455">
        <f>IF(AND($FX70&lt;&gt;1,$FZ70&lt;&gt;1),IF(AND(SUM($GK70:GR70)&lt;&gt;1),IF($GC70&gt;0,1,),),0)</f>
        <v>0</v>
      </c>
      <c r="GT70" s="455">
        <f t="shared" si="48"/>
        <v>0</v>
      </c>
      <c r="GU70" s="455">
        <f>IF($FX70&lt;&gt;1,IF(AND(SUM($GT70:GT70)&lt;&gt;1,$GJ70=4,$FZ70=1,$GC70&gt;0),1,),0)</f>
        <v>0</v>
      </c>
      <c r="GV70" s="455">
        <f t="shared" si="49"/>
        <v>0</v>
      </c>
      <c r="GW70" s="455">
        <f t="shared" si="50"/>
        <v>0</v>
      </c>
      <c r="GX70" s="455">
        <f>IF($FX70&lt;&gt;1,IF(AND($GJ70=2,SUM($GV70:GW70)&lt;&gt;1),IF(AND($FY70=1,$GD70&gt;=0.2),1,),),0)</f>
        <v>0</v>
      </c>
      <c r="GY70" s="455">
        <f>IF($FX70&lt;&gt;1,IF(AND($GJ70=2,SUM($GV70:GX70)&lt;&gt;1),IF(AND($FY70=1,$GD70&gt;=0.1),1,),),0)</f>
        <v>0</v>
      </c>
      <c r="GZ70" s="455">
        <f>IF($FX70&lt;&gt;1,IF(AND($GJ70=2,SUM($GV70:GY70)&lt;&gt;1),IF(AND($FY70=1,$GC70&gt;0),1,),),0)</f>
        <v>0</v>
      </c>
      <c r="HA70" s="455">
        <f>IF($FX70&lt;&gt;1,IF(AND($GJ70=2,SUM($GV70:GZ70)&lt;&gt;1),IF($GD70&gt;=0.2,1,),),0)</f>
        <v>0</v>
      </c>
      <c r="HB70" s="455">
        <f>IF($FX70&lt;&gt;1,IF(AND($GJ70=2,SUM($GV70:HA70)&lt;&gt;1),IF($FY70=1,1,),),0)</f>
        <v>0</v>
      </c>
      <c r="HC70" s="455">
        <f>IF($FX70&lt;&gt;1,IF(AND($GJ70=2,SUM($GV70:HB70)&lt;&gt;1),IF($GD70&gt;=0.1,1,),),0)</f>
        <v>0</v>
      </c>
      <c r="HD70" s="455">
        <f>IF($FX70&lt;&gt;1,IF(AND(SUM($GV70:HC70)&lt;&gt;1,$GJ70=2,$GC70&gt;0),1,),0)</f>
        <v>0</v>
      </c>
      <c r="HE70" s="455">
        <f t="shared" si="51"/>
        <v>0</v>
      </c>
      <c r="HF70" s="455">
        <f t="shared" si="52"/>
        <v>0</v>
      </c>
      <c r="HG70" s="455">
        <f>IF($FX70&lt;&gt;1,IF(AND($GJ70=3,SUM($HE70:HF70)&lt;&gt;1),IF(AND($FY70=1,$GD70&gt;=0.1),1,),),0)</f>
        <v>0</v>
      </c>
      <c r="HH70" s="455">
        <f>IF($FX70&lt;&gt;1,IF(AND($GJ70=3,SUM($HE70:HG70)&lt;&gt;1),IF(AND($FY70=1,$GD70&gt;=0.05),1,),),0)</f>
        <v>0</v>
      </c>
      <c r="HI70" s="455">
        <f>IF($FX70&lt;&gt;1,IF(AND($GJ70=3,SUM($HE70:HH70)&lt;&gt;1),IF(AND($FY70=1,$GC70&gt;0),1,),),0)</f>
        <v>0</v>
      </c>
      <c r="HJ70" s="455">
        <f>IF($FX70&lt;&gt;1,IF(AND($GJ70=3,SUM($HE70:HI70)&lt;&gt;1),IF($GD70&gt;=0.1,1,),),0)</f>
        <v>0</v>
      </c>
      <c r="HK70" s="455">
        <f>IF($FX70&lt;&gt;1,IF(AND($GJ70=3,SUM($HE70:HJ70)&lt;&gt;1),IF($FY70=1,1,),),0)</f>
        <v>0</v>
      </c>
      <c r="HL70" s="455">
        <f>IF($FX70&lt;&gt;1,IF(AND($GJ70=3,SUM($HE70:HK70)&lt;&gt;1),IF($GD70&gt;=0.05,1,),),0)</f>
        <v>0</v>
      </c>
      <c r="HM70" s="455">
        <f>IF($FX70&lt;&gt;1,IF(AND(SUM($HE70:HL70)&lt;&gt;1,$GJ70=3,$FZ70=1,$GC70&gt;0),1,),0)</f>
        <v>0</v>
      </c>
      <c r="HN70" s="457">
        <f t="shared" si="153"/>
        <v>0</v>
      </c>
      <c r="HO70" s="458"/>
      <c r="HP70" s="459">
        <f t="shared" si="231"/>
        <v>0</v>
      </c>
      <c r="HQ70" s="460">
        <f t="shared" si="232"/>
        <v>0</v>
      </c>
      <c r="HR70" s="460">
        <f t="shared" si="233"/>
        <v>0</v>
      </c>
      <c r="HS70" s="460">
        <f t="shared" si="234"/>
        <v>0</v>
      </c>
      <c r="HT70" s="460">
        <f t="shared" si="235"/>
        <v>0</v>
      </c>
      <c r="HU70" s="460">
        <f t="shared" si="236"/>
        <v>0</v>
      </c>
      <c r="HV70" s="460">
        <f t="shared" si="237"/>
        <v>0</v>
      </c>
      <c r="HW70" s="460">
        <f t="shared" si="238"/>
        <v>0</v>
      </c>
      <c r="HX70" s="460">
        <f t="shared" si="239"/>
        <v>0</v>
      </c>
      <c r="HY70" s="460">
        <f t="shared" si="240"/>
        <v>0</v>
      </c>
      <c r="HZ70" s="460">
        <f t="shared" si="241"/>
        <v>0</v>
      </c>
      <c r="IA70" s="460">
        <f t="shared" si="242"/>
        <v>0</v>
      </c>
      <c r="IB70" s="460">
        <f t="shared" si="243"/>
        <v>0</v>
      </c>
      <c r="IC70" s="460">
        <f t="shared" si="244"/>
        <v>0</v>
      </c>
      <c r="ID70" s="460">
        <f t="shared" si="245"/>
        <v>0</v>
      </c>
      <c r="IE70" s="460">
        <f t="shared" si="246"/>
        <v>0</v>
      </c>
      <c r="IF70" s="460">
        <f t="shared" si="247"/>
        <v>0</v>
      </c>
      <c r="IG70" s="460">
        <f t="shared" si="248"/>
        <v>0</v>
      </c>
      <c r="IH70" s="460">
        <f t="shared" si="249"/>
        <v>0</v>
      </c>
      <c r="II70" s="460">
        <f t="shared" si="250"/>
        <v>0</v>
      </c>
      <c r="IJ70" s="460">
        <f t="shared" si="251"/>
        <v>0</v>
      </c>
      <c r="IK70" s="460">
        <f t="shared" si="252"/>
        <v>0</v>
      </c>
      <c r="IL70" s="460">
        <f t="shared" si="253"/>
        <v>0</v>
      </c>
      <c r="IM70" s="460">
        <f t="shared" si="254"/>
        <v>0</v>
      </c>
      <c r="IN70" s="460">
        <f t="shared" si="255"/>
        <v>0</v>
      </c>
      <c r="IO70" s="460">
        <f t="shared" si="256"/>
        <v>0</v>
      </c>
      <c r="IP70" s="460">
        <f t="shared" si="257"/>
        <v>0</v>
      </c>
      <c r="IQ70" s="460">
        <f t="shared" si="258"/>
        <v>0</v>
      </c>
      <c r="IR70" s="460">
        <f t="shared" si="259"/>
        <v>0</v>
      </c>
      <c r="IS70" s="460">
        <f t="shared" si="260"/>
        <v>0</v>
      </c>
      <c r="IT70" s="460">
        <f t="shared" si="261"/>
        <v>0</v>
      </c>
      <c r="IU70" s="460">
        <f t="shared" si="262"/>
        <v>0</v>
      </c>
      <c r="IV70" s="460">
        <f t="shared" si="263"/>
        <v>0</v>
      </c>
      <c r="IW70" s="460">
        <f t="shared" si="264"/>
        <v>0</v>
      </c>
      <c r="IX70" s="460">
        <f t="shared" si="265"/>
        <v>0</v>
      </c>
      <c r="IY70" s="460">
        <f t="shared" si="266"/>
        <v>0</v>
      </c>
      <c r="IZ70" s="460">
        <f t="shared" si="267"/>
        <v>0</v>
      </c>
      <c r="JA70" s="460">
        <f t="shared" si="268"/>
        <v>0</v>
      </c>
      <c r="JB70" s="460">
        <f t="shared" si="269"/>
        <v>0</v>
      </c>
      <c r="JC70" s="460">
        <f t="shared" si="270"/>
        <v>0</v>
      </c>
      <c r="JD70" s="460">
        <f t="shared" si="271"/>
        <v>0</v>
      </c>
      <c r="JE70" s="460">
        <f t="shared" si="272"/>
        <v>0</v>
      </c>
      <c r="JF70" s="460">
        <f t="shared" si="273"/>
        <v>0</v>
      </c>
      <c r="JG70" s="460">
        <f t="shared" si="154"/>
        <v>0</v>
      </c>
      <c r="JH70" s="460">
        <f t="shared" si="155"/>
        <v>0</v>
      </c>
      <c r="JI70" s="460">
        <f t="shared" si="156"/>
        <v>0</v>
      </c>
      <c r="JJ70" s="460">
        <f t="shared" si="157"/>
        <v>0</v>
      </c>
      <c r="JK70" s="460">
        <f t="shared" si="158"/>
        <v>0</v>
      </c>
      <c r="JL70" s="460">
        <f t="shared" si="159"/>
        <v>0</v>
      </c>
      <c r="JM70" s="648">
        <f t="shared" si="274"/>
        <v>0</v>
      </c>
      <c r="JN70" s="460">
        <f t="shared" si="275"/>
        <v>0</v>
      </c>
      <c r="JO70" s="460">
        <f t="shared" si="276"/>
        <v>0</v>
      </c>
      <c r="JP70" s="648">
        <f t="shared" si="277"/>
        <v>0</v>
      </c>
      <c r="JQ70" s="460">
        <f t="shared" si="278"/>
        <v>0</v>
      </c>
      <c r="JR70" s="460">
        <f t="shared" si="279"/>
        <v>0</v>
      </c>
      <c r="JS70" s="460">
        <f t="shared" si="308"/>
        <v>0</v>
      </c>
      <c r="JT70" s="460">
        <f t="shared" si="280"/>
        <v>0</v>
      </c>
      <c r="JU70" s="460">
        <f t="shared" si="281"/>
        <v>0</v>
      </c>
      <c r="JV70" s="460">
        <f t="shared" si="282"/>
        <v>0</v>
      </c>
      <c r="JW70" s="460">
        <f t="shared" si="322"/>
        <v>0</v>
      </c>
      <c r="JX70" s="460">
        <f t="shared" si="322"/>
        <v>0</v>
      </c>
      <c r="JY70" s="460">
        <f t="shared" si="322"/>
        <v>0</v>
      </c>
      <c r="JZ70" s="460">
        <f t="shared" si="322"/>
        <v>0</v>
      </c>
      <c r="KA70" s="460">
        <f t="shared" si="322"/>
        <v>0</v>
      </c>
      <c r="KB70" s="460">
        <f t="shared" si="322"/>
        <v>0</v>
      </c>
      <c r="KC70" s="460">
        <f t="shared" si="322"/>
        <v>0</v>
      </c>
      <c r="KD70" s="460">
        <f t="shared" si="322"/>
        <v>0</v>
      </c>
      <c r="KE70" s="460">
        <f t="shared" si="322"/>
        <v>0</v>
      </c>
      <c r="KF70" s="460">
        <f t="shared" si="322"/>
        <v>0</v>
      </c>
      <c r="KG70" s="460">
        <f t="shared" si="322"/>
        <v>0</v>
      </c>
      <c r="KH70" s="460">
        <f t="shared" si="321"/>
        <v>0</v>
      </c>
      <c r="KI70" s="460">
        <f t="shared" si="283"/>
        <v>0</v>
      </c>
      <c r="KJ70" s="460">
        <f t="shared" si="321"/>
        <v>0</v>
      </c>
      <c r="KK70" s="460">
        <f t="shared" si="321"/>
        <v>0</v>
      </c>
      <c r="KL70" s="460">
        <f t="shared" si="321"/>
        <v>0</v>
      </c>
      <c r="KM70" s="460">
        <f t="shared" si="321"/>
        <v>0</v>
      </c>
      <c r="KN70" s="460">
        <f t="shared" si="321"/>
        <v>0</v>
      </c>
      <c r="KO70" s="460">
        <f t="shared" si="320"/>
        <v>0</v>
      </c>
      <c r="KP70" s="460">
        <f t="shared" si="320"/>
        <v>0</v>
      </c>
      <c r="KQ70" s="460">
        <f t="shared" si="320"/>
        <v>0</v>
      </c>
      <c r="KR70" s="460">
        <f t="shared" si="320"/>
        <v>0</v>
      </c>
      <c r="KS70" s="460">
        <f t="shared" si="320"/>
        <v>0</v>
      </c>
      <c r="KT70" s="460">
        <f t="shared" si="320"/>
        <v>0</v>
      </c>
      <c r="KU70" s="460">
        <f t="shared" si="320"/>
        <v>0</v>
      </c>
      <c r="KV70" s="460">
        <f t="shared" si="320"/>
        <v>0</v>
      </c>
      <c r="KW70" s="460">
        <f t="shared" si="320"/>
        <v>0</v>
      </c>
      <c r="KX70" s="460">
        <f t="shared" si="284"/>
        <v>0</v>
      </c>
      <c r="KY70" s="460">
        <f t="shared" si="180"/>
        <v>0</v>
      </c>
      <c r="KZ70" s="460">
        <f t="shared" si="285"/>
        <v>0</v>
      </c>
      <c r="LA70" s="457">
        <f t="shared" si="285"/>
        <v>0</v>
      </c>
      <c r="LB70" s="461">
        <f t="shared" si="162"/>
        <v>0</v>
      </c>
      <c r="LC70" s="460">
        <f t="shared" si="286"/>
        <v>0</v>
      </c>
      <c r="LD70" s="462">
        <f>IF(I70=1,VLOOKUP(C70,'総括表 (A表)'!$E$12:$AP$542,37,FALSE),)</f>
        <v>0</v>
      </c>
      <c r="LE70" s="463">
        <f t="shared" si="163"/>
        <v>0</v>
      </c>
      <c r="LF70" s="460" t="str">
        <f t="shared" si="287"/>
        <v/>
      </c>
      <c r="LG70" s="460" t="str">
        <f t="shared" si="288"/>
        <v/>
      </c>
      <c r="LH70" s="460" t="str">
        <f t="shared" si="164"/>
        <v/>
      </c>
      <c r="LI70" s="460" t="str">
        <f t="shared" si="309"/>
        <v/>
      </c>
      <c r="LJ70" s="460" t="str">
        <f t="shared" si="310"/>
        <v/>
      </c>
      <c r="LK70" s="460" t="str">
        <f t="shared" si="311"/>
        <v/>
      </c>
      <c r="LL70" s="460" t="str">
        <f t="shared" si="312"/>
        <v/>
      </c>
      <c r="LM70" s="460" t="str">
        <f t="shared" si="313"/>
        <v/>
      </c>
      <c r="LN70" s="460" t="str">
        <f t="shared" si="314"/>
        <v/>
      </c>
      <c r="LO70" s="462" t="str">
        <f t="shared" si="289"/>
        <v/>
      </c>
      <c r="LP70" s="459">
        <f t="shared" si="171"/>
        <v>0</v>
      </c>
      <c r="LQ70" s="460" t="str">
        <f t="shared" si="290"/>
        <v/>
      </c>
      <c r="LR70" s="460" t="str">
        <f t="shared" si="291"/>
        <v/>
      </c>
      <c r="LS70" s="464" t="str">
        <f t="shared" si="292"/>
        <v/>
      </c>
      <c r="LT70" s="460" t="str">
        <f t="shared" si="293"/>
        <v/>
      </c>
      <c r="LU70" s="460" t="str">
        <f t="shared" si="294"/>
        <v/>
      </c>
      <c r="LV70" s="621" t="str">
        <f t="shared" si="179"/>
        <v>○</v>
      </c>
      <c r="LW70" s="459">
        <f t="shared" si="172"/>
        <v>0</v>
      </c>
      <c r="LX70" s="465">
        <f t="shared" si="295"/>
        <v>0</v>
      </c>
      <c r="LY70" s="465" t="str">
        <f t="shared" si="296"/>
        <v/>
      </c>
      <c r="LZ70" s="466" t="str">
        <f t="shared" si="173"/>
        <v/>
      </c>
      <c r="MA70" s="466">
        <f t="shared" si="297"/>
        <v>0</v>
      </c>
      <c r="MB70" s="466">
        <f t="shared" si="174"/>
        <v>0</v>
      </c>
      <c r="MC70" s="466">
        <f t="shared" si="298"/>
        <v>0</v>
      </c>
      <c r="MD70" s="467">
        <f t="shared" si="299"/>
        <v>0</v>
      </c>
      <c r="ME70" s="468" t="str">
        <f t="shared" si="300"/>
        <v>○</v>
      </c>
      <c r="MF70" s="469" t="str">
        <f t="shared" si="301"/>
        <v/>
      </c>
      <c r="MG70" s="466">
        <f t="shared" si="302"/>
        <v>0</v>
      </c>
      <c r="MH70" s="470">
        <f t="shared" si="303"/>
        <v>0</v>
      </c>
      <c r="MI70" s="471" t="str">
        <f t="shared" si="175"/>
        <v>○</v>
      </c>
      <c r="MJ70" s="556" t="str">
        <f t="shared" si="176"/>
        <v>○</v>
      </c>
      <c r="MK70" s="569" t="str">
        <f t="shared" si="304"/>
        <v/>
      </c>
      <c r="ML70" s="568" t="str">
        <f t="shared" si="305"/>
        <v/>
      </c>
      <c r="MM70" s="570" t="str">
        <f t="shared" si="306"/>
        <v/>
      </c>
      <c r="MN70" s="571">
        <f t="shared" si="307"/>
        <v>0</v>
      </c>
    </row>
    <row r="71" spans="1:352" ht="30" customHeight="1">
      <c r="A71" s="531">
        <f t="shared" si="200"/>
        <v>0</v>
      </c>
      <c r="B71" s="531">
        <f t="shared" si="133"/>
        <v>0</v>
      </c>
      <c r="C71" s="531">
        <f t="shared" si="181"/>
        <v>0</v>
      </c>
      <c r="D71" s="531">
        <f t="shared" si="135"/>
        <v>0</v>
      </c>
      <c r="E71" s="531">
        <f t="shared" si="201"/>
        <v>0</v>
      </c>
      <c r="F71" s="531">
        <f t="shared" si="202"/>
        <v>0</v>
      </c>
      <c r="G71" s="531">
        <f t="shared" si="136"/>
        <v>0</v>
      </c>
      <c r="H71" s="531">
        <f t="shared" si="137"/>
        <v>0</v>
      </c>
      <c r="I71" s="531">
        <f t="shared" si="203"/>
        <v>0</v>
      </c>
      <c r="J71" s="531">
        <f t="shared" si="138"/>
        <v>0</v>
      </c>
      <c r="K71" s="532">
        <f t="shared" si="12"/>
        <v>58</v>
      </c>
      <c r="L71" s="390"/>
      <c r="M71" s="391"/>
      <c r="N71" s="391"/>
      <c r="O71" s="102"/>
      <c r="P71" s="545" cm="1">
        <f t="array" ref="P71">IFERROR(_xlfn.IFS($O71=1,"都市農業地域",$O71=2,"平地農業地域",$O71=3,"中間農業地域",$O71=4,"山間農業地域"),0)</f>
        <v>0</v>
      </c>
      <c r="Q71" s="560"/>
      <c r="R71" s="317">
        <f t="shared" si="204"/>
        <v>0</v>
      </c>
      <c r="S71" s="637"/>
      <c r="T71" s="742"/>
      <c r="U71" s="743"/>
      <c r="V71" s="637"/>
      <c r="W71" s="455" t="str">
        <f t="shared" si="139"/>
        <v/>
      </c>
      <c r="X71" s="546" t="str">
        <f>IFERROR(IF($Y71=5,"100万円",VLOOKUP($W71,'整理番号表 （R7） '!$Y$33:$Z$34,2,"FALSE")),"")</f>
        <v/>
      </c>
      <c r="Y71" s="50"/>
      <c r="Z71" s="456" cm="1">
        <f t="array" ref="Z71">IFERROR(_xlfn.IFS($Y71=1,"認定農業者",$Y71=2,"認定就農者",$Y71=3,"集落営農組織(任意組織)",$Y71=4,"市町村基本構想に示す目標水準を達成している農業者",$Y71=5,"市町村が認める者"),0)</f>
        <v>0</v>
      </c>
      <c r="AA71" s="371"/>
      <c r="AB71" s="547" t="str">
        <f>'整理番号表 （R7） '!$AC71</f>
        <v/>
      </c>
      <c r="AC71" s="548" t="str">
        <f t="shared" si="186"/>
        <v/>
      </c>
      <c r="AD71" s="50"/>
      <c r="AE71" s="50"/>
      <c r="AF71" s="318">
        <f>IF(AE71&lt;&gt;0,VLOOKUP(AE71,'整理番号表 （R7） '!$B$20:$F$47,2,FALSE),)</f>
        <v>0</v>
      </c>
      <c r="AG71" s="104"/>
      <c r="AH71" s="549" t="str">
        <f>IFERROR(VLOOKUP(AG71,'整理番号表 （R7） '!$P$6:$Q$39,2,FALSE),"")</f>
        <v/>
      </c>
      <c r="AI71" s="106"/>
      <c r="AJ71" s="530">
        <f t="shared" si="205"/>
        <v>0</v>
      </c>
      <c r="AK71" s="89"/>
      <c r="AL71" s="632"/>
      <c r="AM71" s="439"/>
      <c r="AN71" s="440"/>
      <c r="AO71" s="440"/>
      <c r="AP71" s="104"/>
      <c r="AQ71" s="441">
        <f>IF(AP71&lt;&gt;0,VLOOKUP(AP71,'整理番号表 （R7） '!$P$43:$R$49,2,FALSE),)</f>
        <v>0</v>
      </c>
      <c r="AR71" s="442"/>
      <c r="AS71" s="440"/>
      <c r="AT71" s="105"/>
      <c r="AU71" s="767"/>
      <c r="AV71" s="767"/>
      <c r="AW71" s="418"/>
      <c r="AX71" s="443">
        <f t="shared" si="140"/>
        <v>0</v>
      </c>
      <c r="AY71" s="443">
        <f t="shared" si="206"/>
        <v>0</v>
      </c>
      <c r="AZ71" s="418"/>
      <c r="BA71" s="443">
        <f t="shared" si="177"/>
        <v>0</v>
      </c>
      <c r="BB71" s="444"/>
      <c r="BC71" s="444"/>
      <c r="BD71" s="444"/>
      <c r="BE71" s="620"/>
      <c r="BF71" s="553" t="str">
        <f t="shared" si="207"/>
        <v/>
      </c>
      <c r="BG71" s="562" t="str">
        <f t="shared" si="208"/>
        <v/>
      </c>
      <c r="BH71" s="445">
        <f t="shared" si="143"/>
        <v>0</v>
      </c>
      <c r="BI71" s="445">
        <f t="shared" si="178"/>
        <v>0</v>
      </c>
      <c r="BJ71" s="446"/>
      <c r="BK71" s="446"/>
      <c r="BL71" s="446"/>
      <c r="BM71" s="45"/>
      <c r="BN71" s="318">
        <f>IF(BM71&lt;&gt;0,VLOOKUP(BM71,'整理番号表 （R7） '!$T$6:$U$16,2,FALSE),)</f>
        <v>0</v>
      </c>
      <c r="BO71" s="45"/>
      <c r="BP71" s="318">
        <f>IF(BO71&lt;&gt;0,VLOOKUP(BO71,'整理番号表 （R7） '!$T$23:$U$30,2,FALSE),)</f>
        <v>0</v>
      </c>
      <c r="BQ71" s="45"/>
      <c r="BR71" s="319">
        <f t="shared" si="17"/>
        <v>0</v>
      </c>
      <c r="BS71" s="763" t="str">
        <f t="shared" si="209"/>
        <v/>
      </c>
      <c r="BT71" s="113"/>
      <c r="BU71" s="618"/>
      <c r="BV71" s="113"/>
      <c r="BW71" s="113"/>
      <c r="BX71" s="113"/>
      <c r="BY71" s="554">
        <f t="shared" si="144"/>
        <v>0</v>
      </c>
      <c r="BZ71" s="764">
        <f t="shared" si="195"/>
        <v>0</v>
      </c>
      <c r="CA71" s="317">
        <f t="shared" si="145"/>
        <v>0</v>
      </c>
      <c r="CB71" s="357" t="str">
        <f t="shared" si="182"/>
        <v/>
      </c>
      <c r="CC71" s="317">
        <f t="shared" si="210"/>
        <v>0</v>
      </c>
      <c r="CD71" s="317">
        <f t="shared" si="146"/>
        <v>0</v>
      </c>
      <c r="CE71" s="317">
        <f t="shared" si="147"/>
        <v>0</v>
      </c>
      <c r="CF71" s="317">
        <f t="shared" si="148"/>
        <v>0</v>
      </c>
      <c r="CG71" s="317">
        <f t="shared" si="149"/>
        <v>0</v>
      </c>
      <c r="CH71" s="317">
        <f t="shared" si="150"/>
        <v>0</v>
      </c>
      <c r="CI71" s="357" t="str">
        <f t="shared" si="151"/>
        <v/>
      </c>
      <c r="CJ71" s="572">
        <f t="shared" si="323"/>
        <v>0</v>
      </c>
      <c r="CK71" s="320">
        <f t="shared" si="323"/>
        <v>0</v>
      </c>
      <c r="CL71" s="320">
        <f t="shared" si="323"/>
        <v>0</v>
      </c>
      <c r="CM71" s="320">
        <f t="shared" si="323"/>
        <v>0</v>
      </c>
      <c r="CN71" s="320">
        <f t="shared" si="323"/>
        <v>0</v>
      </c>
      <c r="CO71" s="320">
        <f t="shared" si="323"/>
        <v>0</v>
      </c>
      <c r="CP71" s="320">
        <f t="shared" si="211"/>
        <v>0</v>
      </c>
      <c r="CQ71" s="320">
        <f t="shared" si="324"/>
        <v>0</v>
      </c>
      <c r="CR71" s="320">
        <f t="shared" si="324"/>
        <v>0</v>
      </c>
      <c r="CS71" s="320">
        <f t="shared" si="324"/>
        <v>0</v>
      </c>
      <c r="CT71" s="320">
        <f t="shared" si="324"/>
        <v>0</v>
      </c>
      <c r="CU71" s="320">
        <f t="shared" si="324"/>
        <v>0</v>
      </c>
      <c r="CV71" s="320">
        <f t="shared" si="324"/>
        <v>0</v>
      </c>
      <c r="CW71" s="320">
        <f t="shared" si="212"/>
        <v>0</v>
      </c>
      <c r="CX71" s="320">
        <f t="shared" si="325"/>
        <v>0</v>
      </c>
      <c r="CY71" s="320">
        <f t="shared" si="325"/>
        <v>0</v>
      </c>
      <c r="CZ71" s="320">
        <f t="shared" si="325"/>
        <v>0</v>
      </c>
      <c r="DA71" s="320">
        <f t="shared" si="325"/>
        <v>0</v>
      </c>
      <c r="DB71" s="320">
        <f t="shared" si="325"/>
        <v>0</v>
      </c>
      <c r="DC71" s="320">
        <f t="shared" si="325"/>
        <v>0</v>
      </c>
      <c r="DD71" s="320">
        <f t="shared" si="213"/>
        <v>0</v>
      </c>
      <c r="DE71" s="320">
        <f t="shared" si="318"/>
        <v>0</v>
      </c>
      <c r="DF71" s="320">
        <f t="shared" si="318"/>
        <v>0</v>
      </c>
      <c r="DG71" s="320">
        <f t="shared" si="318"/>
        <v>0</v>
      </c>
      <c r="DH71" s="320">
        <f t="shared" si="318"/>
        <v>0</v>
      </c>
      <c r="DI71" s="320">
        <f t="shared" si="319"/>
        <v>0</v>
      </c>
      <c r="DJ71" s="320">
        <f t="shared" si="319"/>
        <v>0</v>
      </c>
      <c r="DK71" s="320">
        <f t="shared" si="214"/>
        <v>0</v>
      </c>
      <c r="DL71" s="320">
        <f t="shared" si="215"/>
        <v>0</v>
      </c>
      <c r="DM71" s="320">
        <f t="shared" si="216"/>
        <v>0</v>
      </c>
      <c r="DN71" s="320">
        <f t="shared" si="217"/>
        <v>0</v>
      </c>
      <c r="DO71" s="320">
        <f t="shared" si="218"/>
        <v>0</v>
      </c>
      <c r="DP71" s="374">
        <f t="shared" si="219"/>
        <v>0</v>
      </c>
      <c r="DQ71" s="447">
        <f t="shared" si="220"/>
        <v>0</v>
      </c>
      <c r="DR71" s="447">
        <f>IF($W71=1,IF(SUM($DQ71:DQ71)&lt;&gt;1,IF(SUM(GL71,GW71,HF71)&gt;0,1,),),)</f>
        <v>0</v>
      </c>
      <c r="DS71" s="447">
        <f>IF($W71=1,IF(SUM($DQ71:DR71)&lt;&gt;1,IF(SUM(GM71,GX71,HG71)&gt;0,1,),),)</f>
        <v>0</v>
      </c>
      <c r="DT71" s="447">
        <f>IF($W71=1,IF(SUM($DQ71:DS71)&lt;&gt;1,IF(SUM(GN71,GY71,HH71)&gt;0,1,),),)</f>
        <v>0</v>
      </c>
      <c r="DU71" s="447">
        <f>IF($W71=1,IF(SUM($DQ71:DT71)&lt;&gt;1,IF(SUM(GO71,GT71,GZ71,HI71)&gt;0,1,),),)</f>
        <v>0</v>
      </c>
      <c r="DV71" s="447">
        <f>IF($W71=1,IF(SUM($DQ71:DT71)&lt;&gt;1,IF(SUM(GP71,HA71,HJ71)&gt;0,1,),),)</f>
        <v>0</v>
      </c>
      <c r="DW71" s="447">
        <f>IF($W71=1,IF(SUM($DQ71:DV71)&lt;&gt;1,IF(SUM(GQ71,HB71,HK71)&gt;0,1,),),)</f>
        <v>0</v>
      </c>
      <c r="DX71" s="447">
        <f>IF($W71=1,IF(SUM($DQ71:DV71)&lt;&gt;1,IF(SUM(GR71,HC71,HL71)&gt;0,1,),),)</f>
        <v>0</v>
      </c>
      <c r="DY71" s="447">
        <f>IF($W71=1,IF(SUM($DQ71:DX71)&lt;&gt;1,IF(SUM(GS71,HD71,HM71,GU71)&gt;0,1,),),)</f>
        <v>0</v>
      </c>
      <c r="DZ71" s="447">
        <f t="shared" si="221"/>
        <v>0</v>
      </c>
      <c r="EA71" s="643"/>
      <c r="EB71" s="643"/>
      <c r="EC71" s="643"/>
      <c r="ED71" s="643"/>
      <c r="EE71" s="643"/>
      <c r="EF71" s="643"/>
      <c r="EG71" s="643"/>
      <c r="EH71" s="643"/>
      <c r="EI71" s="643"/>
      <c r="EJ71" s="643"/>
      <c r="EK71" s="643"/>
      <c r="EL71" s="643"/>
      <c r="EM71" s="56"/>
      <c r="EN71" s="56"/>
      <c r="EO71" s="56"/>
      <c r="EP71" s="56"/>
      <c r="EQ71" s="56"/>
      <c r="ER71" s="555">
        <f t="shared" si="222"/>
        <v>0</v>
      </c>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448"/>
      <c r="FT71" s="56"/>
      <c r="FU71" s="449"/>
      <c r="FV71" s="458"/>
      <c r="FW71" s="573"/>
      <c r="FX71" s="530">
        <f t="shared" si="223"/>
        <v>0</v>
      </c>
      <c r="FY71" s="450"/>
      <c r="FZ71" s="451"/>
      <c r="GA71" s="452"/>
      <c r="GB71" s="452"/>
      <c r="GC71" s="453">
        <f t="shared" si="224"/>
        <v>0</v>
      </c>
      <c r="GD71" s="454">
        <f t="shared" si="225"/>
        <v>0</v>
      </c>
      <c r="GE71" s="455">
        <f t="shared" si="226"/>
        <v>0</v>
      </c>
      <c r="GF71" s="456">
        <f t="shared" si="227"/>
        <v>0</v>
      </c>
      <c r="GG71" s="456">
        <f t="shared" si="228"/>
        <v>0</v>
      </c>
      <c r="GH71" s="456">
        <f t="shared" si="229"/>
        <v>0</v>
      </c>
      <c r="GI71" s="456">
        <f t="shared" si="230"/>
        <v>0</v>
      </c>
      <c r="GJ71" s="455">
        <f t="shared" si="47"/>
        <v>0</v>
      </c>
      <c r="GK71" s="455">
        <f t="shared" si="152"/>
        <v>0</v>
      </c>
      <c r="GL71" s="455">
        <f>IF(AND($FX71&lt;&gt;1,$FZ71&lt;&gt;1),IF(AND(SUM($GK71:GK71)&lt;&gt;1),IF($GC71&gt;=10,1,),),0)</f>
        <v>0</v>
      </c>
      <c r="GM71" s="455">
        <f>IF(AND($FX71&lt;&gt;1,$FZ71&lt;&gt;1),IF(AND(SUM($GK71:GL71)&lt;&gt;1),IF(AND($FY71=1,$GC71&gt;=4),1,),),0)</f>
        <v>0</v>
      </c>
      <c r="GN71" s="455">
        <f>IF(AND($FX71&lt;&gt;1,$FZ71&lt;&gt;1),IF(AND(SUM($GK71:GM71)&lt;&gt;1),IF(AND($FY71=1,$GC71&gt;=2),1,),),0)</f>
        <v>0</v>
      </c>
      <c r="GO71" s="455">
        <f>IF(AND($FX71&lt;&gt;1,$FZ71&lt;&gt;1),IF(AND(SUM($GK71:GN71)&lt;&gt;1),IF(AND($FY71=1,$GC71&gt;0),1,),),0)</f>
        <v>0</v>
      </c>
      <c r="GP71" s="455">
        <f>IF(AND($FX71&lt;&gt;1,$FZ71&lt;&gt;1),IF(AND(SUM($GK71:GO71)&lt;&gt;1),IF($GC71&gt;=4,1,),),0)</f>
        <v>0</v>
      </c>
      <c r="GQ71" s="455">
        <f>IF(AND($FX71&lt;&gt;1,$FZ71&lt;&gt;1),IF(AND(SUM($GK71:GP71)&lt;&gt;1),IF($FY71=1,1,),),0)</f>
        <v>0</v>
      </c>
      <c r="GR71" s="455">
        <f>IF(AND($FX71&lt;&gt;1,$FZ71&lt;&gt;1),IF(AND(SUM($GK71:GQ71)&lt;&gt;1),IF($GC71&gt;=2,1,),),0)</f>
        <v>0</v>
      </c>
      <c r="GS71" s="455">
        <f>IF(AND($FX71&lt;&gt;1,$FZ71&lt;&gt;1),IF(AND(SUM($GK71:GR71)&lt;&gt;1),IF($GC71&gt;0,1,),),0)</f>
        <v>0</v>
      </c>
      <c r="GT71" s="455">
        <f t="shared" si="48"/>
        <v>0</v>
      </c>
      <c r="GU71" s="455">
        <f>IF($FX71&lt;&gt;1,IF(AND(SUM($GT71:GT71)&lt;&gt;1,$GJ71=4,$FZ71=1,$GC71&gt;0),1,),0)</f>
        <v>0</v>
      </c>
      <c r="GV71" s="455">
        <f t="shared" si="49"/>
        <v>0</v>
      </c>
      <c r="GW71" s="455">
        <f t="shared" si="50"/>
        <v>0</v>
      </c>
      <c r="GX71" s="455">
        <f>IF($FX71&lt;&gt;1,IF(AND($GJ71=2,SUM($GV71:GW71)&lt;&gt;1),IF(AND($FY71=1,$GD71&gt;=0.2),1,),),0)</f>
        <v>0</v>
      </c>
      <c r="GY71" s="455">
        <f>IF($FX71&lt;&gt;1,IF(AND($GJ71=2,SUM($GV71:GX71)&lt;&gt;1),IF(AND($FY71=1,$GD71&gt;=0.1),1,),),0)</f>
        <v>0</v>
      </c>
      <c r="GZ71" s="455">
        <f>IF($FX71&lt;&gt;1,IF(AND($GJ71=2,SUM($GV71:GY71)&lt;&gt;1),IF(AND($FY71=1,$GC71&gt;0),1,),),0)</f>
        <v>0</v>
      </c>
      <c r="HA71" s="455">
        <f>IF($FX71&lt;&gt;1,IF(AND($GJ71=2,SUM($GV71:GZ71)&lt;&gt;1),IF($GD71&gt;=0.2,1,),),0)</f>
        <v>0</v>
      </c>
      <c r="HB71" s="455">
        <f>IF($FX71&lt;&gt;1,IF(AND($GJ71=2,SUM($GV71:HA71)&lt;&gt;1),IF($FY71=1,1,),),0)</f>
        <v>0</v>
      </c>
      <c r="HC71" s="455">
        <f>IF($FX71&lt;&gt;1,IF(AND($GJ71=2,SUM($GV71:HB71)&lt;&gt;1),IF($GD71&gt;=0.1,1,),),0)</f>
        <v>0</v>
      </c>
      <c r="HD71" s="455">
        <f>IF($FX71&lt;&gt;1,IF(AND(SUM($GV71:HC71)&lt;&gt;1,$GJ71=2,$GC71&gt;0),1,),0)</f>
        <v>0</v>
      </c>
      <c r="HE71" s="455">
        <f t="shared" si="51"/>
        <v>0</v>
      </c>
      <c r="HF71" s="455">
        <f t="shared" si="52"/>
        <v>0</v>
      </c>
      <c r="HG71" s="455">
        <f>IF($FX71&lt;&gt;1,IF(AND($GJ71=3,SUM($HE71:HF71)&lt;&gt;1),IF(AND($FY71=1,$GD71&gt;=0.1),1,),),0)</f>
        <v>0</v>
      </c>
      <c r="HH71" s="455">
        <f>IF($FX71&lt;&gt;1,IF(AND($GJ71=3,SUM($HE71:HG71)&lt;&gt;1),IF(AND($FY71=1,$GD71&gt;=0.05),1,),),0)</f>
        <v>0</v>
      </c>
      <c r="HI71" s="455">
        <f>IF($FX71&lt;&gt;1,IF(AND($GJ71=3,SUM($HE71:HH71)&lt;&gt;1),IF(AND($FY71=1,$GC71&gt;0),1,),),0)</f>
        <v>0</v>
      </c>
      <c r="HJ71" s="455">
        <f>IF($FX71&lt;&gt;1,IF(AND($GJ71=3,SUM($HE71:HI71)&lt;&gt;1),IF($GD71&gt;=0.1,1,),),0)</f>
        <v>0</v>
      </c>
      <c r="HK71" s="455">
        <f>IF($FX71&lt;&gt;1,IF(AND($GJ71=3,SUM($HE71:HJ71)&lt;&gt;1),IF($FY71=1,1,),),0)</f>
        <v>0</v>
      </c>
      <c r="HL71" s="455">
        <f>IF($FX71&lt;&gt;1,IF(AND($GJ71=3,SUM($HE71:HK71)&lt;&gt;1),IF($GD71&gt;=0.05,1,),),0)</f>
        <v>0</v>
      </c>
      <c r="HM71" s="455">
        <f>IF($FX71&lt;&gt;1,IF(AND(SUM($HE71:HL71)&lt;&gt;1,$GJ71=3,$FZ71=1,$GC71&gt;0),1,),0)</f>
        <v>0</v>
      </c>
      <c r="HN71" s="457">
        <f t="shared" si="153"/>
        <v>0</v>
      </c>
      <c r="HO71" s="458"/>
      <c r="HP71" s="459">
        <f t="shared" si="231"/>
        <v>0</v>
      </c>
      <c r="HQ71" s="460">
        <f t="shared" si="232"/>
        <v>0</v>
      </c>
      <c r="HR71" s="460">
        <f t="shared" si="233"/>
        <v>0</v>
      </c>
      <c r="HS71" s="460">
        <f t="shared" si="234"/>
        <v>0</v>
      </c>
      <c r="HT71" s="460">
        <f t="shared" si="235"/>
        <v>0</v>
      </c>
      <c r="HU71" s="460">
        <f t="shared" si="236"/>
        <v>0</v>
      </c>
      <c r="HV71" s="460">
        <f t="shared" si="237"/>
        <v>0</v>
      </c>
      <c r="HW71" s="460">
        <f t="shared" si="238"/>
        <v>0</v>
      </c>
      <c r="HX71" s="460">
        <f t="shared" si="239"/>
        <v>0</v>
      </c>
      <c r="HY71" s="460">
        <f t="shared" si="240"/>
        <v>0</v>
      </c>
      <c r="HZ71" s="460">
        <f t="shared" si="241"/>
        <v>0</v>
      </c>
      <c r="IA71" s="460">
        <f t="shared" si="242"/>
        <v>0</v>
      </c>
      <c r="IB71" s="460">
        <f t="shared" si="243"/>
        <v>0</v>
      </c>
      <c r="IC71" s="460">
        <f t="shared" si="244"/>
        <v>0</v>
      </c>
      <c r="ID71" s="460">
        <f t="shared" si="245"/>
        <v>0</v>
      </c>
      <c r="IE71" s="460">
        <f t="shared" si="246"/>
        <v>0</v>
      </c>
      <c r="IF71" s="460">
        <f t="shared" si="247"/>
        <v>0</v>
      </c>
      <c r="IG71" s="460">
        <f t="shared" si="248"/>
        <v>0</v>
      </c>
      <c r="IH71" s="460">
        <f t="shared" si="249"/>
        <v>0</v>
      </c>
      <c r="II71" s="460">
        <f t="shared" si="250"/>
        <v>0</v>
      </c>
      <c r="IJ71" s="460">
        <f t="shared" si="251"/>
        <v>0</v>
      </c>
      <c r="IK71" s="460">
        <f t="shared" si="252"/>
        <v>0</v>
      </c>
      <c r="IL71" s="460">
        <f t="shared" si="253"/>
        <v>0</v>
      </c>
      <c r="IM71" s="460">
        <f t="shared" si="254"/>
        <v>0</v>
      </c>
      <c r="IN71" s="460">
        <f t="shared" si="255"/>
        <v>0</v>
      </c>
      <c r="IO71" s="460">
        <f t="shared" si="256"/>
        <v>0</v>
      </c>
      <c r="IP71" s="460">
        <f t="shared" si="257"/>
        <v>0</v>
      </c>
      <c r="IQ71" s="460">
        <f t="shared" si="258"/>
        <v>0</v>
      </c>
      <c r="IR71" s="460">
        <f t="shared" si="259"/>
        <v>0</v>
      </c>
      <c r="IS71" s="460">
        <f t="shared" si="260"/>
        <v>0</v>
      </c>
      <c r="IT71" s="460">
        <f t="shared" si="261"/>
        <v>0</v>
      </c>
      <c r="IU71" s="460">
        <f t="shared" si="262"/>
        <v>0</v>
      </c>
      <c r="IV71" s="460">
        <f t="shared" si="263"/>
        <v>0</v>
      </c>
      <c r="IW71" s="460">
        <f t="shared" si="264"/>
        <v>0</v>
      </c>
      <c r="IX71" s="460">
        <f t="shared" si="265"/>
        <v>0</v>
      </c>
      <c r="IY71" s="460">
        <f t="shared" si="266"/>
        <v>0</v>
      </c>
      <c r="IZ71" s="460">
        <f t="shared" si="267"/>
        <v>0</v>
      </c>
      <c r="JA71" s="460">
        <f t="shared" si="268"/>
        <v>0</v>
      </c>
      <c r="JB71" s="460">
        <f t="shared" si="269"/>
        <v>0</v>
      </c>
      <c r="JC71" s="460">
        <f t="shared" si="270"/>
        <v>0</v>
      </c>
      <c r="JD71" s="460">
        <f t="shared" si="271"/>
        <v>0</v>
      </c>
      <c r="JE71" s="460">
        <f t="shared" si="272"/>
        <v>0</v>
      </c>
      <c r="JF71" s="460">
        <f t="shared" si="273"/>
        <v>0</v>
      </c>
      <c r="JG71" s="460">
        <f t="shared" si="154"/>
        <v>0</v>
      </c>
      <c r="JH71" s="460">
        <f t="shared" si="155"/>
        <v>0</v>
      </c>
      <c r="JI71" s="460">
        <f t="shared" si="156"/>
        <v>0</v>
      </c>
      <c r="JJ71" s="460">
        <f t="shared" si="157"/>
        <v>0</v>
      </c>
      <c r="JK71" s="460">
        <f t="shared" si="158"/>
        <v>0</v>
      </c>
      <c r="JL71" s="460">
        <f t="shared" si="159"/>
        <v>0</v>
      </c>
      <c r="JM71" s="648">
        <f t="shared" si="274"/>
        <v>0</v>
      </c>
      <c r="JN71" s="460">
        <f t="shared" si="275"/>
        <v>0</v>
      </c>
      <c r="JO71" s="460">
        <f t="shared" si="276"/>
        <v>0</v>
      </c>
      <c r="JP71" s="648">
        <f t="shared" si="277"/>
        <v>0</v>
      </c>
      <c r="JQ71" s="460">
        <f t="shared" si="278"/>
        <v>0</v>
      </c>
      <c r="JR71" s="460">
        <f t="shared" si="279"/>
        <v>0</v>
      </c>
      <c r="JS71" s="460">
        <f t="shared" si="308"/>
        <v>0</v>
      </c>
      <c r="JT71" s="460">
        <f t="shared" si="280"/>
        <v>0</v>
      </c>
      <c r="JU71" s="460">
        <f t="shared" si="281"/>
        <v>0</v>
      </c>
      <c r="JV71" s="460">
        <f t="shared" si="282"/>
        <v>0</v>
      </c>
      <c r="JW71" s="460">
        <f t="shared" si="322"/>
        <v>0</v>
      </c>
      <c r="JX71" s="460">
        <f t="shared" si="322"/>
        <v>0</v>
      </c>
      <c r="JY71" s="460">
        <f t="shared" si="322"/>
        <v>0</v>
      </c>
      <c r="JZ71" s="460">
        <f t="shared" si="322"/>
        <v>0</v>
      </c>
      <c r="KA71" s="460">
        <f t="shared" si="322"/>
        <v>0</v>
      </c>
      <c r="KB71" s="460">
        <f t="shared" si="322"/>
        <v>0</v>
      </c>
      <c r="KC71" s="460">
        <f t="shared" si="322"/>
        <v>0</v>
      </c>
      <c r="KD71" s="460">
        <f t="shared" si="322"/>
        <v>0</v>
      </c>
      <c r="KE71" s="460">
        <f t="shared" si="322"/>
        <v>0</v>
      </c>
      <c r="KF71" s="460">
        <f t="shared" si="322"/>
        <v>0</v>
      </c>
      <c r="KG71" s="460">
        <f t="shared" si="322"/>
        <v>0</v>
      </c>
      <c r="KH71" s="460">
        <f t="shared" si="321"/>
        <v>0</v>
      </c>
      <c r="KI71" s="460">
        <f t="shared" si="283"/>
        <v>0</v>
      </c>
      <c r="KJ71" s="460">
        <f t="shared" si="321"/>
        <v>0</v>
      </c>
      <c r="KK71" s="460">
        <f t="shared" si="321"/>
        <v>0</v>
      </c>
      <c r="KL71" s="460">
        <f t="shared" si="321"/>
        <v>0</v>
      </c>
      <c r="KM71" s="460">
        <f t="shared" si="321"/>
        <v>0</v>
      </c>
      <c r="KN71" s="460">
        <f t="shared" si="321"/>
        <v>0</v>
      </c>
      <c r="KO71" s="460">
        <f t="shared" si="320"/>
        <v>0</v>
      </c>
      <c r="KP71" s="460">
        <f t="shared" si="320"/>
        <v>0</v>
      </c>
      <c r="KQ71" s="460">
        <f t="shared" si="320"/>
        <v>0</v>
      </c>
      <c r="KR71" s="460">
        <f t="shared" si="320"/>
        <v>0</v>
      </c>
      <c r="KS71" s="460">
        <f t="shared" si="320"/>
        <v>0</v>
      </c>
      <c r="KT71" s="460">
        <f t="shared" si="320"/>
        <v>0</v>
      </c>
      <c r="KU71" s="460">
        <f t="shared" si="320"/>
        <v>0</v>
      </c>
      <c r="KV71" s="460">
        <f t="shared" si="320"/>
        <v>0</v>
      </c>
      <c r="KW71" s="460">
        <f t="shared" si="320"/>
        <v>0</v>
      </c>
      <c r="KX71" s="460">
        <f t="shared" si="284"/>
        <v>0</v>
      </c>
      <c r="KY71" s="460">
        <f t="shared" si="180"/>
        <v>0</v>
      </c>
      <c r="KZ71" s="460">
        <f t="shared" si="285"/>
        <v>0</v>
      </c>
      <c r="LA71" s="457">
        <f t="shared" si="285"/>
        <v>0</v>
      </c>
      <c r="LB71" s="461">
        <f t="shared" si="162"/>
        <v>0</v>
      </c>
      <c r="LC71" s="460">
        <f t="shared" si="286"/>
        <v>0</v>
      </c>
      <c r="LD71" s="462">
        <f>IF(I71=1,VLOOKUP(C71,'総括表 (A表)'!$E$12:$AP$542,37,FALSE),)</f>
        <v>0</v>
      </c>
      <c r="LE71" s="463">
        <f t="shared" si="163"/>
        <v>0</v>
      </c>
      <c r="LF71" s="460" t="str">
        <f t="shared" si="287"/>
        <v/>
      </c>
      <c r="LG71" s="460" t="str">
        <f t="shared" si="288"/>
        <v/>
      </c>
      <c r="LH71" s="460" t="str">
        <f t="shared" si="164"/>
        <v/>
      </c>
      <c r="LI71" s="460" t="str">
        <f t="shared" si="309"/>
        <v/>
      </c>
      <c r="LJ71" s="460" t="str">
        <f t="shared" si="310"/>
        <v/>
      </c>
      <c r="LK71" s="460" t="str">
        <f t="shared" si="311"/>
        <v/>
      </c>
      <c r="LL71" s="460" t="str">
        <f t="shared" si="312"/>
        <v/>
      </c>
      <c r="LM71" s="460" t="str">
        <f t="shared" si="313"/>
        <v/>
      </c>
      <c r="LN71" s="460" t="str">
        <f t="shared" si="314"/>
        <v/>
      </c>
      <c r="LO71" s="462" t="str">
        <f t="shared" si="289"/>
        <v/>
      </c>
      <c r="LP71" s="459">
        <f t="shared" si="171"/>
        <v>0</v>
      </c>
      <c r="LQ71" s="460" t="str">
        <f t="shared" si="290"/>
        <v/>
      </c>
      <c r="LR71" s="460" t="str">
        <f t="shared" si="291"/>
        <v/>
      </c>
      <c r="LS71" s="464" t="str">
        <f t="shared" si="292"/>
        <v/>
      </c>
      <c r="LT71" s="460" t="str">
        <f t="shared" si="293"/>
        <v/>
      </c>
      <c r="LU71" s="460" t="str">
        <f t="shared" si="294"/>
        <v/>
      </c>
      <c r="LV71" s="621" t="str">
        <f t="shared" si="179"/>
        <v>○</v>
      </c>
      <c r="LW71" s="459">
        <f t="shared" si="172"/>
        <v>0</v>
      </c>
      <c r="LX71" s="465">
        <f t="shared" si="295"/>
        <v>0</v>
      </c>
      <c r="LY71" s="465" t="str">
        <f t="shared" si="296"/>
        <v/>
      </c>
      <c r="LZ71" s="466" t="str">
        <f t="shared" si="173"/>
        <v/>
      </c>
      <c r="MA71" s="466">
        <f t="shared" si="297"/>
        <v>0</v>
      </c>
      <c r="MB71" s="466">
        <f t="shared" si="174"/>
        <v>0</v>
      </c>
      <c r="MC71" s="466">
        <f t="shared" si="298"/>
        <v>0</v>
      </c>
      <c r="MD71" s="467">
        <f t="shared" si="299"/>
        <v>0</v>
      </c>
      <c r="ME71" s="468" t="str">
        <f t="shared" si="300"/>
        <v>○</v>
      </c>
      <c r="MF71" s="469" t="str">
        <f t="shared" si="301"/>
        <v/>
      </c>
      <c r="MG71" s="466">
        <f t="shared" si="302"/>
        <v>0</v>
      </c>
      <c r="MH71" s="470">
        <f t="shared" si="303"/>
        <v>0</v>
      </c>
      <c r="MI71" s="471" t="str">
        <f t="shared" si="175"/>
        <v>○</v>
      </c>
      <c r="MJ71" s="556" t="str">
        <f t="shared" si="176"/>
        <v>○</v>
      </c>
      <c r="MK71" s="569" t="str">
        <f t="shared" si="304"/>
        <v/>
      </c>
      <c r="ML71" s="568" t="str">
        <f t="shared" si="305"/>
        <v/>
      </c>
      <c r="MM71" s="570" t="str">
        <f t="shared" si="306"/>
        <v/>
      </c>
      <c r="MN71" s="571">
        <f t="shared" si="307"/>
        <v>0</v>
      </c>
    </row>
    <row r="72" spans="1:352" ht="30" customHeight="1">
      <c r="A72" s="531">
        <f t="shared" si="200"/>
        <v>0</v>
      </c>
      <c r="B72" s="531">
        <f t="shared" si="133"/>
        <v>0</v>
      </c>
      <c r="C72" s="531">
        <f t="shared" si="181"/>
        <v>0</v>
      </c>
      <c r="D72" s="531">
        <f t="shared" si="135"/>
        <v>0</v>
      </c>
      <c r="E72" s="531">
        <f t="shared" si="201"/>
        <v>0</v>
      </c>
      <c r="F72" s="531">
        <f t="shared" si="202"/>
        <v>0</v>
      </c>
      <c r="G72" s="531">
        <f t="shared" si="136"/>
        <v>0</v>
      </c>
      <c r="H72" s="531">
        <f t="shared" si="137"/>
        <v>0</v>
      </c>
      <c r="I72" s="531">
        <f t="shared" si="203"/>
        <v>0</v>
      </c>
      <c r="J72" s="531">
        <f t="shared" si="138"/>
        <v>0</v>
      </c>
      <c r="K72" s="532">
        <f t="shared" si="12"/>
        <v>59</v>
      </c>
      <c r="L72" s="390"/>
      <c r="M72" s="391"/>
      <c r="N72" s="391"/>
      <c r="O72" s="102"/>
      <c r="P72" s="545" cm="1">
        <f t="array" ref="P72">IFERROR(_xlfn.IFS($O72=1,"都市農業地域",$O72=2,"平地農業地域",$O72=3,"中間農業地域",$O72=4,"山間農業地域"),0)</f>
        <v>0</v>
      </c>
      <c r="Q72" s="560"/>
      <c r="R72" s="317">
        <f t="shared" si="204"/>
        <v>0</v>
      </c>
      <c r="S72" s="637"/>
      <c r="T72" s="742"/>
      <c r="U72" s="743"/>
      <c r="V72" s="637"/>
      <c r="W72" s="455" t="str">
        <f t="shared" si="139"/>
        <v/>
      </c>
      <c r="X72" s="546" t="str">
        <f>IFERROR(IF($Y72=5,"100万円",VLOOKUP($W72,'整理番号表 （R7） '!$Y$33:$Z$34,2,"FALSE")),"")</f>
        <v/>
      </c>
      <c r="Y72" s="50"/>
      <c r="Z72" s="456" cm="1">
        <f t="array" ref="Z72">IFERROR(_xlfn.IFS($Y72=1,"認定農業者",$Y72=2,"認定就農者",$Y72=3,"集落営農組織(任意組織)",$Y72=4,"市町村基本構想に示す目標水準を達成している農業者",$Y72=5,"市町村が認める者"),0)</f>
        <v>0</v>
      </c>
      <c r="AA72" s="371"/>
      <c r="AB72" s="547" t="str">
        <f>'整理番号表 （R7） '!$AC72</f>
        <v/>
      </c>
      <c r="AC72" s="548" t="str">
        <f t="shared" si="186"/>
        <v/>
      </c>
      <c r="AD72" s="50"/>
      <c r="AE72" s="50"/>
      <c r="AF72" s="318">
        <f>IF(AE72&lt;&gt;0,VLOOKUP(AE72,'整理番号表 （R7） '!$B$20:$F$47,2,FALSE),)</f>
        <v>0</v>
      </c>
      <c r="AG72" s="104"/>
      <c r="AH72" s="549" t="str">
        <f>IFERROR(VLOOKUP(AG72,'整理番号表 （R7） '!$P$6:$Q$39,2,FALSE),"")</f>
        <v/>
      </c>
      <c r="AI72" s="106"/>
      <c r="AJ72" s="530">
        <f t="shared" si="205"/>
        <v>0</v>
      </c>
      <c r="AK72" s="89"/>
      <c r="AL72" s="632"/>
      <c r="AM72" s="439"/>
      <c r="AN72" s="440"/>
      <c r="AO72" s="440"/>
      <c r="AP72" s="104"/>
      <c r="AQ72" s="441">
        <f>IF(AP72&lt;&gt;0,VLOOKUP(AP72,'整理番号表 （R7） '!$P$43:$R$49,2,FALSE),)</f>
        <v>0</v>
      </c>
      <c r="AR72" s="442"/>
      <c r="AS72" s="440"/>
      <c r="AT72" s="105"/>
      <c r="AU72" s="767"/>
      <c r="AV72" s="767"/>
      <c r="AW72" s="418"/>
      <c r="AX72" s="443">
        <f t="shared" si="140"/>
        <v>0</v>
      </c>
      <c r="AY72" s="443">
        <f t="shared" si="206"/>
        <v>0</v>
      </c>
      <c r="AZ72" s="418"/>
      <c r="BA72" s="443">
        <f t="shared" si="177"/>
        <v>0</v>
      </c>
      <c r="BB72" s="444"/>
      <c r="BC72" s="444"/>
      <c r="BD72" s="444"/>
      <c r="BE72" s="620"/>
      <c r="BF72" s="553" t="str">
        <f t="shared" si="207"/>
        <v/>
      </c>
      <c r="BG72" s="562" t="str">
        <f t="shared" si="208"/>
        <v/>
      </c>
      <c r="BH72" s="445">
        <f t="shared" si="143"/>
        <v>0</v>
      </c>
      <c r="BI72" s="445">
        <f t="shared" si="178"/>
        <v>0</v>
      </c>
      <c r="BJ72" s="446"/>
      <c r="BK72" s="446"/>
      <c r="BL72" s="446"/>
      <c r="BM72" s="45"/>
      <c r="BN72" s="318">
        <f>IF(BM72&lt;&gt;0,VLOOKUP(BM72,'整理番号表 （R7） '!$T$6:$U$16,2,FALSE),)</f>
        <v>0</v>
      </c>
      <c r="BO72" s="45"/>
      <c r="BP72" s="318">
        <f>IF(BO72&lt;&gt;0,VLOOKUP(BO72,'整理番号表 （R7） '!$T$23:$U$30,2,FALSE),)</f>
        <v>0</v>
      </c>
      <c r="BQ72" s="45"/>
      <c r="BR72" s="319">
        <f t="shared" si="17"/>
        <v>0</v>
      </c>
      <c r="BS72" s="763" t="str">
        <f t="shared" si="209"/>
        <v/>
      </c>
      <c r="BT72" s="113"/>
      <c r="BU72" s="618"/>
      <c r="BV72" s="113"/>
      <c r="BW72" s="113"/>
      <c r="BX72" s="113"/>
      <c r="BY72" s="554">
        <f t="shared" si="144"/>
        <v>0</v>
      </c>
      <c r="BZ72" s="764">
        <f t="shared" si="195"/>
        <v>0</v>
      </c>
      <c r="CA72" s="317">
        <f t="shared" si="145"/>
        <v>0</v>
      </c>
      <c r="CB72" s="357" t="str">
        <f t="shared" si="182"/>
        <v/>
      </c>
      <c r="CC72" s="317">
        <f t="shared" si="210"/>
        <v>0</v>
      </c>
      <c r="CD72" s="317">
        <f t="shared" si="146"/>
        <v>0</v>
      </c>
      <c r="CE72" s="317">
        <f t="shared" si="147"/>
        <v>0</v>
      </c>
      <c r="CF72" s="317">
        <f t="shared" si="148"/>
        <v>0</v>
      </c>
      <c r="CG72" s="317">
        <f t="shared" si="149"/>
        <v>0</v>
      </c>
      <c r="CH72" s="317">
        <f t="shared" si="150"/>
        <v>0</v>
      </c>
      <c r="CI72" s="357" t="str">
        <f t="shared" si="151"/>
        <v/>
      </c>
      <c r="CJ72" s="572">
        <f t="shared" si="323"/>
        <v>0</v>
      </c>
      <c r="CK72" s="320">
        <f t="shared" si="323"/>
        <v>0</v>
      </c>
      <c r="CL72" s="320">
        <f t="shared" si="323"/>
        <v>0</v>
      </c>
      <c r="CM72" s="320">
        <f t="shared" si="323"/>
        <v>0</v>
      </c>
      <c r="CN72" s="320">
        <f t="shared" si="323"/>
        <v>0</v>
      </c>
      <c r="CO72" s="320">
        <f t="shared" si="323"/>
        <v>0</v>
      </c>
      <c r="CP72" s="320">
        <f t="shared" si="211"/>
        <v>0</v>
      </c>
      <c r="CQ72" s="320">
        <f t="shared" si="324"/>
        <v>0</v>
      </c>
      <c r="CR72" s="320">
        <f t="shared" si="324"/>
        <v>0</v>
      </c>
      <c r="CS72" s="320">
        <f t="shared" si="324"/>
        <v>0</v>
      </c>
      <c r="CT72" s="320">
        <f t="shared" si="324"/>
        <v>0</v>
      </c>
      <c r="CU72" s="320">
        <f t="shared" si="324"/>
        <v>0</v>
      </c>
      <c r="CV72" s="320">
        <f t="shared" si="324"/>
        <v>0</v>
      </c>
      <c r="CW72" s="320">
        <f t="shared" si="212"/>
        <v>0</v>
      </c>
      <c r="CX72" s="320">
        <f t="shared" si="325"/>
        <v>0</v>
      </c>
      <c r="CY72" s="320">
        <f t="shared" si="325"/>
        <v>0</v>
      </c>
      <c r="CZ72" s="320">
        <f t="shared" si="325"/>
        <v>0</v>
      </c>
      <c r="DA72" s="320">
        <f t="shared" si="325"/>
        <v>0</v>
      </c>
      <c r="DB72" s="320">
        <f t="shared" si="325"/>
        <v>0</v>
      </c>
      <c r="DC72" s="320">
        <f t="shared" si="325"/>
        <v>0</v>
      </c>
      <c r="DD72" s="320">
        <f t="shared" si="213"/>
        <v>0</v>
      </c>
      <c r="DE72" s="320">
        <f t="shared" si="318"/>
        <v>0</v>
      </c>
      <c r="DF72" s="320">
        <f t="shared" si="318"/>
        <v>0</v>
      </c>
      <c r="DG72" s="320">
        <f t="shared" si="318"/>
        <v>0</v>
      </c>
      <c r="DH72" s="320">
        <f t="shared" si="318"/>
        <v>0</v>
      </c>
      <c r="DI72" s="320">
        <f t="shared" si="319"/>
        <v>0</v>
      </c>
      <c r="DJ72" s="320">
        <f t="shared" si="319"/>
        <v>0</v>
      </c>
      <c r="DK72" s="320">
        <f t="shared" si="214"/>
        <v>0</v>
      </c>
      <c r="DL72" s="320">
        <f t="shared" si="215"/>
        <v>0</v>
      </c>
      <c r="DM72" s="320">
        <f t="shared" si="216"/>
        <v>0</v>
      </c>
      <c r="DN72" s="320">
        <f t="shared" si="217"/>
        <v>0</v>
      </c>
      <c r="DO72" s="320">
        <f t="shared" si="218"/>
        <v>0</v>
      </c>
      <c r="DP72" s="374">
        <f t="shared" si="219"/>
        <v>0</v>
      </c>
      <c r="DQ72" s="447">
        <f t="shared" si="220"/>
        <v>0</v>
      </c>
      <c r="DR72" s="447">
        <f>IF($W72=1,IF(SUM($DQ72:DQ72)&lt;&gt;1,IF(SUM(GL72,GW72,HF72)&gt;0,1,),),)</f>
        <v>0</v>
      </c>
      <c r="DS72" s="447">
        <f>IF($W72=1,IF(SUM($DQ72:DR72)&lt;&gt;1,IF(SUM(GM72,GX72,HG72)&gt;0,1,),),)</f>
        <v>0</v>
      </c>
      <c r="DT72" s="447">
        <f>IF($W72=1,IF(SUM($DQ72:DS72)&lt;&gt;1,IF(SUM(GN72,GY72,HH72)&gt;0,1,),),)</f>
        <v>0</v>
      </c>
      <c r="DU72" s="447">
        <f>IF($W72=1,IF(SUM($DQ72:DT72)&lt;&gt;1,IF(SUM(GO72,GT72,GZ72,HI72)&gt;0,1,),),)</f>
        <v>0</v>
      </c>
      <c r="DV72" s="447">
        <f>IF($W72=1,IF(SUM($DQ72:DT72)&lt;&gt;1,IF(SUM(GP72,HA72,HJ72)&gt;0,1,),),)</f>
        <v>0</v>
      </c>
      <c r="DW72" s="447">
        <f>IF($W72=1,IF(SUM($DQ72:DV72)&lt;&gt;1,IF(SUM(GQ72,HB72,HK72)&gt;0,1,),),)</f>
        <v>0</v>
      </c>
      <c r="DX72" s="447">
        <f>IF($W72=1,IF(SUM($DQ72:DV72)&lt;&gt;1,IF(SUM(GR72,HC72,HL72)&gt;0,1,),),)</f>
        <v>0</v>
      </c>
      <c r="DY72" s="447">
        <f>IF($W72=1,IF(SUM($DQ72:DX72)&lt;&gt;1,IF(SUM(GS72,HD72,HM72,GU72)&gt;0,1,),),)</f>
        <v>0</v>
      </c>
      <c r="DZ72" s="447">
        <f t="shared" si="221"/>
        <v>0</v>
      </c>
      <c r="EA72" s="643"/>
      <c r="EB72" s="643"/>
      <c r="EC72" s="643"/>
      <c r="ED72" s="643"/>
      <c r="EE72" s="643"/>
      <c r="EF72" s="643"/>
      <c r="EG72" s="643"/>
      <c r="EH72" s="643"/>
      <c r="EI72" s="643"/>
      <c r="EJ72" s="643"/>
      <c r="EK72" s="643"/>
      <c r="EL72" s="643"/>
      <c r="EM72" s="56"/>
      <c r="EN72" s="56"/>
      <c r="EO72" s="56"/>
      <c r="EP72" s="56"/>
      <c r="EQ72" s="56"/>
      <c r="ER72" s="555">
        <f t="shared" si="222"/>
        <v>0</v>
      </c>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448"/>
      <c r="FT72" s="56"/>
      <c r="FU72" s="449"/>
      <c r="FV72" s="458"/>
      <c r="FW72" s="573"/>
      <c r="FX72" s="530">
        <f t="shared" si="223"/>
        <v>0</v>
      </c>
      <c r="FY72" s="450"/>
      <c r="FZ72" s="451"/>
      <c r="GA72" s="452"/>
      <c r="GB72" s="452"/>
      <c r="GC72" s="453">
        <f t="shared" si="224"/>
        <v>0</v>
      </c>
      <c r="GD72" s="454">
        <f t="shared" si="225"/>
        <v>0</v>
      </c>
      <c r="GE72" s="455">
        <f t="shared" si="226"/>
        <v>0</v>
      </c>
      <c r="GF72" s="456">
        <f t="shared" si="227"/>
        <v>0</v>
      </c>
      <c r="GG72" s="456">
        <f t="shared" si="228"/>
        <v>0</v>
      </c>
      <c r="GH72" s="456">
        <f t="shared" si="229"/>
        <v>0</v>
      </c>
      <c r="GI72" s="456">
        <f t="shared" si="230"/>
        <v>0</v>
      </c>
      <c r="GJ72" s="455">
        <f t="shared" si="47"/>
        <v>0</v>
      </c>
      <c r="GK72" s="455">
        <f t="shared" si="152"/>
        <v>0</v>
      </c>
      <c r="GL72" s="455">
        <f>IF(AND($FX72&lt;&gt;1,$FZ72&lt;&gt;1),IF(AND(SUM($GK72:GK72)&lt;&gt;1),IF($GC72&gt;=10,1,),),0)</f>
        <v>0</v>
      </c>
      <c r="GM72" s="455">
        <f>IF(AND($FX72&lt;&gt;1,$FZ72&lt;&gt;1),IF(AND(SUM($GK72:GL72)&lt;&gt;1),IF(AND($FY72=1,$GC72&gt;=4),1,),),0)</f>
        <v>0</v>
      </c>
      <c r="GN72" s="455">
        <f>IF(AND($FX72&lt;&gt;1,$FZ72&lt;&gt;1),IF(AND(SUM($GK72:GM72)&lt;&gt;1),IF(AND($FY72=1,$GC72&gt;=2),1,),),0)</f>
        <v>0</v>
      </c>
      <c r="GO72" s="455">
        <f>IF(AND($FX72&lt;&gt;1,$FZ72&lt;&gt;1),IF(AND(SUM($GK72:GN72)&lt;&gt;1),IF(AND($FY72=1,$GC72&gt;0),1,),),0)</f>
        <v>0</v>
      </c>
      <c r="GP72" s="455">
        <f>IF(AND($FX72&lt;&gt;1,$FZ72&lt;&gt;1),IF(AND(SUM($GK72:GO72)&lt;&gt;1),IF($GC72&gt;=4,1,),),0)</f>
        <v>0</v>
      </c>
      <c r="GQ72" s="455">
        <f>IF(AND($FX72&lt;&gt;1,$FZ72&lt;&gt;1),IF(AND(SUM($GK72:GP72)&lt;&gt;1),IF($FY72=1,1,),),0)</f>
        <v>0</v>
      </c>
      <c r="GR72" s="455">
        <f>IF(AND($FX72&lt;&gt;1,$FZ72&lt;&gt;1),IF(AND(SUM($GK72:GQ72)&lt;&gt;1),IF($GC72&gt;=2,1,),),0)</f>
        <v>0</v>
      </c>
      <c r="GS72" s="455">
        <f>IF(AND($FX72&lt;&gt;1,$FZ72&lt;&gt;1),IF(AND(SUM($GK72:GR72)&lt;&gt;1),IF($GC72&gt;0,1,),),0)</f>
        <v>0</v>
      </c>
      <c r="GT72" s="455">
        <f t="shared" si="48"/>
        <v>0</v>
      </c>
      <c r="GU72" s="455">
        <f>IF($FX72&lt;&gt;1,IF(AND(SUM($GT72:GT72)&lt;&gt;1,$GJ72=4,$FZ72=1,$GC72&gt;0),1,),0)</f>
        <v>0</v>
      </c>
      <c r="GV72" s="455">
        <f t="shared" si="49"/>
        <v>0</v>
      </c>
      <c r="GW72" s="455">
        <f t="shared" si="50"/>
        <v>0</v>
      </c>
      <c r="GX72" s="455">
        <f>IF($FX72&lt;&gt;1,IF(AND($GJ72=2,SUM($GV72:GW72)&lt;&gt;1),IF(AND($FY72=1,$GD72&gt;=0.2),1,),),0)</f>
        <v>0</v>
      </c>
      <c r="GY72" s="455">
        <f>IF($FX72&lt;&gt;1,IF(AND($GJ72=2,SUM($GV72:GX72)&lt;&gt;1),IF(AND($FY72=1,$GD72&gt;=0.1),1,),),0)</f>
        <v>0</v>
      </c>
      <c r="GZ72" s="455">
        <f>IF($FX72&lt;&gt;1,IF(AND($GJ72=2,SUM($GV72:GY72)&lt;&gt;1),IF(AND($FY72=1,$GC72&gt;0),1,),),0)</f>
        <v>0</v>
      </c>
      <c r="HA72" s="455">
        <f>IF($FX72&lt;&gt;1,IF(AND($GJ72=2,SUM($GV72:GZ72)&lt;&gt;1),IF($GD72&gt;=0.2,1,),),0)</f>
        <v>0</v>
      </c>
      <c r="HB72" s="455">
        <f>IF($FX72&lt;&gt;1,IF(AND($GJ72=2,SUM($GV72:HA72)&lt;&gt;1),IF($FY72=1,1,),),0)</f>
        <v>0</v>
      </c>
      <c r="HC72" s="455">
        <f>IF($FX72&lt;&gt;1,IF(AND($GJ72=2,SUM($GV72:HB72)&lt;&gt;1),IF($GD72&gt;=0.1,1,),),0)</f>
        <v>0</v>
      </c>
      <c r="HD72" s="455">
        <f>IF($FX72&lt;&gt;1,IF(AND(SUM($GV72:HC72)&lt;&gt;1,$GJ72=2,$GC72&gt;0),1,),0)</f>
        <v>0</v>
      </c>
      <c r="HE72" s="455">
        <f t="shared" si="51"/>
        <v>0</v>
      </c>
      <c r="HF72" s="455">
        <f t="shared" si="52"/>
        <v>0</v>
      </c>
      <c r="HG72" s="455">
        <f>IF($FX72&lt;&gt;1,IF(AND($GJ72=3,SUM($HE72:HF72)&lt;&gt;1),IF(AND($FY72=1,$GD72&gt;=0.1),1,),),0)</f>
        <v>0</v>
      </c>
      <c r="HH72" s="455">
        <f>IF($FX72&lt;&gt;1,IF(AND($GJ72=3,SUM($HE72:HG72)&lt;&gt;1),IF(AND($FY72=1,$GD72&gt;=0.05),1,),),0)</f>
        <v>0</v>
      </c>
      <c r="HI72" s="455">
        <f>IF($FX72&lt;&gt;1,IF(AND($GJ72=3,SUM($HE72:HH72)&lt;&gt;1),IF(AND($FY72=1,$GC72&gt;0),1,),),0)</f>
        <v>0</v>
      </c>
      <c r="HJ72" s="455">
        <f>IF($FX72&lt;&gt;1,IF(AND($GJ72=3,SUM($HE72:HI72)&lt;&gt;1),IF($GD72&gt;=0.1,1,),),0)</f>
        <v>0</v>
      </c>
      <c r="HK72" s="455">
        <f>IF($FX72&lt;&gt;1,IF(AND($GJ72=3,SUM($HE72:HJ72)&lt;&gt;1),IF($FY72=1,1,),),0)</f>
        <v>0</v>
      </c>
      <c r="HL72" s="455">
        <f>IF($FX72&lt;&gt;1,IF(AND($GJ72=3,SUM($HE72:HK72)&lt;&gt;1),IF($GD72&gt;=0.05,1,),),0)</f>
        <v>0</v>
      </c>
      <c r="HM72" s="455">
        <f>IF($FX72&lt;&gt;1,IF(AND(SUM($HE72:HL72)&lt;&gt;1,$GJ72=3,$FZ72=1,$GC72&gt;0),1,),0)</f>
        <v>0</v>
      </c>
      <c r="HN72" s="457">
        <f t="shared" si="153"/>
        <v>0</v>
      </c>
      <c r="HO72" s="458"/>
      <c r="HP72" s="459">
        <f t="shared" si="231"/>
        <v>0</v>
      </c>
      <c r="HQ72" s="460">
        <f t="shared" si="232"/>
        <v>0</v>
      </c>
      <c r="HR72" s="460">
        <f t="shared" si="233"/>
        <v>0</v>
      </c>
      <c r="HS72" s="460">
        <f t="shared" si="234"/>
        <v>0</v>
      </c>
      <c r="HT72" s="460">
        <f t="shared" si="235"/>
        <v>0</v>
      </c>
      <c r="HU72" s="460">
        <f t="shared" si="236"/>
        <v>0</v>
      </c>
      <c r="HV72" s="460">
        <f t="shared" si="237"/>
        <v>0</v>
      </c>
      <c r="HW72" s="460">
        <f t="shared" si="238"/>
        <v>0</v>
      </c>
      <c r="HX72" s="460">
        <f t="shared" si="239"/>
        <v>0</v>
      </c>
      <c r="HY72" s="460">
        <f t="shared" si="240"/>
        <v>0</v>
      </c>
      <c r="HZ72" s="460">
        <f t="shared" si="241"/>
        <v>0</v>
      </c>
      <c r="IA72" s="460">
        <f t="shared" si="242"/>
        <v>0</v>
      </c>
      <c r="IB72" s="460">
        <f t="shared" si="243"/>
        <v>0</v>
      </c>
      <c r="IC72" s="460">
        <f t="shared" si="244"/>
        <v>0</v>
      </c>
      <c r="ID72" s="460">
        <f t="shared" si="245"/>
        <v>0</v>
      </c>
      <c r="IE72" s="460">
        <f t="shared" si="246"/>
        <v>0</v>
      </c>
      <c r="IF72" s="460">
        <f t="shared" si="247"/>
        <v>0</v>
      </c>
      <c r="IG72" s="460">
        <f t="shared" si="248"/>
        <v>0</v>
      </c>
      <c r="IH72" s="460">
        <f t="shared" si="249"/>
        <v>0</v>
      </c>
      <c r="II72" s="460">
        <f t="shared" si="250"/>
        <v>0</v>
      </c>
      <c r="IJ72" s="460">
        <f t="shared" si="251"/>
        <v>0</v>
      </c>
      <c r="IK72" s="460">
        <f t="shared" si="252"/>
        <v>0</v>
      </c>
      <c r="IL72" s="460">
        <f t="shared" si="253"/>
        <v>0</v>
      </c>
      <c r="IM72" s="460">
        <f t="shared" si="254"/>
        <v>0</v>
      </c>
      <c r="IN72" s="460">
        <f t="shared" si="255"/>
        <v>0</v>
      </c>
      <c r="IO72" s="460">
        <f t="shared" si="256"/>
        <v>0</v>
      </c>
      <c r="IP72" s="460">
        <f t="shared" si="257"/>
        <v>0</v>
      </c>
      <c r="IQ72" s="460">
        <f t="shared" si="258"/>
        <v>0</v>
      </c>
      <c r="IR72" s="460">
        <f t="shared" si="259"/>
        <v>0</v>
      </c>
      <c r="IS72" s="460">
        <f t="shared" si="260"/>
        <v>0</v>
      </c>
      <c r="IT72" s="460">
        <f t="shared" si="261"/>
        <v>0</v>
      </c>
      <c r="IU72" s="460">
        <f t="shared" si="262"/>
        <v>0</v>
      </c>
      <c r="IV72" s="460">
        <f t="shared" si="263"/>
        <v>0</v>
      </c>
      <c r="IW72" s="460">
        <f t="shared" si="264"/>
        <v>0</v>
      </c>
      <c r="IX72" s="460">
        <f t="shared" si="265"/>
        <v>0</v>
      </c>
      <c r="IY72" s="460">
        <f t="shared" si="266"/>
        <v>0</v>
      </c>
      <c r="IZ72" s="460">
        <f t="shared" si="267"/>
        <v>0</v>
      </c>
      <c r="JA72" s="460">
        <f t="shared" si="268"/>
        <v>0</v>
      </c>
      <c r="JB72" s="460">
        <f t="shared" si="269"/>
        <v>0</v>
      </c>
      <c r="JC72" s="460">
        <f t="shared" si="270"/>
        <v>0</v>
      </c>
      <c r="JD72" s="460">
        <f t="shared" si="271"/>
        <v>0</v>
      </c>
      <c r="JE72" s="460">
        <f t="shared" si="272"/>
        <v>0</v>
      </c>
      <c r="JF72" s="460">
        <f t="shared" si="273"/>
        <v>0</v>
      </c>
      <c r="JG72" s="460">
        <f t="shared" si="154"/>
        <v>0</v>
      </c>
      <c r="JH72" s="460">
        <f t="shared" si="155"/>
        <v>0</v>
      </c>
      <c r="JI72" s="460">
        <f t="shared" si="156"/>
        <v>0</v>
      </c>
      <c r="JJ72" s="460">
        <f t="shared" si="157"/>
        <v>0</v>
      </c>
      <c r="JK72" s="460">
        <f t="shared" si="158"/>
        <v>0</v>
      </c>
      <c r="JL72" s="460">
        <f t="shared" si="159"/>
        <v>0</v>
      </c>
      <c r="JM72" s="648">
        <f t="shared" si="274"/>
        <v>0</v>
      </c>
      <c r="JN72" s="460">
        <f t="shared" si="275"/>
        <v>0</v>
      </c>
      <c r="JO72" s="460">
        <f t="shared" si="276"/>
        <v>0</v>
      </c>
      <c r="JP72" s="648">
        <f t="shared" si="277"/>
        <v>0</v>
      </c>
      <c r="JQ72" s="460">
        <f t="shared" si="278"/>
        <v>0</v>
      </c>
      <c r="JR72" s="460">
        <f t="shared" si="279"/>
        <v>0</v>
      </c>
      <c r="JS72" s="460">
        <f t="shared" si="308"/>
        <v>0</v>
      </c>
      <c r="JT72" s="460">
        <f t="shared" si="280"/>
        <v>0</v>
      </c>
      <c r="JU72" s="460">
        <f t="shared" si="281"/>
        <v>0</v>
      </c>
      <c r="JV72" s="460">
        <f t="shared" si="282"/>
        <v>0</v>
      </c>
      <c r="JW72" s="460">
        <f t="shared" si="322"/>
        <v>0</v>
      </c>
      <c r="JX72" s="460">
        <f t="shared" si="322"/>
        <v>0</v>
      </c>
      <c r="JY72" s="460">
        <f t="shared" si="322"/>
        <v>0</v>
      </c>
      <c r="JZ72" s="460">
        <f t="shared" si="322"/>
        <v>0</v>
      </c>
      <c r="KA72" s="460">
        <f t="shared" si="322"/>
        <v>0</v>
      </c>
      <c r="KB72" s="460">
        <f t="shared" si="322"/>
        <v>0</v>
      </c>
      <c r="KC72" s="460">
        <f t="shared" si="322"/>
        <v>0</v>
      </c>
      <c r="KD72" s="460">
        <f t="shared" si="322"/>
        <v>0</v>
      </c>
      <c r="KE72" s="460">
        <f t="shared" si="322"/>
        <v>0</v>
      </c>
      <c r="KF72" s="460">
        <f t="shared" si="322"/>
        <v>0</v>
      </c>
      <c r="KG72" s="460">
        <f t="shared" si="322"/>
        <v>0</v>
      </c>
      <c r="KH72" s="460">
        <f t="shared" si="321"/>
        <v>0</v>
      </c>
      <c r="KI72" s="460">
        <f t="shared" si="283"/>
        <v>0</v>
      </c>
      <c r="KJ72" s="460">
        <f t="shared" si="321"/>
        <v>0</v>
      </c>
      <c r="KK72" s="460">
        <f t="shared" si="321"/>
        <v>0</v>
      </c>
      <c r="KL72" s="460">
        <f t="shared" si="321"/>
        <v>0</v>
      </c>
      <c r="KM72" s="460">
        <f t="shared" si="321"/>
        <v>0</v>
      </c>
      <c r="KN72" s="460">
        <f t="shared" si="321"/>
        <v>0</v>
      </c>
      <c r="KO72" s="460">
        <f t="shared" si="320"/>
        <v>0</v>
      </c>
      <c r="KP72" s="460">
        <f t="shared" si="320"/>
        <v>0</v>
      </c>
      <c r="KQ72" s="460">
        <f t="shared" si="320"/>
        <v>0</v>
      </c>
      <c r="KR72" s="460">
        <f t="shared" si="320"/>
        <v>0</v>
      </c>
      <c r="KS72" s="460">
        <f t="shared" si="320"/>
        <v>0</v>
      </c>
      <c r="KT72" s="460">
        <f t="shared" si="320"/>
        <v>0</v>
      </c>
      <c r="KU72" s="460">
        <f t="shared" si="320"/>
        <v>0</v>
      </c>
      <c r="KV72" s="460">
        <f t="shared" si="320"/>
        <v>0</v>
      </c>
      <c r="KW72" s="460">
        <f t="shared" si="320"/>
        <v>0</v>
      </c>
      <c r="KX72" s="460">
        <f t="shared" si="284"/>
        <v>0</v>
      </c>
      <c r="KY72" s="460">
        <f t="shared" si="180"/>
        <v>0</v>
      </c>
      <c r="KZ72" s="460">
        <f t="shared" si="285"/>
        <v>0</v>
      </c>
      <c r="LA72" s="457">
        <f t="shared" si="285"/>
        <v>0</v>
      </c>
      <c r="LB72" s="461">
        <f t="shared" si="162"/>
        <v>0</v>
      </c>
      <c r="LC72" s="460">
        <f t="shared" si="286"/>
        <v>0</v>
      </c>
      <c r="LD72" s="462">
        <f>IF(I72=1,VLOOKUP(C72,'総括表 (A表)'!$E$12:$AP$542,37,FALSE),)</f>
        <v>0</v>
      </c>
      <c r="LE72" s="463">
        <f t="shared" si="163"/>
        <v>0</v>
      </c>
      <c r="LF72" s="460" t="str">
        <f t="shared" si="287"/>
        <v/>
      </c>
      <c r="LG72" s="460" t="str">
        <f t="shared" si="288"/>
        <v/>
      </c>
      <c r="LH72" s="460" t="str">
        <f t="shared" si="164"/>
        <v/>
      </c>
      <c r="LI72" s="460" t="str">
        <f t="shared" si="309"/>
        <v/>
      </c>
      <c r="LJ72" s="460" t="str">
        <f t="shared" si="310"/>
        <v/>
      </c>
      <c r="LK72" s="460" t="str">
        <f t="shared" si="311"/>
        <v/>
      </c>
      <c r="LL72" s="460" t="str">
        <f t="shared" si="312"/>
        <v/>
      </c>
      <c r="LM72" s="460" t="str">
        <f t="shared" si="313"/>
        <v/>
      </c>
      <c r="LN72" s="460" t="str">
        <f t="shared" si="314"/>
        <v/>
      </c>
      <c r="LO72" s="462" t="str">
        <f t="shared" si="289"/>
        <v/>
      </c>
      <c r="LP72" s="459">
        <f t="shared" si="171"/>
        <v>0</v>
      </c>
      <c r="LQ72" s="460" t="str">
        <f t="shared" si="290"/>
        <v/>
      </c>
      <c r="LR72" s="460" t="str">
        <f t="shared" si="291"/>
        <v/>
      </c>
      <c r="LS72" s="464" t="str">
        <f t="shared" si="292"/>
        <v/>
      </c>
      <c r="LT72" s="460" t="str">
        <f t="shared" si="293"/>
        <v/>
      </c>
      <c r="LU72" s="460" t="str">
        <f t="shared" si="294"/>
        <v/>
      </c>
      <c r="LV72" s="621" t="str">
        <f t="shared" si="179"/>
        <v>○</v>
      </c>
      <c r="LW72" s="459">
        <f t="shared" si="172"/>
        <v>0</v>
      </c>
      <c r="LX72" s="465">
        <f t="shared" si="295"/>
        <v>0</v>
      </c>
      <c r="LY72" s="465" t="str">
        <f t="shared" si="296"/>
        <v/>
      </c>
      <c r="LZ72" s="466" t="str">
        <f t="shared" si="173"/>
        <v/>
      </c>
      <c r="MA72" s="466">
        <f t="shared" si="297"/>
        <v>0</v>
      </c>
      <c r="MB72" s="466">
        <f t="shared" si="174"/>
        <v>0</v>
      </c>
      <c r="MC72" s="466">
        <f t="shared" si="298"/>
        <v>0</v>
      </c>
      <c r="MD72" s="467">
        <f t="shared" si="299"/>
        <v>0</v>
      </c>
      <c r="ME72" s="468" t="str">
        <f t="shared" si="300"/>
        <v>○</v>
      </c>
      <c r="MF72" s="469" t="str">
        <f t="shared" si="301"/>
        <v/>
      </c>
      <c r="MG72" s="466">
        <f t="shared" si="302"/>
        <v>0</v>
      </c>
      <c r="MH72" s="470">
        <f t="shared" si="303"/>
        <v>0</v>
      </c>
      <c r="MI72" s="471" t="str">
        <f t="shared" si="175"/>
        <v>○</v>
      </c>
      <c r="MJ72" s="556" t="str">
        <f t="shared" si="176"/>
        <v>○</v>
      </c>
      <c r="MK72" s="569" t="str">
        <f t="shared" si="304"/>
        <v/>
      </c>
      <c r="ML72" s="568" t="str">
        <f t="shared" si="305"/>
        <v/>
      </c>
      <c r="MM72" s="570" t="str">
        <f t="shared" si="306"/>
        <v/>
      </c>
      <c r="MN72" s="571">
        <f t="shared" si="307"/>
        <v>0</v>
      </c>
    </row>
    <row r="73" spans="1:352" ht="30" customHeight="1">
      <c r="A73" s="531">
        <f t="shared" si="200"/>
        <v>0</v>
      </c>
      <c r="B73" s="531">
        <f t="shared" si="133"/>
        <v>0</v>
      </c>
      <c r="C73" s="531">
        <f t="shared" si="181"/>
        <v>0</v>
      </c>
      <c r="D73" s="531">
        <f t="shared" si="135"/>
        <v>0</v>
      </c>
      <c r="E73" s="531">
        <f t="shared" si="201"/>
        <v>0</v>
      </c>
      <c r="F73" s="531">
        <f t="shared" si="202"/>
        <v>0</v>
      </c>
      <c r="G73" s="531">
        <f t="shared" si="136"/>
        <v>0</v>
      </c>
      <c r="H73" s="531">
        <f t="shared" si="137"/>
        <v>0</v>
      </c>
      <c r="I73" s="531">
        <f t="shared" si="203"/>
        <v>0</v>
      </c>
      <c r="J73" s="531">
        <f t="shared" si="138"/>
        <v>0</v>
      </c>
      <c r="K73" s="532">
        <f t="shared" si="12"/>
        <v>60</v>
      </c>
      <c r="L73" s="390"/>
      <c r="M73" s="391"/>
      <c r="N73" s="391"/>
      <c r="O73" s="102"/>
      <c r="P73" s="545" cm="1">
        <f t="array" ref="P73">IFERROR(_xlfn.IFS($O73=1,"都市農業地域",$O73=2,"平地農業地域",$O73=3,"中間農業地域",$O73=4,"山間農業地域"),0)</f>
        <v>0</v>
      </c>
      <c r="Q73" s="560"/>
      <c r="R73" s="317">
        <f t="shared" si="204"/>
        <v>0</v>
      </c>
      <c r="S73" s="637"/>
      <c r="T73" s="742"/>
      <c r="U73" s="743"/>
      <c r="V73" s="637"/>
      <c r="W73" s="455" t="str">
        <f t="shared" si="139"/>
        <v/>
      </c>
      <c r="X73" s="546" t="str">
        <f>IFERROR(IF($Y73=5,"100万円",VLOOKUP($W73,'整理番号表 （R7） '!$Y$33:$Z$34,2,"FALSE")),"")</f>
        <v/>
      </c>
      <c r="Y73" s="50"/>
      <c r="Z73" s="456" cm="1">
        <f t="array" ref="Z73">IFERROR(_xlfn.IFS($Y73=1,"認定農業者",$Y73=2,"認定就農者",$Y73=3,"集落営農組織(任意組織)",$Y73=4,"市町村基本構想に示す目標水準を達成している農業者",$Y73=5,"市町村が認める者"),0)</f>
        <v>0</v>
      </c>
      <c r="AA73" s="371"/>
      <c r="AB73" s="547" t="str">
        <f>'整理番号表 （R7） '!$AC73</f>
        <v/>
      </c>
      <c r="AC73" s="548" t="str">
        <f t="shared" si="186"/>
        <v/>
      </c>
      <c r="AD73" s="50"/>
      <c r="AE73" s="50"/>
      <c r="AF73" s="318">
        <f>IF(AE73&lt;&gt;0,VLOOKUP(AE73,'整理番号表 （R7） '!$B$20:$F$47,2,FALSE),)</f>
        <v>0</v>
      </c>
      <c r="AG73" s="104"/>
      <c r="AH73" s="549" t="str">
        <f>IFERROR(VLOOKUP(AG73,'整理番号表 （R7） '!$P$6:$Q$39,2,FALSE),"")</f>
        <v/>
      </c>
      <c r="AI73" s="106"/>
      <c r="AJ73" s="530">
        <f t="shared" si="205"/>
        <v>0</v>
      </c>
      <c r="AK73" s="89"/>
      <c r="AL73" s="632"/>
      <c r="AM73" s="439"/>
      <c r="AN73" s="440"/>
      <c r="AO73" s="440"/>
      <c r="AP73" s="104"/>
      <c r="AQ73" s="441">
        <f>IF(AP73&lt;&gt;0,VLOOKUP(AP73,'整理番号表 （R7） '!$P$43:$R$49,2,FALSE),)</f>
        <v>0</v>
      </c>
      <c r="AR73" s="442"/>
      <c r="AS73" s="440"/>
      <c r="AT73" s="105"/>
      <c r="AU73" s="767"/>
      <c r="AV73" s="767"/>
      <c r="AW73" s="418"/>
      <c r="AX73" s="443">
        <f t="shared" si="140"/>
        <v>0</v>
      </c>
      <c r="AY73" s="443">
        <f t="shared" si="206"/>
        <v>0</v>
      </c>
      <c r="AZ73" s="418"/>
      <c r="BA73" s="443">
        <f t="shared" si="177"/>
        <v>0</v>
      </c>
      <c r="BB73" s="444"/>
      <c r="BC73" s="444"/>
      <c r="BD73" s="444"/>
      <c r="BE73" s="620"/>
      <c r="BF73" s="553" t="str">
        <f t="shared" si="207"/>
        <v/>
      </c>
      <c r="BG73" s="562" t="str">
        <f t="shared" si="208"/>
        <v/>
      </c>
      <c r="BH73" s="445">
        <f t="shared" si="143"/>
        <v>0</v>
      </c>
      <c r="BI73" s="445">
        <f t="shared" si="178"/>
        <v>0</v>
      </c>
      <c r="BJ73" s="446"/>
      <c r="BK73" s="446"/>
      <c r="BL73" s="446"/>
      <c r="BM73" s="45"/>
      <c r="BN73" s="318">
        <f>IF(BM73&lt;&gt;0,VLOOKUP(BM73,'整理番号表 （R7） '!$T$6:$U$16,2,FALSE),)</f>
        <v>0</v>
      </c>
      <c r="BO73" s="45"/>
      <c r="BP73" s="318">
        <f>IF(BO73&lt;&gt;0,VLOOKUP(BO73,'整理番号表 （R7） '!$T$23:$U$30,2,FALSE),)</f>
        <v>0</v>
      </c>
      <c r="BQ73" s="45"/>
      <c r="BR73" s="319">
        <f t="shared" si="17"/>
        <v>0</v>
      </c>
      <c r="BS73" s="763" t="str">
        <f t="shared" si="209"/>
        <v/>
      </c>
      <c r="BT73" s="113"/>
      <c r="BU73" s="618"/>
      <c r="BV73" s="113"/>
      <c r="BW73" s="113"/>
      <c r="BX73" s="113"/>
      <c r="BY73" s="554">
        <f t="shared" si="144"/>
        <v>0</v>
      </c>
      <c r="BZ73" s="764">
        <f t="shared" si="195"/>
        <v>0</v>
      </c>
      <c r="CA73" s="317">
        <f t="shared" si="145"/>
        <v>0</v>
      </c>
      <c r="CB73" s="357" t="str">
        <f t="shared" si="182"/>
        <v/>
      </c>
      <c r="CC73" s="317">
        <f t="shared" si="210"/>
        <v>0</v>
      </c>
      <c r="CD73" s="317">
        <f t="shared" si="146"/>
        <v>0</v>
      </c>
      <c r="CE73" s="317">
        <f t="shared" si="147"/>
        <v>0</v>
      </c>
      <c r="CF73" s="317">
        <f t="shared" si="148"/>
        <v>0</v>
      </c>
      <c r="CG73" s="317">
        <f t="shared" si="149"/>
        <v>0</v>
      </c>
      <c r="CH73" s="317">
        <f t="shared" si="150"/>
        <v>0</v>
      </c>
      <c r="CI73" s="357" t="str">
        <f t="shared" si="151"/>
        <v/>
      </c>
      <c r="CJ73" s="572">
        <f t="shared" si="323"/>
        <v>0</v>
      </c>
      <c r="CK73" s="320">
        <f t="shared" si="323"/>
        <v>0</v>
      </c>
      <c r="CL73" s="320">
        <f t="shared" si="323"/>
        <v>0</v>
      </c>
      <c r="CM73" s="320">
        <f t="shared" si="323"/>
        <v>0</v>
      </c>
      <c r="CN73" s="320">
        <f t="shared" si="323"/>
        <v>0</v>
      </c>
      <c r="CO73" s="320">
        <f t="shared" si="323"/>
        <v>0</v>
      </c>
      <c r="CP73" s="320">
        <f t="shared" si="211"/>
        <v>0</v>
      </c>
      <c r="CQ73" s="320">
        <f t="shared" si="324"/>
        <v>0</v>
      </c>
      <c r="CR73" s="320">
        <f t="shared" si="324"/>
        <v>0</v>
      </c>
      <c r="CS73" s="320">
        <f t="shared" si="324"/>
        <v>0</v>
      </c>
      <c r="CT73" s="320">
        <f t="shared" si="324"/>
        <v>0</v>
      </c>
      <c r="CU73" s="320">
        <f t="shared" si="324"/>
        <v>0</v>
      </c>
      <c r="CV73" s="320">
        <f t="shared" si="324"/>
        <v>0</v>
      </c>
      <c r="CW73" s="320">
        <f t="shared" si="212"/>
        <v>0</v>
      </c>
      <c r="CX73" s="320">
        <f t="shared" si="325"/>
        <v>0</v>
      </c>
      <c r="CY73" s="320">
        <f t="shared" si="325"/>
        <v>0</v>
      </c>
      <c r="CZ73" s="320">
        <f t="shared" si="325"/>
        <v>0</v>
      </c>
      <c r="DA73" s="320">
        <f t="shared" si="325"/>
        <v>0</v>
      </c>
      <c r="DB73" s="320">
        <f t="shared" si="325"/>
        <v>0</v>
      </c>
      <c r="DC73" s="320">
        <f t="shared" si="325"/>
        <v>0</v>
      </c>
      <c r="DD73" s="320">
        <f t="shared" si="213"/>
        <v>0</v>
      </c>
      <c r="DE73" s="320">
        <f t="shared" si="318"/>
        <v>0</v>
      </c>
      <c r="DF73" s="320">
        <f t="shared" si="318"/>
        <v>0</v>
      </c>
      <c r="DG73" s="320">
        <f t="shared" si="318"/>
        <v>0</v>
      </c>
      <c r="DH73" s="320">
        <f t="shared" si="318"/>
        <v>0</v>
      </c>
      <c r="DI73" s="320">
        <f t="shared" si="319"/>
        <v>0</v>
      </c>
      <c r="DJ73" s="320">
        <f t="shared" si="319"/>
        <v>0</v>
      </c>
      <c r="DK73" s="320">
        <f t="shared" si="214"/>
        <v>0</v>
      </c>
      <c r="DL73" s="320">
        <f t="shared" si="215"/>
        <v>0</v>
      </c>
      <c r="DM73" s="320">
        <f t="shared" si="216"/>
        <v>0</v>
      </c>
      <c r="DN73" s="320">
        <f t="shared" si="217"/>
        <v>0</v>
      </c>
      <c r="DO73" s="320">
        <f t="shared" si="218"/>
        <v>0</v>
      </c>
      <c r="DP73" s="374">
        <f t="shared" si="219"/>
        <v>0</v>
      </c>
      <c r="DQ73" s="447">
        <f t="shared" si="220"/>
        <v>0</v>
      </c>
      <c r="DR73" s="447">
        <f>IF($W73=1,IF(SUM($DQ73:DQ73)&lt;&gt;1,IF(SUM(GL73,GW73,HF73)&gt;0,1,),),)</f>
        <v>0</v>
      </c>
      <c r="DS73" s="447">
        <f>IF($W73=1,IF(SUM($DQ73:DR73)&lt;&gt;1,IF(SUM(GM73,GX73,HG73)&gt;0,1,),),)</f>
        <v>0</v>
      </c>
      <c r="DT73" s="447">
        <f>IF($W73=1,IF(SUM($DQ73:DS73)&lt;&gt;1,IF(SUM(GN73,GY73,HH73)&gt;0,1,),),)</f>
        <v>0</v>
      </c>
      <c r="DU73" s="447">
        <f>IF($W73=1,IF(SUM($DQ73:DT73)&lt;&gt;1,IF(SUM(GO73,GT73,GZ73,HI73)&gt;0,1,),),)</f>
        <v>0</v>
      </c>
      <c r="DV73" s="447">
        <f>IF($W73=1,IF(SUM($DQ73:DT73)&lt;&gt;1,IF(SUM(GP73,HA73,HJ73)&gt;0,1,),),)</f>
        <v>0</v>
      </c>
      <c r="DW73" s="447">
        <f>IF($W73=1,IF(SUM($DQ73:DV73)&lt;&gt;1,IF(SUM(GQ73,HB73,HK73)&gt;0,1,),),)</f>
        <v>0</v>
      </c>
      <c r="DX73" s="447">
        <f>IF($W73=1,IF(SUM($DQ73:DV73)&lt;&gt;1,IF(SUM(GR73,HC73,HL73)&gt;0,1,),),)</f>
        <v>0</v>
      </c>
      <c r="DY73" s="447">
        <f>IF($W73=1,IF(SUM($DQ73:DX73)&lt;&gt;1,IF(SUM(GS73,HD73,HM73,GU73)&gt;0,1,),),)</f>
        <v>0</v>
      </c>
      <c r="DZ73" s="447">
        <f t="shared" si="221"/>
        <v>0</v>
      </c>
      <c r="EA73" s="643"/>
      <c r="EB73" s="643"/>
      <c r="EC73" s="643"/>
      <c r="ED73" s="643"/>
      <c r="EE73" s="643"/>
      <c r="EF73" s="643"/>
      <c r="EG73" s="643"/>
      <c r="EH73" s="643"/>
      <c r="EI73" s="643"/>
      <c r="EJ73" s="643"/>
      <c r="EK73" s="643"/>
      <c r="EL73" s="643"/>
      <c r="EM73" s="56"/>
      <c r="EN73" s="56"/>
      <c r="EO73" s="56"/>
      <c r="EP73" s="56"/>
      <c r="EQ73" s="56"/>
      <c r="ER73" s="555">
        <f t="shared" si="222"/>
        <v>0</v>
      </c>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448"/>
      <c r="FT73" s="56"/>
      <c r="FU73" s="449"/>
      <c r="FV73" s="458"/>
      <c r="FW73" s="573"/>
      <c r="FX73" s="530">
        <f t="shared" si="223"/>
        <v>0</v>
      </c>
      <c r="FY73" s="450"/>
      <c r="FZ73" s="451"/>
      <c r="GA73" s="452"/>
      <c r="GB73" s="452"/>
      <c r="GC73" s="453">
        <f t="shared" si="224"/>
        <v>0</v>
      </c>
      <c r="GD73" s="454">
        <f t="shared" si="225"/>
        <v>0</v>
      </c>
      <c r="GE73" s="455">
        <f t="shared" si="226"/>
        <v>0</v>
      </c>
      <c r="GF73" s="456">
        <f t="shared" si="227"/>
        <v>0</v>
      </c>
      <c r="GG73" s="456">
        <f t="shared" si="228"/>
        <v>0</v>
      </c>
      <c r="GH73" s="456">
        <f t="shared" si="229"/>
        <v>0</v>
      </c>
      <c r="GI73" s="456">
        <f t="shared" si="230"/>
        <v>0</v>
      </c>
      <c r="GJ73" s="455">
        <f t="shared" si="47"/>
        <v>0</v>
      </c>
      <c r="GK73" s="455">
        <f t="shared" si="152"/>
        <v>0</v>
      </c>
      <c r="GL73" s="455">
        <f>IF(AND($FX73&lt;&gt;1,$FZ73&lt;&gt;1),IF(AND(SUM($GK73:GK73)&lt;&gt;1),IF($GC73&gt;=10,1,),),0)</f>
        <v>0</v>
      </c>
      <c r="GM73" s="455">
        <f>IF(AND($FX73&lt;&gt;1,$FZ73&lt;&gt;1),IF(AND(SUM($GK73:GL73)&lt;&gt;1),IF(AND($FY73=1,$GC73&gt;=4),1,),),0)</f>
        <v>0</v>
      </c>
      <c r="GN73" s="455">
        <f>IF(AND($FX73&lt;&gt;1,$FZ73&lt;&gt;1),IF(AND(SUM($GK73:GM73)&lt;&gt;1),IF(AND($FY73=1,$GC73&gt;=2),1,),),0)</f>
        <v>0</v>
      </c>
      <c r="GO73" s="455">
        <f>IF(AND($FX73&lt;&gt;1,$FZ73&lt;&gt;1),IF(AND(SUM($GK73:GN73)&lt;&gt;1),IF(AND($FY73=1,$GC73&gt;0),1,),),0)</f>
        <v>0</v>
      </c>
      <c r="GP73" s="455">
        <f>IF(AND($FX73&lt;&gt;1,$FZ73&lt;&gt;1),IF(AND(SUM($GK73:GO73)&lt;&gt;1),IF($GC73&gt;=4,1,),),0)</f>
        <v>0</v>
      </c>
      <c r="GQ73" s="455">
        <f>IF(AND($FX73&lt;&gt;1,$FZ73&lt;&gt;1),IF(AND(SUM($GK73:GP73)&lt;&gt;1),IF($FY73=1,1,),),0)</f>
        <v>0</v>
      </c>
      <c r="GR73" s="455">
        <f>IF(AND($FX73&lt;&gt;1,$FZ73&lt;&gt;1),IF(AND(SUM($GK73:GQ73)&lt;&gt;1),IF($GC73&gt;=2,1,),),0)</f>
        <v>0</v>
      </c>
      <c r="GS73" s="455">
        <f>IF(AND($FX73&lt;&gt;1,$FZ73&lt;&gt;1),IF(AND(SUM($GK73:GR73)&lt;&gt;1),IF($GC73&gt;0,1,),),0)</f>
        <v>0</v>
      </c>
      <c r="GT73" s="455">
        <f t="shared" si="48"/>
        <v>0</v>
      </c>
      <c r="GU73" s="455">
        <f>IF($FX73&lt;&gt;1,IF(AND(SUM($GT73:GT73)&lt;&gt;1,$GJ73=4,$FZ73=1,$GC73&gt;0),1,),0)</f>
        <v>0</v>
      </c>
      <c r="GV73" s="455">
        <f t="shared" si="49"/>
        <v>0</v>
      </c>
      <c r="GW73" s="455">
        <f t="shared" si="50"/>
        <v>0</v>
      </c>
      <c r="GX73" s="455">
        <f>IF($FX73&lt;&gt;1,IF(AND($GJ73=2,SUM($GV73:GW73)&lt;&gt;1),IF(AND($FY73=1,$GD73&gt;=0.2),1,),),0)</f>
        <v>0</v>
      </c>
      <c r="GY73" s="455">
        <f>IF($FX73&lt;&gt;1,IF(AND($GJ73=2,SUM($GV73:GX73)&lt;&gt;1),IF(AND($FY73=1,$GD73&gt;=0.1),1,),),0)</f>
        <v>0</v>
      </c>
      <c r="GZ73" s="455">
        <f>IF($FX73&lt;&gt;1,IF(AND($GJ73=2,SUM($GV73:GY73)&lt;&gt;1),IF(AND($FY73=1,$GC73&gt;0),1,),),0)</f>
        <v>0</v>
      </c>
      <c r="HA73" s="455">
        <f>IF($FX73&lt;&gt;1,IF(AND($GJ73=2,SUM($GV73:GZ73)&lt;&gt;1),IF($GD73&gt;=0.2,1,),),0)</f>
        <v>0</v>
      </c>
      <c r="HB73" s="455">
        <f>IF($FX73&lt;&gt;1,IF(AND($GJ73=2,SUM($GV73:HA73)&lt;&gt;1),IF($FY73=1,1,),),0)</f>
        <v>0</v>
      </c>
      <c r="HC73" s="455">
        <f>IF($FX73&lt;&gt;1,IF(AND($GJ73=2,SUM($GV73:HB73)&lt;&gt;1),IF($GD73&gt;=0.1,1,),),0)</f>
        <v>0</v>
      </c>
      <c r="HD73" s="455">
        <f>IF($FX73&lt;&gt;1,IF(AND(SUM($GV73:HC73)&lt;&gt;1,$GJ73=2,$GC73&gt;0),1,),0)</f>
        <v>0</v>
      </c>
      <c r="HE73" s="455">
        <f t="shared" si="51"/>
        <v>0</v>
      </c>
      <c r="HF73" s="455">
        <f t="shared" si="52"/>
        <v>0</v>
      </c>
      <c r="HG73" s="455">
        <f>IF($FX73&lt;&gt;1,IF(AND($GJ73=3,SUM($HE73:HF73)&lt;&gt;1),IF(AND($FY73=1,$GD73&gt;=0.1),1,),),0)</f>
        <v>0</v>
      </c>
      <c r="HH73" s="455">
        <f>IF($FX73&lt;&gt;1,IF(AND($GJ73=3,SUM($HE73:HG73)&lt;&gt;1),IF(AND($FY73=1,$GD73&gt;=0.05),1,),),0)</f>
        <v>0</v>
      </c>
      <c r="HI73" s="455">
        <f>IF($FX73&lt;&gt;1,IF(AND($GJ73=3,SUM($HE73:HH73)&lt;&gt;1),IF(AND($FY73=1,$GC73&gt;0),1,),),0)</f>
        <v>0</v>
      </c>
      <c r="HJ73" s="455">
        <f>IF($FX73&lt;&gt;1,IF(AND($GJ73=3,SUM($HE73:HI73)&lt;&gt;1),IF($GD73&gt;=0.1,1,),),0)</f>
        <v>0</v>
      </c>
      <c r="HK73" s="455">
        <f>IF($FX73&lt;&gt;1,IF(AND($GJ73=3,SUM($HE73:HJ73)&lt;&gt;1),IF($FY73=1,1,),),0)</f>
        <v>0</v>
      </c>
      <c r="HL73" s="455">
        <f>IF($FX73&lt;&gt;1,IF(AND($GJ73=3,SUM($HE73:HK73)&lt;&gt;1),IF($GD73&gt;=0.05,1,),),0)</f>
        <v>0</v>
      </c>
      <c r="HM73" s="455">
        <f>IF($FX73&lt;&gt;1,IF(AND(SUM($HE73:HL73)&lt;&gt;1,$GJ73=3,$FZ73=1,$GC73&gt;0),1,),0)</f>
        <v>0</v>
      </c>
      <c r="HN73" s="457">
        <f t="shared" si="153"/>
        <v>0</v>
      </c>
      <c r="HO73" s="458"/>
      <c r="HP73" s="459">
        <f t="shared" si="231"/>
        <v>0</v>
      </c>
      <c r="HQ73" s="460">
        <f t="shared" si="232"/>
        <v>0</v>
      </c>
      <c r="HR73" s="460">
        <f t="shared" si="233"/>
        <v>0</v>
      </c>
      <c r="HS73" s="460">
        <f t="shared" si="234"/>
        <v>0</v>
      </c>
      <c r="HT73" s="460">
        <f t="shared" si="235"/>
        <v>0</v>
      </c>
      <c r="HU73" s="460">
        <f t="shared" si="236"/>
        <v>0</v>
      </c>
      <c r="HV73" s="460">
        <f t="shared" si="237"/>
        <v>0</v>
      </c>
      <c r="HW73" s="460">
        <f t="shared" si="238"/>
        <v>0</v>
      </c>
      <c r="HX73" s="460">
        <f t="shared" si="239"/>
        <v>0</v>
      </c>
      <c r="HY73" s="460">
        <f t="shared" si="240"/>
        <v>0</v>
      </c>
      <c r="HZ73" s="460">
        <f t="shared" si="241"/>
        <v>0</v>
      </c>
      <c r="IA73" s="460">
        <f t="shared" si="242"/>
        <v>0</v>
      </c>
      <c r="IB73" s="460">
        <f t="shared" si="243"/>
        <v>0</v>
      </c>
      <c r="IC73" s="460">
        <f t="shared" si="244"/>
        <v>0</v>
      </c>
      <c r="ID73" s="460">
        <f t="shared" si="245"/>
        <v>0</v>
      </c>
      <c r="IE73" s="460">
        <f t="shared" si="246"/>
        <v>0</v>
      </c>
      <c r="IF73" s="460">
        <f t="shared" si="247"/>
        <v>0</v>
      </c>
      <c r="IG73" s="460">
        <f t="shared" si="248"/>
        <v>0</v>
      </c>
      <c r="IH73" s="460">
        <f t="shared" si="249"/>
        <v>0</v>
      </c>
      <c r="II73" s="460">
        <f t="shared" si="250"/>
        <v>0</v>
      </c>
      <c r="IJ73" s="460">
        <f t="shared" si="251"/>
        <v>0</v>
      </c>
      <c r="IK73" s="460">
        <f t="shared" si="252"/>
        <v>0</v>
      </c>
      <c r="IL73" s="460">
        <f t="shared" si="253"/>
        <v>0</v>
      </c>
      <c r="IM73" s="460">
        <f t="shared" si="254"/>
        <v>0</v>
      </c>
      <c r="IN73" s="460">
        <f t="shared" si="255"/>
        <v>0</v>
      </c>
      <c r="IO73" s="460">
        <f t="shared" si="256"/>
        <v>0</v>
      </c>
      <c r="IP73" s="460">
        <f t="shared" si="257"/>
        <v>0</v>
      </c>
      <c r="IQ73" s="460">
        <f t="shared" si="258"/>
        <v>0</v>
      </c>
      <c r="IR73" s="460">
        <f t="shared" si="259"/>
        <v>0</v>
      </c>
      <c r="IS73" s="460">
        <f t="shared" si="260"/>
        <v>0</v>
      </c>
      <c r="IT73" s="460">
        <f t="shared" si="261"/>
        <v>0</v>
      </c>
      <c r="IU73" s="460">
        <f t="shared" si="262"/>
        <v>0</v>
      </c>
      <c r="IV73" s="460">
        <f t="shared" si="263"/>
        <v>0</v>
      </c>
      <c r="IW73" s="460">
        <f t="shared" si="264"/>
        <v>0</v>
      </c>
      <c r="IX73" s="460">
        <f t="shared" si="265"/>
        <v>0</v>
      </c>
      <c r="IY73" s="460">
        <f t="shared" si="266"/>
        <v>0</v>
      </c>
      <c r="IZ73" s="460">
        <f t="shared" si="267"/>
        <v>0</v>
      </c>
      <c r="JA73" s="460">
        <f t="shared" si="268"/>
        <v>0</v>
      </c>
      <c r="JB73" s="460">
        <f t="shared" si="269"/>
        <v>0</v>
      </c>
      <c r="JC73" s="460">
        <f t="shared" si="270"/>
        <v>0</v>
      </c>
      <c r="JD73" s="460">
        <f t="shared" si="271"/>
        <v>0</v>
      </c>
      <c r="JE73" s="460">
        <f t="shared" si="272"/>
        <v>0</v>
      </c>
      <c r="JF73" s="460">
        <f t="shared" si="273"/>
        <v>0</v>
      </c>
      <c r="JG73" s="460">
        <f t="shared" si="154"/>
        <v>0</v>
      </c>
      <c r="JH73" s="460">
        <f t="shared" si="155"/>
        <v>0</v>
      </c>
      <c r="JI73" s="460">
        <f t="shared" si="156"/>
        <v>0</v>
      </c>
      <c r="JJ73" s="460">
        <f t="shared" si="157"/>
        <v>0</v>
      </c>
      <c r="JK73" s="460">
        <f t="shared" si="158"/>
        <v>0</v>
      </c>
      <c r="JL73" s="460">
        <f t="shared" si="159"/>
        <v>0</v>
      </c>
      <c r="JM73" s="648">
        <f t="shared" si="274"/>
        <v>0</v>
      </c>
      <c r="JN73" s="460">
        <f t="shared" si="275"/>
        <v>0</v>
      </c>
      <c r="JO73" s="460">
        <f t="shared" si="276"/>
        <v>0</v>
      </c>
      <c r="JP73" s="648">
        <f t="shared" si="277"/>
        <v>0</v>
      </c>
      <c r="JQ73" s="460">
        <f t="shared" si="278"/>
        <v>0</v>
      </c>
      <c r="JR73" s="460">
        <f t="shared" si="279"/>
        <v>0</v>
      </c>
      <c r="JS73" s="460">
        <f t="shared" si="308"/>
        <v>0</v>
      </c>
      <c r="JT73" s="460">
        <f t="shared" si="280"/>
        <v>0</v>
      </c>
      <c r="JU73" s="460">
        <f t="shared" si="281"/>
        <v>0</v>
      </c>
      <c r="JV73" s="460">
        <f t="shared" si="282"/>
        <v>0</v>
      </c>
      <c r="JW73" s="460">
        <f t="shared" si="322"/>
        <v>0</v>
      </c>
      <c r="JX73" s="460">
        <f t="shared" si="322"/>
        <v>0</v>
      </c>
      <c r="JY73" s="460">
        <f t="shared" si="322"/>
        <v>0</v>
      </c>
      <c r="JZ73" s="460">
        <f t="shared" si="322"/>
        <v>0</v>
      </c>
      <c r="KA73" s="460">
        <f t="shared" si="322"/>
        <v>0</v>
      </c>
      <c r="KB73" s="460">
        <f t="shared" si="322"/>
        <v>0</v>
      </c>
      <c r="KC73" s="460">
        <f t="shared" si="322"/>
        <v>0</v>
      </c>
      <c r="KD73" s="460">
        <f t="shared" si="322"/>
        <v>0</v>
      </c>
      <c r="KE73" s="460">
        <f t="shared" si="322"/>
        <v>0</v>
      </c>
      <c r="KF73" s="460">
        <f t="shared" si="322"/>
        <v>0</v>
      </c>
      <c r="KG73" s="460">
        <f t="shared" si="322"/>
        <v>0</v>
      </c>
      <c r="KH73" s="460">
        <f t="shared" si="321"/>
        <v>0</v>
      </c>
      <c r="KI73" s="460">
        <f t="shared" si="283"/>
        <v>0</v>
      </c>
      <c r="KJ73" s="460">
        <f t="shared" si="321"/>
        <v>0</v>
      </c>
      <c r="KK73" s="460">
        <f t="shared" si="321"/>
        <v>0</v>
      </c>
      <c r="KL73" s="460">
        <f t="shared" si="321"/>
        <v>0</v>
      </c>
      <c r="KM73" s="460">
        <f t="shared" si="321"/>
        <v>0</v>
      </c>
      <c r="KN73" s="460">
        <f t="shared" si="321"/>
        <v>0</v>
      </c>
      <c r="KO73" s="460">
        <f t="shared" si="320"/>
        <v>0</v>
      </c>
      <c r="KP73" s="460">
        <f t="shared" si="320"/>
        <v>0</v>
      </c>
      <c r="KQ73" s="460">
        <f t="shared" si="320"/>
        <v>0</v>
      </c>
      <c r="KR73" s="460">
        <f t="shared" si="320"/>
        <v>0</v>
      </c>
      <c r="KS73" s="460">
        <f t="shared" si="320"/>
        <v>0</v>
      </c>
      <c r="KT73" s="460">
        <f t="shared" si="320"/>
        <v>0</v>
      </c>
      <c r="KU73" s="460">
        <f t="shared" si="320"/>
        <v>0</v>
      </c>
      <c r="KV73" s="460">
        <f t="shared" si="320"/>
        <v>0</v>
      </c>
      <c r="KW73" s="460">
        <f t="shared" si="320"/>
        <v>0</v>
      </c>
      <c r="KX73" s="460">
        <f t="shared" si="284"/>
        <v>0</v>
      </c>
      <c r="KY73" s="460">
        <f t="shared" si="180"/>
        <v>0</v>
      </c>
      <c r="KZ73" s="460">
        <f t="shared" si="285"/>
        <v>0</v>
      </c>
      <c r="LA73" s="457">
        <f t="shared" si="285"/>
        <v>0</v>
      </c>
      <c r="LB73" s="461">
        <f t="shared" si="162"/>
        <v>0</v>
      </c>
      <c r="LC73" s="460">
        <f t="shared" si="286"/>
        <v>0</v>
      </c>
      <c r="LD73" s="462">
        <f>IF(I73=1,VLOOKUP(C73,'総括表 (A表)'!$E$12:$AP$542,37,FALSE),)</f>
        <v>0</v>
      </c>
      <c r="LE73" s="463">
        <f t="shared" si="163"/>
        <v>0</v>
      </c>
      <c r="LF73" s="460" t="str">
        <f t="shared" si="287"/>
        <v/>
      </c>
      <c r="LG73" s="460" t="str">
        <f t="shared" si="288"/>
        <v/>
      </c>
      <c r="LH73" s="460" t="str">
        <f t="shared" si="164"/>
        <v/>
      </c>
      <c r="LI73" s="460" t="str">
        <f t="shared" si="309"/>
        <v/>
      </c>
      <c r="LJ73" s="460" t="str">
        <f t="shared" si="310"/>
        <v/>
      </c>
      <c r="LK73" s="460" t="str">
        <f t="shared" si="311"/>
        <v/>
      </c>
      <c r="LL73" s="460" t="str">
        <f t="shared" si="312"/>
        <v/>
      </c>
      <c r="LM73" s="460" t="str">
        <f t="shared" si="313"/>
        <v/>
      </c>
      <c r="LN73" s="460" t="str">
        <f t="shared" si="314"/>
        <v/>
      </c>
      <c r="LO73" s="462" t="str">
        <f t="shared" si="289"/>
        <v/>
      </c>
      <c r="LP73" s="459">
        <f t="shared" si="171"/>
        <v>0</v>
      </c>
      <c r="LQ73" s="460" t="str">
        <f t="shared" si="290"/>
        <v/>
      </c>
      <c r="LR73" s="460" t="str">
        <f t="shared" si="291"/>
        <v/>
      </c>
      <c r="LS73" s="464" t="str">
        <f t="shared" si="292"/>
        <v/>
      </c>
      <c r="LT73" s="460" t="str">
        <f t="shared" si="293"/>
        <v/>
      </c>
      <c r="LU73" s="460" t="str">
        <f t="shared" si="294"/>
        <v/>
      </c>
      <c r="LV73" s="621" t="str">
        <f t="shared" si="179"/>
        <v>○</v>
      </c>
      <c r="LW73" s="459">
        <f t="shared" si="172"/>
        <v>0</v>
      </c>
      <c r="LX73" s="465">
        <f t="shared" si="295"/>
        <v>0</v>
      </c>
      <c r="LY73" s="465" t="str">
        <f t="shared" si="296"/>
        <v/>
      </c>
      <c r="LZ73" s="466" t="str">
        <f t="shared" si="173"/>
        <v/>
      </c>
      <c r="MA73" s="466">
        <f t="shared" si="297"/>
        <v>0</v>
      </c>
      <c r="MB73" s="466">
        <f t="shared" si="174"/>
        <v>0</v>
      </c>
      <c r="MC73" s="466">
        <f t="shared" si="298"/>
        <v>0</v>
      </c>
      <c r="MD73" s="467">
        <f t="shared" si="299"/>
        <v>0</v>
      </c>
      <c r="ME73" s="468" t="str">
        <f t="shared" si="300"/>
        <v>○</v>
      </c>
      <c r="MF73" s="469" t="str">
        <f t="shared" si="301"/>
        <v/>
      </c>
      <c r="MG73" s="466">
        <f t="shared" si="302"/>
        <v>0</v>
      </c>
      <c r="MH73" s="470">
        <f t="shared" si="303"/>
        <v>0</v>
      </c>
      <c r="MI73" s="471" t="str">
        <f t="shared" si="175"/>
        <v>○</v>
      </c>
      <c r="MJ73" s="556" t="str">
        <f t="shared" si="176"/>
        <v>○</v>
      </c>
      <c r="MK73" s="569" t="str">
        <f t="shared" si="304"/>
        <v/>
      </c>
      <c r="ML73" s="568" t="str">
        <f t="shared" si="305"/>
        <v/>
      </c>
      <c r="MM73" s="570" t="str">
        <f t="shared" si="306"/>
        <v/>
      </c>
      <c r="MN73" s="571">
        <f t="shared" si="307"/>
        <v>0</v>
      </c>
    </row>
    <row r="74" spans="1:352" ht="30" customHeight="1">
      <c r="A74" s="531">
        <f t="shared" si="200"/>
        <v>0</v>
      </c>
      <c r="B74" s="531">
        <f t="shared" si="133"/>
        <v>0</v>
      </c>
      <c r="C74" s="531">
        <f t="shared" si="181"/>
        <v>0</v>
      </c>
      <c r="D74" s="531">
        <f t="shared" si="135"/>
        <v>0</v>
      </c>
      <c r="E74" s="531">
        <f t="shared" si="201"/>
        <v>0</v>
      </c>
      <c r="F74" s="531">
        <f t="shared" si="202"/>
        <v>0</v>
      </c>
      <c r="G74" s="531">
        <f t="shared" si="136"/>
        <v>0</v>
      </c>
      <c r="H74" s="531">
        <f t="shared" si="137"/>
        <v>0</v>
      </c>
      <c r="I74" s="531">
        <f t="shared" si="203"/>
        <v>0</v>
      </c>
      <c r="J74" s="531">
        <f t="shared" si="138"/>
        <v>0</v>
      </c>
      <c r="K74" s="532">
        <f t="shared" si="12"/>
        <v>61</v>
      </c>
      <c r="L74" s="390"/>
      <c r="M74" s="391"/>
      <c r="N74" s="391"/>
      <c r="O74" s="102"/>
      <c r="P74" s="545" cm="1">
        <f t="array" ref="P74">IFERROR(_xlfn.IFS($O74=1,"都市農業地域",$O74=2,"平地農業地域",$O74=3,"中間農業地域",$O74=4,"山間農業地域"),0)</f>
        <v>0</v>
      </c>
      <c r="Q74" s="560"/>
      <c r="R74" s="317">
        <f t="shared" si="204"/>
        <v>0</v>
      </c>
      <c r="S74" s="637"/>
      <c r="T74" s="742"/>
      <c r="U74" s="743"/>
      <c r="V74" s="637"/>
      <c r="W74" s="455" t="str">
        <f t="shared" si="139"/>
        <v/>
      </c>
      <c r="X74" s="546" t="str">
        <f>IFERROR(IF($Y74=5,"100万円",VLOOKUP($W74,'整理番号表 （R7） '!$Y$33:$Z$34,2,"FALSE")),"")</f>
        <v/>
      </c>
      <c r="Y74" s="50"/>
      <c r="Z74" s="456" cm="1">
        <f t="array" ref="Z74">IFERROR(_xlfn.IFS($Y74=1,"認定農業者",$Y74=2,"認定就農者",$Y74=3,"集落営農組織(任意組織)",$Y74=4,"市町村基本構想に示す目標水準を達成している農業者",$Y74=5,"市町村が認める者"),0)</f>
        <v>0</v>
      </c>
      <c r="AA74" s="371"/>
      <c r="AB74" s="547" t="str">
        <f>'整理番号表 （R7） '!$AC74</f>
        <v/>
      </c>
      <c r="AC74" s="548" t="str">
        <f t="shared" si="186"/>
        <v/>
      </c>
      <c r="AD74" s="50"/>
      <c r="AE74" s="50"/>
      <c r="AF74" s="318">
        <f>IF(AE74&lt;&gt;0,VLOOKUP(AE74,'整理番号表 （R7） '!$B$20:$F$47,2,FALSE),)</f>
        <v>0</v>
      </c>
      <c r="AG74" s="104"/>
      <c r="AH74" s="549" t="str">
        <f>IFERROR(VLOOKUP(AG74,'整理番号表 （R7） '!$P$6:$Q$39,2,FALSE),"")</f>
        <v/>
      </c>
      <c r="AI74" s="106"/>
      <c r="AJ74" s="530">
        <f t="shared" si="205"/>
        <v>0</v>
      </c>
      <c r="AK74" s="89"/>
      <c r="AL74" s="632"/>
      <c r="AM74" s="439"/>
      <c r="AN74" s="440"/>
      <c r="AO74" s="440"/>
      <c r="AP74" s="104"/>
      <c r="AQ74" s="441">
        <f>IF(AP74&lt;&gt;0,VLOOKUP(AP74,'整理番号表 （R7） '!$P$43:$R$49,2,FALSE),)</f>
        <v>0</v>
      </c>
      <c r="AR74" s="442"/>
      <c r="AS74" s="440"/>
      <c r="AT74" s="105"/>
      <c r="AU74" s="767"/>
      <c r="AV74" s="767"/>
      <c r="AW74" s="418"/>
      <c r="AX74" s="443">
        <f t="shared" si="140"/>
        <v>0</v>
      </c>
      <c r="AY74" s="443">
        <f t="shared" si="206"/>
        <v>0</v>
      </c>
      <c r="AZ74" s="418"/>
      <c r="BA74" s="443">
        <f t="shared" si="177"/>
        <v>0</v>
      </c>
      <c r="BB74" s="444"/>
      <c r="BC74" s="444"/>
      <c r="BD74" s="444"/>
      <c r="BE74" s="620"/>
      <c r="BF74" s="553" t="str">
        <f t="shared" si="207"/>
        <v/>
      </c>
      <c r="BG74" s="562" t="str">
        <f t="shared" si="208"/>
        <v/>
      </c>
      <c r="BH74" s="445">
        <f t="shared" si="143"/>
        <v>0</v>
      </c>
      <c r="BI74" s="445">
        <f t="shared" si="178"/>
        <v>0</v>
      </c>
      <c r="BJ74" s="446"/>
      <c r="BK74" s="446"/>
      <c r="BL74" s="446"/>
      <c r="BM74" s="45"/>
      <c r="BN74" s="318">
        <f>IF(BM74&lt;&gt;0,VLOOKUP(BM74,'整理番号表 （R7） '!$T$6:$U$16,2,FALSE),)</f>
        <v>0</v>
      </c>
      <c r="BO74" s="45"/>
      <c r="BP74" s="318">
        <f>IF(BO74&lt;&gt;0,VLOOKUP(BO74,'整理番号表 （R7） '!$T$23:$U$30,2,FALSE),)</f>
        <v>0</v>
      </c>
      <c r="BQ74" s="45"/>
      <c r="BR74" s="319">
        <f t="shared" si="17"/>
        <v>0</v>
      </c>
      <c r="BS74" s="763" t="str">
        <f t="shared" si="209"/>
        <v/>
      </c>
      <c r="BT74" s="113"/>
      <c r="BU74" s="618"/>
      <c r="BV74" s="113"/>
      <c r="BW74" s="113"/>
      <c r="BX74" s="113"/>
      <c r="BY74" s="554">
        <f t="shared" si="144"/>
        <v>0</v>
      </c>
      <c r="BZ74" s="764">
        <f t="shared" si="195"/>
        <v>0</v>
      </c>
      <c r="CA74" s="317">
        <f t="shared" si="145"/>
        <v>0</v>
      </c>
      <c r="CB74" s="357" t="str">
        <f t="shared" si="182"/>
        <v/>
      </c>
      <c r="CC74" s="317">
        <f t="shared" si="210"/>
        <v>0</v>
      </c>
      <c r="CD74" s="317">
        <f t="shared" si="146"/>
        <v>0</v>
      </c>
      <c r="CE74" s="317">
        <f t="shared" si="147"/>
        <v>0</v>
      </c>
      <c r="CF74" s="317">
        <f t="shared" si="148"/>
        <v>0</v>
      </c>
      <c r="CG74" s="317">
        <f t="shared" si="149"/>
        <v>0</v>
      </c>
      <c r="CH74" s="317">
        <f t="shared" si="150"/>
        <v>0</v>
      </c>
      <c r="CI74" s="357" t="str">
        <f t="shared" si="151"/>
        <v/>
      </c>
      <c r="CJ74" s="572">
        <f t="shared" ref="CJ74:CO83" si="326">IF(OR($BT74&lt;=0,$BX74&lt;=0),0,IF(AND($W74=1,$I74=1,$FM74&lt;&gt;1,CJ$2&lt;=$BY74,$BY74&lt;CK$2),1,))</f>
        <v>0</v>
      </c>
      <c r="CK74" s="320">
        <f t="shared" si="326"/>
        <v>0</v>
      </c>
      <c r="CL74" s="320">
        <f t="shared" si="326"/>
        <v>0</v>
      </c>
      <c r="CM74" s="320">
        <f t="shared" si="326"/>
        <v>0</v>
      </c>
      <c r="CN74" s="320">
        <f t="shared" si="326"/>
        <v>0</v>
      </c>
      <c r="CO74" s="320">
        <f t="shared" si="326"/>
        <v>0</v>
      </c>
      <c r="CP74" s="320">
        <f t="shared" si="211"/>
        <v>0</v>
      </c>
      <c r="CQ74" s="320">
        <f t="shared" ref="CQ74:CV83" si="327">IF(OR($BT74&lt;=0,$BX74&lt;=0),0,IF(AND($W74=2,$I74=1,$FM74&lt;&gt;1,CQ$2&lt;=$BY74,$BY74&lt;CR$2),1,))</f>
        <v>0</v>
      </c>
      <c r="CR74" s="320">
        <f t="shared" si="327"/>
        <v>0</v>
      </c>
      <c r="CS74" s="320">
        <f t="shared" si="327"/>
        <v>0</v>
      </c>
      <c r="CT74" s="320">
        <f t="shared" si="327"/>
        <v>0</v>
      </c>
      <c r="CU74" s="320">
        <f t="shared" si="327"/>
        <v>0</v>
      </c>
      <c r="CV74" s="320">
        <f t="shared" si="327"/>
        <v>0</v>
      </c>
      <c r="CW74" s="320">
        <f t="shared" si="212"/>
        <v>0</v>
      </c>
      <c r="CX74" s="320">
        <f t="shared" ref="CX74:DC83" si="328">IF($BX74&lt;0,0,IF(AND($W74=1,$I74=1,$FM74&lt;&gt;1,CX$2&lt;=$BZ74,$BZ74&lt;CY$2),1,))</f>
        <v>0</v>
      </c>
      <c r="CY74" s="320">
        <f t="shared" si="328"/>
        <v>0</v>
      </c>
      <c r="CZ74" s="320">
        <f t="shared" si="328"/>
        <v>0</v>
      </c>
      <c r="DA74" s="320">
        <f t="shared" si="328"/>
        <v>0</v>
      </c>
      <c r="DB74" s="320">
        <f t="shared" si="328"/>
        <v>0</v>
      </c>
      <c r="DC74" s="320">
        <f t="shared" si="328"/>
        <v>0</v>
      </c>
      <c r="DD74" s="320">
        <f t="shared" si="213"/>
        <v>0</v>
      </c>
      <c r="DE74" s="320">
        <f t="shared" ref="DE74:DH93" si="329">IF($BX74&lt;0,0,IF(AND($W74=2,$I74=1,$FM74&lt;&gt;1,DE$2&lt;=$BZ74,$BZ74&lt;DF$2),1,))</f>
        <v>0</v>
      </c>
      <c r="DF74" s="320">
        <f t="shared" si="329"/>
        <v>0</v>
      </c>
      <c r="DG74" s="320">
        <f t="shared" si="329"/>
        <v>0</v>
      </c>
      <c r="DH74" s="320">
        <f t="shared" si="329"/>
        <v>0</v>
      </c>
      <c r="DI74" s="320">
        <f t="shared" ref="DI74:DJ93" si="330">IF($BX74&lt;0,0,IF(AND(,$W74=2,$I74=1,$FM74&lt;&gt;1,DI$2&lt;=$BZ74,$BZ74&lt;DJ$2),1,))</f>
        <v>0</v>
      </c>
      <c r="DJ74" s="320">
        <f t="shared" si="330"/>
        <v>0</v>
      </c>
      <c r="DK74" s="320">
        <f t="shared" si="214"/>
        <v>0</v>
      </c>
      <c r="DL74" s="320">
        <f t="shared" si="215"/>
        <v>0</v>
      </c>
      <c r="DM74" s="320">
        <f t="shared" si="216"/>
        <v>0</v>
      </c>
      <c r="DN74" s="320">
        <f t="shared" si="217"/>
        <v>0</v>
      </c>
      <c r="DO74" s="320">
        <f t="shared" si="218"/>
        <v>0</v>
      </c>
      <c r="DP74" s="374">
        <f t="shared" si="219"/>
        <v>0</v>
      </c>
      <c r="DQ74" s="447">
        <f t="shared" si="220"/>
        <v>0</v>
      </c>
      <c r="DR74" s="447">
        <f>IF($W74=1,IF(SUM($DQ74:DQ74)&lt;&gt;1,IF(SUM(GL74,GW74,HF74)&gt;0,1,),),)</f>
        <v>0</v>
      </c>
      <c r="DS74" s="447">
        <f>IF($W74=1,IF(SUM($DQ74:DR74)&lt;&gt;1,IF(SUM(GM74,GX74,HG74)&gt;0,1,),),)</f>
        <v>0</v>
      </c>
      <c r="DT74" s="447">
        <f>IF($W74=1,IF(SUM($DQ74:DS74)&lt;&gt;1,IF(SUM(GN74,GY74,HH74)&gt;0,1,),),)</f>
        <v>0</v>
      </c>
      <c r="DU74" s="447">
        <f>IF($W74=1,IF(SUM($DQ74:DT74)&lt;&gt;1,IF(SUM(GO74,GT74,GZ74,HI74)&gt;0,1,),),)</f>
        <v>0</v>
      </c>
      <c r="DV74" s="447">
        <f>IF($W74=1,IF(SUM($DQ74:DT74)&lt;&gt;1,IF(SUM(GP74,HA74,HJ74)&gt;0,1,),),)</f>
        <v>0</v>
      </c>
      <c r="DW74" s="447">
        <f>IF($W74=1,IF(SUM($DQ74:DV74)&lt;&gt;1,IF(SUM(GQ74,HB74,HK74)&gt;0,1,),),)</f>
        <v>0</v>
      </c>
      <c r="DX74" s="447">
        <f>IF($W74=1,IF(SUM($DQ74:DV74)&lt;&gt;1,IF(SUM(GR74,HC74,HL74)&gt;0,1,),),)</f>
        <v>0</v>
      </c>
      <c r="DY74" s="447">
        <f>IF($W74=1,IF(SUM($DQ74:DX74)&lt;&gt;1,IF(SUM(GS74,HD74,HM74,GU74)&gt;0,1,),),)</f>
        <v>0</v>
      </c>
      <c r="DZ74" s="447">
        <f t="shared" si="221"/>
        <v>0</v>
      </c>
      <c r="EA74" s="643"/>
      <c r="EB74" s="643"/>
      <c r="EC74" s="643"/>
      <c r="ED74" s="643"/>
      <c r="EE74" s="643"/>
      <c r="EF74" s="643"/>
      <c r="EG74" s="643"/>
      <c r="EH74" s="643"/>
      <c r="EI74" s="643"/>
      <c r="EJ74" s="643"/>
      <c r="EK74" s="643"/>
      <c r="EL74" s="643"/>
      <c r="EM74" s="56"/>
      <c r="EN74" s="56"/>
      <c r="EO74" s="56"/>
      <c r="EP74" s="56"/>
      <c r="EQ74" s="56"/>
      <c r="ER74" s="555">
        <f t="shared" si="222"/>
        <v>0</v>
      </c>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448"/>
      <c r="FT74" s="56"/>
      <c r="FU74" s="449"/>
      <c r="FV74" s="458"/>
      <c r="FW74" s="573"/>
      <c r="FX74" s="530">
        <f t="shared" si="223"/>
        <v>0</v>
      </c>
      <c r="FY74" s="450"/>
      <c r="FZ74" s="451"/>
      <c r="GA74" s="452"/>
      <c r="GB74" s="452"/>
      <c r="GC74" s="453">
        <f t="shared" si="224"/>
        <v>0</v>
      </c>
      <c r="GD74" s="454">
        <f t="shared" si="225"/>
        <v>0</v>
      </c>
      <c r="GE74" s="455">
        <f t="shared" si="226"/>
        <v>0</v>
      </c>
      <c r="GF74" s="456">
        <f t="shared" si="227"/>
        <v>0</v>
      </c>
      <c r="GG74" s="456">
        <f t="shared" si="228"/>
        <v>0</v>
      </c>
      <c r="GH74" s="456">
        <f t="shared" si="229"/>
        <v>0</v>
      </c>
      <c r="GI74" s="456">
        <f t="shared" si="230"/>
        <v>0</v>
      </c>
      <c r="GJ74" s="455">
        <f t="shared" si="47"/>
        <v>0</v>
      </c>
      <c r="GK74" s="455">
        <f t="shared" si="152"/>
        <v>0</v>
      </c>
      <c r="GL74" s="455">
        <f>IF(AND($FX74&lt;&gt;1,$FZ74&lt;&gt;1),IF(AND(SUM($GK74:GK74)&lt;&gt;1),IF($GC74&gt;=10,1,),),0)</f>
        <v>0</v>
      </c>
      <c r="GM74" s="455">
        <f>IF(AND($FX74&lt;&gt;1,$FZ74&lt;&gt;1),IF(AND(SUM($GK74:GL74)&lt;&gt;1),IF(AND($FY74=1,$GC74&gt;=4),1,),),0)</f>
        <v>0</v>
      </c>
      <c r="GN74" s="455">
        <f>IF(AND($FX74&lt;&gt;1,$FZ74&lt;&gt;1),IF(AND(SUM($GK74:GM74)&lt;&gt;1),IF(AND($FY74=1,$GC74&gt;=2),1,),),0)</f>
        <v>0</v>
      </c>
      <c r="GO74" s="455">
        <f>IF(AND($FX74&lt;&gt;1,$FZ74&lt;&gt;1),IF(AND(SUM($GK74:GN74)&lt;&gt;1),IF(AND($FY74=1,$GC74&gt;0),1,),),0)</f>
        <v>0</v>
      </c>
      <c r="GP74" s="455">
        <f>IF(AND($FX74&lt;&gt;1,$FZ74&lt;&gt;1),IF(AND(SUM($GK74:GO74)&lt;&gt;1),IF($GC74&gt;=4,1,),),0)</f>
        <v>0</v>
      </c>
      <c r="GQ74" s="455">
        <f>IF(AND($FX74&lt;&gt;1,$FZ74&lt;&gt;1),IF(AND(SUM($GK74:GP74)&lt;&gt;1),IF($FY74=1,1,),),0)</f>
        <v>0</v>
      </c>
      <c r="GR74" s="455">
        <f>IF(AND($FX74&lt;&gt;1,$FZ74&lt;&gt;1),IF(AND(SUM($GK74:GQ74)&lt;&gt;1),IF($GC74&gt;=2,1,),),0)</f>
        <v>0</v>
      </c>
      <c r="GS74" s="455">
        <f>IF(AND($FX74&lt;&gt;1,$FZ74&lt;&gt;1),IF(AND(SUM($GK74:GR74)&lt;&gt;1),IF($GC74&gt;0,1,),),0)</f>
        <v>0</v>
      </c>
      <c r="GT74" s="455">
        <f t="shared" si="48"/>
        <v>0</v>
      </c>
      <c r="GU74" s="455">
        <f>IF($FX74&lt;&gt;1,IF(AND(SUM($GT74:GT74)&lt;&gt;1,$GJ74=4,$FZ74=1,$GC74&gt;0),1,),0)</f>
        <v>0</v>
      </c>
      <c r="GV74" s="455">
        <f t="shared" si="49"/>
        <v>0</v>
      </c>
      <c r="GW74" s="455">
        <f t="shared" si="50"/>
        <v>0</v>
      </c>
      <c r="GX74" s="455">
        <f>IF($FX74&lt;&gt;1,IF(AND($GJ74=2,SUM($GV74:GW74)&lt;&gt;1),IF(AND($FY74=1,$GD74&gt;=0.2),1,),),0)</f>
        <v>0</v>
      </c>
      <c r="GY74" s="455">
        <f>IF($FX74&lt;&gt;1,IF(AND($GJ74=2,SUM($GV74:GX74)&lt;&gt;1),IF(AND($FY74=1,$GD74&gt;=0.1),1,),),0)</f>
        <v>0</v>
      </c>
      <c r="GZ74" s="455">
        <f>IF($FX74&lt;&gt;1,IF(AND($GJ74=2,SUM($GV74:GY74)&lt;&gt;1),IF(AND($FY74=1,$GC74&gt;0),1,),),0)</f>
        <v>0</v>
      </c>
      <c r="HA74" s="455">
        <f>IF($FX74&lt;&gt;1,IF(AND($GJ74=2,SUM($GV74:GZ74)&lt;&gt;1),IF($GD74&gt;=0.2,1,),),0)</f>
        <v>0</v>
      </c>
      <c r="HB74" s="455">
        <f>IF($FX74&lt;&gt;1,IF(AND($GJ74=2,SUM($GV74:HA74)&lt;&gt;1),IF($FY74=1,1,),),0)</f>
        <v>0</v>
      </c>
      <c r="HC74" s="455">
        <f>IF($FX74&lt;&gt;1,IF(AND($GJ74=2,SUM($GV74:HB74)&lt;&gt;1),IF($GD74&gt;=0.1,1,),),0)</f>
        <v>0</v>
      </c>
      <c r="HD74" s="455">
        <f>IF($FX74&lt;&gt;1,IF(AND(SUM($GV74:HC74)&lt;&gt;1,$GJ74=2,$GC74&gt;0),1,),0)</f>
        <v>0</v>
      </c>
      <c r="HE74" s="455">
        <f t="shared" si="51"/>
        <v>0</v>
      </c>
      <c r="HF74" s="455">
        <f t="shared" si="52"/>
        <v>0</v>
      </c>
      <c r="HG74" s="455">
        <f>IF($FX74&lt;&gt;1,IF(AND($GJ74=3,SUM($HE74:HF74)&lt;&gt;1),IF(AND($FY74=1,$GD74&gt;=0.1),1,),),0)</f>
        <v>0</v>
      </c>
      <c r="HH74" s="455">
        <f>IF($FX74&lt;&gt;1,IF(AND($GJ74=3,SUM($HE74:HG74)&lt;&gt;1),IF(AND($FY74=1,$GD74&gt;=0.05),1,),),0)</f>
        <v>0</v>
      </c>
      <c r="HI74" s="455">
        <f>IF($FX74&lt;&gt;1,IF(AND($GJ74=3,SUM($HE74:HH74)&lt;&gt;1),IF(AND($FY74=1,$GC74&gt;0),1,),),0)</f>
        <v>0</v>
      </c>
      <c r="HJ74" s="455">
        <f>IF($FX74&lt;&gt;1,IF(AND($GJ74=3,SUM($HE74:HI74)&lt;&gt;1),IF($GD74&gt;=0.1,1,),),0)</f>
        <v>0</v>
      </c>
      <c r="HK74" s="455">
        <f>IF($FX74&lt;&gt;1,IF(AND($GJ74=3,SUM($HE74:HJ74)&lt;&gt;1),IF($FY74=1,1,),),0)</f>
        <v>0</v>
      </c>
      <c r="HL74" s="455">
        <f>IF($FX74&lt;&gt;1,IF(AND($GJ74=3,SUM($HE74:HK74)&lt;&gt;1),IF($GD74&gt;=0.05,1,),),0)</f>
        <v>0</v>
      </c>
      <c r="HM74" s="455">
        <f>IF($FX74&lt;&gt;1,IF(AND(SUM($HE74:HL74)&lt;&gt;1,$GJ74=3,$FZ74=1,$GC74&gt;0),1,),0)</f>
        <v>0</v>
      </c>
      <c r="HN74" s="457">
        <f t="shared" si="153"/>
        <v>0</v>
      </c>
      <c r="HO74" s="458"/>
      <c r="HP74" s="459">
        <f t="shared" si="231"/>
        <v>0</v>
      </c>
      <c r="HQ74" s="460">
        <f t="shared" si="232"/>
        <v>0</v>
      </c>
      <c r="HR74" s="460">
        <f t="shared" si="233"/>
        <v>0</v>
      </c>
      <c r="HS74" s="460">
        <f t="shared" si="234"/>
        <v>0</v>
      </c>
      <c r="HT74" s="460">
        <f t="shared" si="235"/>
        <v>0</v>
      </c>
      <c r="HU74" s="460">
        <f t="shared" si="236"/>
        <v>0</v>
      </c>
      <c r="HV74" s="460">
        <f t="shared" si="237"/>
        <v>0</v>
      </c>
      <c r="HW74" s="460">
        <f t="shared" si="238"/>
        <v>0</v>
      </c>
      <c r="HX74" s="460">
        <f t="shared" si="239"/>
        <v>0</v>
      </c>
      <c r="HY74" s="460">
        <f t="shared" si="240"/>
        <v>0</v>
      </c>
      <c r="HZ74" s="460">
        <f t="shared" si="241"/>
        <v>0</v>
      </c>
      <c r="IA74" s="460">
        <f t="shared" si="242"/>
        <v>0</v>
      </c>
      <c r="IB74" s="460">
        <f t="shared" si="243"/>
        <v>0</v>
      </c>
      <c r="IC74" s="460">
        <f t="shared" si="244"/>
        <v>0</v>
      </c>
      <c r="ID74" s="460">
        <f t="shared" si="245"/>
        <v>0</v>
      </c>
      <c r="IE74" s="460">
        <f t="shared" si="246"/>
        <v>0</v>
      </c>
      <c r="IF74" s="460">
        <f t="shared" si="247"/>
        <v>0</v>
      </c>
      <c r="IG74" s="460">
        <f t="shared" si="248"/>
        <v>0</v>
      </c>
      <c r="IH74" s="460">
        <f t="shared" si="249"/>
        <v>0</v>
      </c>
      <c r="II74" s="460">
        <f t="shared" si="250"/>
        <v>0</v>
      </c>
      <c r="IJ74" s="460">
        <f t="shared" si="251"/>
        <v>0</v>
      </c>
      <c r="IK74" s="460">
        <f t="shared" si="252"/>
        <v>0</v>
      </c>
      <c r="IL74" s="460">
        <f t="shared" si="253"/>
        <v>0</v>
      </c>
      <c r="IM74" s="460">
        <f t="shared" si="254"/>
        <v>0</v>
      </c>
      <c r="IN74" s="460">
        <f t="shared" si="255"/>
        <v>0</v>
      </c>
      <c r="IO74" s="460">
        <f t="shared" si="256"/>
        <v>0</v>
      </c>
      <c r="IP74" s="460">
        <f t="shared" si="257"/>
        <v>0</v>
      </c>
      <c r="IQ74" s="460">
        <f t="shared" si="258"/>
        <v>0</v>
      </c>
      <c r="IR74" s="460">
        <f t="shared" si="259"/>
        <v>0</v>
      </c>
      <c r="IS74" s="460">
        <f t="shared" si="260"/>
        <v>0</v>
      </c>
      <c r="IT74" s="460">
        <f t="shared" si="261"/>
        <v>0</v>
      </c>
      <c r="IU74" s="460">
        <f t="shared" si="262"/>
        <v>0</v>
      </c>
      <c r="IV74" s="460">
        <f t="shared" si="263"/>
        <v>0</v>
      </c>
      <c r="IW74" s="460">
        <f t="shared" si="264"/>
        <v>0</v>
      </c>
      <c r="IX74" s="460">
        <f t="shared" si="265"/>
        <v>0</v>
      </c>
      <c r="IY74" s="460">
        <f t="shared" si="266"/>
        <v>0</v>
      </c>
      <c r="IZ74" s="460">
        <f t="shared" si="267"/>
        <v>0</v>
      </c>
      <c r="JA74" s="460">
        <f t="shared" si="268"/>
        <v>0</v>
      </c>
      <c r="JB74" s="460">
        <f t="shared" si="269"/>
        <v>0</v>
      </c>
      <c r="JC74" s="460">
        <f t="shared" si="270"/>
        <v>0</v>
      </c>
      <c r="JD74" s="460">
        <f t="shared" si="271"/>
        <v>0</v>
      </c>
      <c r="JE74" s="460">
        <f t="shared" si="272"/>
        <v>0</v>
      </c>
      <c r="JF74" s="460">
        <f t="shared" si="273"/>
        <v>0</v>
      </c>
      <c r="JG74" s="460">
        <f t="shared" si="154"/>
        <v>0</v>
      </c>
      <c r="JH74" s="460">
        <f t="shared" si="155"/>
        <v>0</v>
      </c>
      <c r="JI74" s="460">
        <f t="shared" si="156"/>
        <v>0</v>
      </c>
      <c r="JJ74" s="460">
        <f t="shared" si="157"/>
        <v>0</v>
      </c>
      <c r="JK74" s="460">
        <f t="shared" si="158"/>
        <v>0</v>
      </c>
      <c r="JL74" s="460">
        <f t="shared" si="159"/>
        <v>0</v>
      </c>
      <c r="JM74" s="648">
        <f t="shared" si="274"/>
        <v>0</v>
      </c>
      <c r="JN74" s="460">
        <f t="shared" si="275"/>
        <v>0</v>
      </c>
      <c r="JO74" s="460">
        <f t="shared" si="276"/>
        <v>0</v>
      </c>
      <c r="JP74" s="648">
        <f t="shared" si="277"/>
        <v>0</v>
      </c>
      <c r="JQ74" s="460">
        <f t="shared" si="278"/>
        <v>0</v>
      </c>
      <c r="JR74" s="460">
        <f t="shared" si="279"/>
        <v>0</v>
      </c>
      <c r="JS74" s="460">
        <f t="shared" si="308"/>
        <v>0</v>
      </c>
      <c r="JT74" s="460">
        <f t="shared" si="280"/>
        <v>0</v>
      </c>
      <c r="JU74" s="460">
        <f t="shared" si="281"/>
        <v>0</v>
      </c>
      <c r="JV74" s="460">
        <f t="shared" si="282"/>
        <v>0</v>
      </c>
      <c r="JW74" s="460">
        <f t="shared" si="322"/>
        <v>0</v>
      </c>
      <c r="JX74" s="460">
        <f t="shared" si="322"/>
        <v>0</v>
      </c>
      <c r="JY74" s="460">
        <f t="shared" si="322"/>
        <v>0</v>
      </c>
      <c r="JZ74" s="460">
        <f t="shared" si="322"/>
        <v>0</v>
      </c>
      <c r="KA74" s="460">
        <f t="shared" si="322"/>
        <v>0</v>
      </c>
      <c r="KB74" s="460">
        <f t="shared" si="322"/>
        <v>0</v>
      </c>
      <c r="KC74" s="460">
        <f t="shared" si="322"/>
        <v>0</v>
      </c>
      <c r="KD74" s="460">
        <f t="shared" si="322"/>
        <v>0</v>
      </c>
      <c r="KE74" s="460">
        <f t="shared" si="322"/>
        <v>0</v>
      </c>
      <c r="KF74" s="460">
        <f t="shared" si="322"/>
        <v>0</v>
      </c>
      <c r="KG74" s="460">
        <f t="shared" si="322"/>
        <v>0</v>
      </c>
      <c r="KH74" s="460">
        <f t="shared" si="321"/>
        <v>0</v>
      </c>
      <c r="KI74" s="460">
        <f t="shared" si="283"/>
        <v>0</v>
      </c>
      <c r="KJ74" s="460">
        <f t="shared" si="321"/>
        <v>0</v>
      </c>
      <c r="KK74" s="460">
        <f t="shared" si="321"/>
        <v>0</v>
      </c>
      <c r="KL74" s="460">
        <f t="shared" si="321"/>
        <v>0</v>
      </c>
      <c r="KM74" s="460">
        <f t="shared" si="321"/>
        <v>0</v>
      </c>
      <c r="KN74" s="460">
        <f t="shared" si="321"/>
        <v>0</v>
      </c>
      <c r="KO74" s="460">
        <f t="shared" si="320"/>
        <v>0</v>
      </c>
      <c r="KP74" s="460">
        <f t="shared" si="320"/>
        <v>0</v>
      </c>
      <c r="KQ74" s="460">
        <f t="shared" si="320"/>
        <v>0</v>
      </c>
      <c r="KR74" s="460">
        <f t="shared" si="320"/>
        <v>0</v>
      </c>
      <c r="KS74" s="460">
        <f t="shared" si="320"/>
        <v>0</v>
      </c>
      <c r="KT74" s="460">
        <f t="shared" si="320"/>
        <v>0</v>
      </c>
      <c r="KU74" s="460">
        <f t="shared" si="320"/>
        <v>0</v>
      </c>
      <c r="KV74" s="460">
        <f t="shared" si="320"/>
        <v>0</v>
      </c>
      <c r="KW74" s="460">
        <f t="shared" si="320"/>
        <v>0</v>
      </c>
      <c r="KX74" s="460">
        <f t="shared" si="284"/>
        <v>0</v>
      </c>
      <c r="KY74" s="460">
        <f t="shared" si="180"/>
        <v>0</v>
      </c>
      <c r="KZ74" s="460">
        <f t="shared" si="285"/>
        <v>0</v>
      </c>
      <c r="LA74" s="457">
        <f t="shared" si="285"/>
        <v>0</v>
      </c>
      <c r="LB74" s="461">
        <f t="shared" si="162"/>
        <v>0</v>
      </c>
      <c r="LC74" s="460">
        <f t="shared" si="286"/>
        <v>0</v>
      </c>
      <c r="LD74" s="462">
        <f>IF(I74=1,VLOOKUP(C74,'総括表 (A表)'!$E$12:$AP$542,37,FALSE),)</f>
        <v>0</v>
      </c>
      <c r="LE74" s="463">
        <f t="shared" si="163"/>
        <v>0</v>
      </c>
      <c r="LF74" s="460" t="str">
        <f t="shared" si="287"/>
        <v/>
      </c>
      <c r="LG74" s="460" t="str">
        <f t="shared" si="288"/>
        <v/>
      </c>
      <c r="LH74" s="460" t="str">
        <f t="shared" si="164"/>
        <v/>
      </c>
      <c r="LI74" s="460" t="str">
        <f t="shared" si="309"/>
        <v/>
      </c>
      <c r="LJ74" s="460" t="str">
        <f t="shared" si="310"/>
        <v/>
      </c>
      <c r="LK74" s="460" t="str">
        <f t="shared" si="311"/>
        <v/>
      </c>
      <c r="LL74" s="460" t="str">
        <f t="shared" si="312"/>
        <v/>
      </c>
      <c r="LM74" s="460" t="str">
        <f t="shared" si="313"/>
        <v/>
      </c>
      <c r="LN74" s="460" t="str">
        <f t="shared" si="314"/>
        <v/>
      </c>
      <c r="LO74" s="462" t="str">
        <f t="shared" si="289"/>
        <v/>
      </c>
      <c r="LP74" s="459">
        <f t="shared" si="171"/>
        <v>0</v>
      </c>
      <c r="LQ74" s="460" t="str">
        <f t="shared" si="290"/>
        <v/>
      </c>
      <c r="LR74" s="460" t="str">
        <f t="shared" si="291"/>
        <v/>
      </c>
      <c r="LS74" s="464" t="str">
        <f t="shared" si="292"/>
        <v/>
      </c>
      <c r="LT74" s="460" t="str">
        <f t="shared" si="293"/>
        <v/>
      </c>
      <c r="LU74" s="460" t="str">
        <f t="shared" si="294"/>
        <v/>
      </c>
      <c r="LV74" s="621" t="str">
        <f t="shared" si="179"/>
        <v>○</v>
      </c>
      <c r="LW74" s="459">
        <f t="shared" si="172"/>
        <v>0</v>
      </c>
      <c r="LX74" s="465">
        <f t="shared" si="295"/>
        <v>0</v>
      </c>
      <c r="LY74" s="465" t="str">
        <f t="shared" si="296"/>
        <v/>
      </c>
      <c r="LZ74" s="466" t="str">
        <f t="shared" si="173"/>
        <v/>
      </c>
      <c r="MA74" s="466">
        <f t="shared" si="297"/>
        <v>0</v>
      </c>
      <c r="MB74" s="466">
        <f t="shared" si="174"/>
        <v>0</v>
      </c>
      <c r="MC74" s="466">
        <f t="shared" si="298"/>
        <v>0</v>
      </c>
      <c r="MD74" s="467">
        <f t="shared" si="299"/>
        <v>0</v>
      </c>
      <c r="ME74" s="468" t="str">
        <f t="shared" si="300"/>
        <v>○</v>
      </c>
      <c r="MF74" s="469" t="str">
        <f t="shared" si="301"/>
        <v/>
      </c>
      <c r="MG74" s="466">
        <f t="shared" si="302"/>
        <v>0</v>
      </c>
      <c r="MH74" s="470">
        <f t="shared" si="303"/>
        <v>0</v>
      </c>
      <c r="MI74" s="471" t="str">
        <f t="shared" si="175"/>
        <v>○</v>
      </c>
      <c r="MJ74" s="556" t="str">
        <f t="shared" si="176"/>
        <v>○</v>
      </c>
      <c r="MK74" s="569" t="str">
        <f t="shared" si="304"/>
        <v/>
      </c>
      <c r="ML74" s="568" t="str">
        <f t="shared" si="305"/>
        <v/>
      </c>
      <c r="MM74" s="570" t="str">
        <f t="shared" si="306"/>
        <v/>
      </c>
      <c r="MN74" s="571">
        <f t="shared" si="307"/>
        <v>0</v>
      </c>
    </row>
    <row r="75" spans="1:352" ht="30" customHeight="1">
      <c r="A75" s="531">
        <f t="shared" si="200"/>
        <v>0</v>
      </c>
      <c r="B75" s="531">
        <f t="shared" si="133"/>
        <v>0</v>
      </c>
      <c r="C75" s="531">
        <f t="shared" si="181"/>
        <v>0</v>
      </c>
      <c r="D75" s="531">
        <f t="shared" si="135"/>
        <v>0</v>
      </c>
      <c r="E75" s="531">
        <f t="shared" si="201"/>
        <v>0</v>
      </c>
      <c r="F75" s="531">
        <f t="shared" si="202"/>
        <v>0</v>
      </c>
      <c r="G75" s="531">
        <f t="shared" si="136"/>
        <v>0</v>
      </c>
      <c r="H75" s="531">
        <f t="shared" si="137"/>
        <v>0</v>
      </c>
      <c r="I75" s="531">
        <f t="shared" si="203"/>
        <v>0</v>
      </c>
      <c r="J75" s="531">
        <f t="shared" si="138"/>
        <v>0</v>
      </c>
      <c r="K75" s="532">
        <f t="shared" si="12"/>
        <v>62</v>
      </c>
      <c r="L75" s="390"/>
      <c r="M75" s="391"/>
      <c r="N75" s="391"/>
      <c r="O75" s="102"/>
      <c r="P75" s="545" cm="1">
        <f t="array" ref="P75">IFERROR(_xlfn.IFS($O75=1,"都市農業地域",$O75=2,"平地農業地域",$O75=3,"中間農業地域",$O75=4,"山間農業地域"),0)</f>
        <v>0</v>
      </c>
      <c r="Q75" s="560"/>
      <c r="R75" s="317">
        <f t="shared" si="204"/>
        <v>0</v>
      </c>
      <c r="S75" s="637"/>
      <c r="T75" s="742"/>
      <c r="U75" s="743"/>
      <c r="V75" s="637"/>
      <c r="W75" s="455" t="str">
        <f t="shared" si="139"/>
        <v/>
      </c>
      <c r="X75" s="546" t="str">
        <f>IFERROR(IF($Y75=5,"100万円",VLOOKUP($W75,'整理番号表 （R7） '!$Y$33:$Z$34,2,"FALSE")),"")</f>
        <v/>
      </c>
      <c r="Y75" s="50"/>
      <c r="Z75" s="456" cm="1">
        <f t="array" ref="Z75">IFERROR(_xlfn.IFS($Y75=1,"認定農業者",$Y75=2,"認定就農者",$Y75=3,"集落営農組織(任意組織)",$Y75=4,"市町村基本構想に示す目標水準を達成している農業者",$Y75=5,"市町村が認める者"),0)</f>
        <v>0</v>
      </c>
      <c r="AA75" s="371"/>
      <c r="AB75" s="547" t="str">
        <f>'整理番号表 （R7） '!$AC75</f>
        <v/>
      </c>
      <c r="AC75" s="548" t="str">
        <f t="shared" si="186"/>
        <v/>
      </c>
      <c r="AD75" s="50"/>
      <c r="AE75" s="50"/>
      <c r="AF75" s="318">
        <f>IF(AE75&lt;&gt;0,VLOOKUP(AE75,'整理番号表 （R7） '!$B$20:$F$47,2,FALSE),)</f>
        <v>0</v>
      </c>
      <c r="AG75" s="104"/>
      <c r="AH75" s="549" t="str">
        <f>IFERROR(VLOOKUP(AG75,'整理番号表 （R7） '!$P$6:$Q$39,2,FALSE),"")</f>
        <v/>
      </c>
      <c r="AI75" s="106"/>
      <c r="AJ75" s="530">
        <f t="shared" si="205"/>
        <v>0</v>
      </c>
      <c r="AK75" s="89"/>
      <c r="AL75" s="632"/>
      <c r="AM75" s="439"/>
      <c r="AN75" s="440"/>
      <c r="AO75" s="440"/>
      <c r="AP75" s="104"/>
      <c r="AQ75" s="441">
        <f>IF(AP75&lt;&gt;0,VLOOKUP(AP75,'整理番号表 （R7） '!$P$43:$R$49,2,FALSE),)</f>
        <v>0</v>
      </c>
      <c r="AR75" s="442"/>
      <c r="AS75" s="440"/>
      <c r="AT75" s="105"/>
      <c r="AU75" s="767"/>
      <c r="AV75" s="767"/>
      <c r="AW75" s="418"/>
      <c r="AX75" s="443">
        <f t="shared" si="140"/>
        <v>0</v>
      </c>
      <c r="AY75" s="443">
        <f t="shared" si="206"/>
        <v>0</v>
      </c>
      <c r="AZ75" s="418"/>
      <c r="BA75" s="443">
        <f t="shared" si="177"/>
        <v>0</v>
      </c>
      <c r="BB75" s="444"/>
      <c r="BC75" s="444"/>
      <c r="BD75" s="444"/>
      <c r="BE75" s="620"/>
      <c r="BF75" s="553" t="str">
        <f t="shared" si="207"/>
        <v/>
      </c>
      <c r="BG75" s="562" t="str">
        <f t="shared" si="208"/>
        <v/>
      </c>
      <c r="BH75" s="445">
        <f t="shared" si="143"/>
        <v>0</v>
      </c>
      <c r="BI75" s="445">
        <f t="shared" si="178"/>
        <v>0</v>
      </c>
      <c r="BJ75" s="446"/>
      <c r="BK75" s="446"/>
      <c r="BL75" s="446"/>
      <c r="BM75" s="45"/>
      <c r="BN75" s="318">
        <f>IF(BM75&lt;&gt;0,VLOOKUP(BM75,'整理番号表 （R7） '!$T$6:$U$16,2,FALSE),)</f>
        <v>0</v>
      </c>
      <c r="BO75" s="45"/>
      <c r="BP75" s="318">
        <f>IF(BO75&lt;&gt;0,VLOOKUP(BO75,'整理番号表 （R7） '!$T$23:$U$30,2,FALSE),)</f>
        <v>0</v>
      </c>
      <c r="BQ75" s="45"/>
      <c r="BR75" s="319">
        <f t="shared" si="17"/>
        <v>0</v>
      </c>
      <c r="BS75" s="763" t="str">
        <f t="shared" si="209"/>
        <v/>
      </c>
      <c r="BT75" s="113"/>
      <c r="BU75" s="618"/>
      <c r="BV75" s="113"/>
      <c r="BW75" s="113"/>
      <c r="BX75" s="113"/>
      <c r="BY75" s="554">
        <f t="shared" si="144"/>
        <v>0</v>
      </c>
      <c r="BZ75" s="764">
        <f t="shared" si="195"/>
        <v>0</v>
      </c>
      <c r="CA75" s="317">
        <f t="shared" si="145"/>
        <v>0</v>
      </c>
      <c r="CB75" s="357" t="str">
        <f t="shared" si="182"/>
        <v/>
      </c>
      <c r="CC75" s="317">
        <f t="shared" si="210"/>
        <v>0</v>
      </c>
      <c r="CD75" s="317">
        <f t="shared" si="146"/>
        <v>0</v>
      </c>
      <c r="CE75" s="317">
        <f t="shared" si="147"/>
        <v>0</v>
      </c>
      <c r="CF75" s="317">
        <f t="shared" si="148"/>
        <v>0</v>
      </c>
      <c r="CG75" s="317">
        <f t="shared" si="149"/>
        <v>0</v>
      </c>
      <c r="CH75" s="317">
        <f t="shared" si="150"/>
        <v>0</v>
      </c>
      <c r="CI75" s="357" t="str">
        <f t="shared" si="151"/>
        <v/>
      </c>
      <c r="CJ75" s="572">
        <f t="shared" si="326"/>
        <v>0</v>
      </c>
      <c r="CK75" s="320">
        <f t="shared" si="326"/>
        <v>0</v>
      </c>
      <c r="CL75" s="320">
        <f t="shared" si="326"/>
        <v>0</v>
      </c>
      <c r="CM75" s="320">
        <f t="shared" si="326"/>
        <v>0</v>
      </c>
      <c r="CN75" s="320">
        <f t="shared" si="326"/>
        <v>0</v>
      </c>
      <c r="CO75" s="320">
        <f t="shared" si="326"/>
        <v>0</v>
      </c>
      <c r="CP75" s="320">
        <f t="shared" si="211"/>
        <v>0</v>
      </c>
      <c r="CQ75" s="320">
        <f t="shared" si="327"/>
        <v>0</v>
      </c>
      <c r="CR75" s="320">
        <f t="shared" si="327"/>
        <v>0</v>
      </c>
      <c r="CS75" s="320">
        <f t="shared" si="327"/>
        <v>0</v>
      </c>
      <c r="CT75" s="320">
        <f t="shared" si="327"/>
        <v>0</v>
      </c>
      <c r="CU75" s="320">
        <f t="shared" si="327"/>
        <v>0</v>
      </c>
      <c r="CV75" s="320">
        <f t="shared" si="327"/>
        <v>0</v>
      </c>
      <c r="CW75" s="320">
        <f t="shared" si="212"/>
        <v>0</v>
      </c>
      <c r="CX75" s="320">
        <f t="shared" si="328"/>
        <v>0</v>
      </c>
      <c r="CY75" s="320">
        <f t="shared" si="328"/>
        <v>0</v>
      </c>
      <c r="CZ75" s="320">
        <f t="shared" si="328"/>
        <v>0</v>
      </c>
      <c r="DA75" s="320">
        <f t="shared" si="328"/>
        <v>0</v>
      </c>
      <c r="DB75" s="320">
        <f t="shared" si="328"/>
        <v>0</v>
      </c>
      <c r="DC75" s="320">
        <f t="shared" si="328"/>
        <v>0</v>
      </c>
      <c r="DD75" s="320">
        <f t="shared" si="213"/>
        <v>0</v>
      </c>
      <c r="DE75" s="320">
        <f t="shared" si="329"/>
        <v>0</v>
      </c>
      <c r="DF75" s="320">
        <f t="shared" si="329"/>
        <v>0</v>
      </c>
      <c r="DG75" s="320">
        <f t="shared" si="329"/>
        <v>0</v>
      </c>
      <c r="DH75" s="320">
        <f t="shared" si="329"/>
        <v>0</v>
      </c>
      <c r="DI75" s="320">
        <f t="shared" si="330"/>
        <v>0</v>
      </c>
      <c r="DJ75" s="320">
        <f t="shared" si="330"/>
        <v>0</v>
      </c>
      <c r="DK75" s="320">
        <f t="shared" si="214"/>
        <v>0</v>
      </c>
      <c r="DL75" s="320">
        <f t="shared" si="215"/>
        <v>0</v>
      </c>
      <c r="DM75" s="320">
        <f t="shared" si="216"/>
        <v>0</v>
      </c>
      <c r="DN75" s="320">
        <f t="shared" si="217"/>
        <v>0</v>
      </c>
      <c r="DO75" s="320">
        <f t="shared" si="218"/>
        <v>0</v>
      </c>
      <c r="DP75" s="374">
        <f t="shared" si="219"/>
        <v>0</v>
      </c>
      <c r="DQ75" s="447">
        <f t="shared" si="220"/>
        <v>0</v>
      </c>
      <c r="DR75" s="447">
        <f>IF($W75=1,IF(SUM($DQ75:DQ75)&lt;&gt;1,IF(SUM(GL75,GW75,HF75)&gt;0,1,),),)</f>
        <v>0</v>
      </c>
      <c r="DS75" s="447">
        <f>IF($W75=1,IF(SUM($DQ75:DR75)&lt;&gt;1,IF(SUM(GM75,GX75,HG75)&gt;0,1,),),)</f>
        <v>0</v>
      </c>
      <c r="DT75" s="447">
        <f>IF($W75=1,IF(SUM($DQ75:DS75)&lt;&gt;1,IF(SUM(GN75,GY75,HH75)&gt;0,1,),),)</f>
        <v>0</v>
      </c>
      <c r="DU75" s="447">
        <f>IF($W75=1,IF(SUM($DQ75:DT75)&lt;&gt;1,IF(SUM(GO75,GT75,GZ75,HI75)&gt;0,1,),),)</f>
        <v>0</v>
      </c>
      <c r="DV75" s="447">
        <f>IF($W75=1,IF(SUM($DQ75:DT75)&lt;&gt;1,IF(SUM(GP75,HA75,HJ75)&gt;0,1,),),)</f>
        <v>0</v>
      </c>
      <c r="DW75" s="447">
        <f>IF($W75=1,IF(SUM($DQ75:DV75)&lt;&gt;1,IF(SUM(GQ75,HB75,HK75)&gt;0,1,),),)</f>
        <v>0</v>
      </c>
      <c r="DX75" s="447">
        <f>IF($W75=1,IF(SUM($DQ75:DV75)&lt;&gt;1,IF(SUM(GR75,HC75,HL75)&gt;0,1,),),)</f>
        <v>0</v>
      </c>
      <c r="DY75" s="447">
        <f>IF($W75=1,IF(SUM($DQ75:DX75)&lt;&gt;1,IF(SUM(GS75,HD75,HM75,GU75)&gt;0,1,),),)</f>
        <v>0</v>
      </c>
      <c r="DZ75" s="447">
        <f t="shared" si="221"/>
        <v>0</v>
      </c>
      <c r="EA75" s="643"/>
      <c r="EB75" s="643"/>
      <c r="EC75" s="643"/>
      <c r="ED75" s="643"/>
      <c r="EE75" s="643"/>
      <c r="EF75" s="643"/>
      <c r="EG75" s="643"/>
      <c r="EH75" s="643"/>
      <c r="EI75" s="643"/>
      <c r="EJ75" s="643"/>
      <c r="EK75" s="643"/>
      <c r="EL75" s="643"/>
      <c r="EM75" s="56"/>
      <c r="EN75" s="56"/>
      <c r="EO75" s="56"/>
      <c r="EP75" s="56"/>
      <c r="EQ75" s="56"/>
      <c r="ER75" s="555">
        <f t="shared" si="222"/>
        <v>0</v>
      </c>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448"/>
      <c r="FT75" s="56"/>
      <c r="FU75" s="449"/>
      <c r="FV75" s="458"/>
      <c r="FW75" s="573"/>
      <c r="FX75" s="530">
        <f t="shared" si="223"/>
        <v>0</v>
      </c>
      <c r="FY75" s="450"/>
      <c r="FZ75" s="451"/>
      <c r="GA75" s="452"/>
      <c r="GB75" s="452"/>
      <c r="GC75" s="453">
        <f t="shared" si="224"/>
        <v>0</v>
      </c>
      <c r="GD75" s="454">
        <f t="shared" si="225"/>
        <v>0</v>
      </c>
      <c r="GE75" s="455">
        <f t="shared" si="226"/>
        <v>0</v>
      </c>
      <c r="GF75" s="456">
        <f t="shared" si="227"/>
        <v>0</v>
      </c>
      <c r="GG75" s="456">
        <f t="shared" si="228"/>
        <v>0</v>
      </c>
      <c r="GH75" s="456">
        <f t="shared" si="229"/>
        <v>0</v>
      </c>
      <c r="GI75" s="456">
        <f t="shared" si="230"/>
        <v>0</v>
      </c>
      <c r="GJ75" s="455">
        <f t="shared" si="47"/>
        <v>0</v>
      </c>
      <c r="GK75" s="455">
        <f t="shared" si="152"/>
        <v>0</v>
      </c>
      <c r="GL75" s="455">
        <f>IF(AND($FX75&lt;&gt;1,$FZ75&lt;&gt;1),IF(AND(SUM($GK75:GK75)&lt;&gt;1),IF($GC75&gt;=10,1,),),0)</f>
        <v>0</v>
      </c>
      <c r="GM75" s="455">
        <f>IF(AND($FX75&lt;&gt;1,$FZ75&lt;&gt;1),IF(AND(SUM($GK75:GL75)&lt;&gt;1),IF(AND($FY75=1,$GC75&gt;=4),1,),),0)</f>
        <v>0</v>
      </c>
      <c r="GN75" s="455">
        <f>IF(AND($FX75&lt;&gt;1,$FZ75&lt;&gt;1),IF(AND(SUM($GK75:GM75)&lt;&gt;1),IF(AND($FY75=1,$GC75&gt;=2),1,),),0)</f>
        <v>0</v>
      </c>
      <c r="GO75" s="455">
        <f>IF(AND($FX75&lt;&gt;1,$FZ75&lt;&gt;1),IF(AND(SUM($GK75:GN75)&lt;&gt;1),IF(AND($FY75=1,$GC75&gt;0),1,),),0)</f>
        <v>0</v>
      </c>
      <c r="GP75" s="455">
        <f>IF(AND($FX75&lt;&gt;1,$FZ75&lt;&gt;1),IF(AND(SUM($GK75:GO75)&lt;&gt;1),IF($GC75&gt;=4,1,),),0)</f>
        <v>0</v>
      </c>
      <c r="GQ75" s="455">
        <f>IF(AND($FX75&lt;&gt;1,$FZ75&lt;&gt;1),IF(AND(SUM($GK75:GP75)&lt;&gt;1),IF($FY75=1,1,),),0)</f>
        <v>0</v>
      </c>
      <c r="GR75" s="455">
        <f>IF(AND($FX75&lt;&gt;1,$FZ75&lt;&gt;1),IF(AND(SUM($GK75:GQ75)&lt;&gt;1),IF($GC75&gt;=2,1,),),0)</f>
        <v>0</v>
      </c>
      <c r="GS75" s="455">
        <f>IF(AND($FX75&lt;&gt;1,$FZ75&lt;&gt;1),IF(AND(SUM($GK75:GR75)&lt;&gt;1),IF($GC75&gt;0,1,),),0)</f>
        <v>0</v>
      </c>
      <c r="GT75" s="455">
        <f t="shared" si="48"/>
        <v>0</v>
      </c>
      <c r="GU75" s="455">
        <f>IF($FX75&lt;&gt;1,IF(AND(SUM($GT75:GT75)&lt;&gt;1,$GJ75=4,$FZ75=1,$GC75&gt;0),1,),0)</f>
        <v>0</v>
      </c>
      <c r="GV75" s="455">
        <f t="shared" si="49"/>
        <v>0</v>
      </c>
      <c r="GW75" s="455">
        <f t="shared" si="50"/>
        <v>0</v>
      </c>
      <c r="GX75" s="455">
        <f>IF($FX75&lt;&gt;1,IF(AND($GJ75=2,SUM($GV75:GW75)&lt;&gt;1),IF(AND($FY75=1,$GD75&gt;=0.2),1,),),0)</f>
        <v>0</v>
      </c>
      <c r="GY75" s="455">
        <f>IF($FX75&lt;&gt;1,IF(AND($GJ75=2,SUM($GV75:GX75)&lt;&gt;1),IF(AND($FY75=1,$GD75&gt;=0.1),1,),),0)</f>
        <v>0</v>
      </c>
      <c r="GZ75" s="455">
        <f>IF($FX75&lt;&gt;1,IF(AND($GJ75=2,SUM($GV75:GY75)&lt;&gt;1),IF(AND($FY75=1,$GC75&gt;0),1,),),0)</f>
        <v>0</v>
      </c>
      <c r="HA75" s="455">
        <f>IF($FX75&lt;&gt;1,IF(AND($GJ75=2,SUM($GV75:GZ75)&lt;&gt;1),IF($GD75&gt;=0.2,1,),),0)</f>
        <v>0</v>
      </c>
      <c r="HB75" s="455">
        <f>IF($FX75&lt;&gt;1,IF(AND($GJ75=2,SUM($GV75:HA75)&lt;&gt;1),IF($FY75=1,1,),),0)</f>
        <v>0</v>
      </c>
      <c r="HC75" s="455">
        <f>IF($FX75&lt;&gt;1,IF(AND($GJ75=2,SUM($GV75:HB75)&lt;&gt;1),IF($GD75&gt;=0.1,1,),),0)</f>
        <v>0</v>
      </c>
      <c r="HD75" s="455">
        <f>IF($FX75&lt;&gt;1,IF(AND(SUM($GV75:HC75)&lt;&gt;1,$GJ75=2,$GC75&gt;0),1,),0)</f>
        <v>0</v>
      </c>
      <c r="HE75" s="455">
        <f t="shared" si="51"/>
        <v>0</v>
      </c>
      <c r="HF75" s="455">
        <f t="shared" si="52"/>
        <v>0</v>
      </c>
      <c r="HG75" s="455">
        <f>IF($FX75&lt;&gt;1,IF(AND($GJ75=3,SUM($HE75:HF75)&lt;&gt;1),IF(AND($FY75=1,$GD75&gt;=0.1),1,),),0)</f>
        <v>0</v>
      </c>
      <c r="HH75" s="455">
        <f>IF($FX75&lt;&gt;1,IF(AND($GJ75=3,SUM($HE75:HG75)&lt;&gt;1),IF(AND($FY75=1,$GD75&gt;=0.05),1,),),0)</f>
        <v>0</v>
      </c>
      <c r="HI75" s="455">
        <f>IF($FX75&lt;&gt;1,IF(AND($GJ75=3,SUM($HE75:HH75)&lt;&gt;1),IF(AND($FY75=1,$GC75&gt;0),1,),),0)</f>
        <v>0</v>
      </c>
      <c r="HJ75" s="455">
        <f>IF($FX75&lt;&gt;1,IF(AND($GJ75=3,SUM($HE75:HI75)&lt;&gt;1),IF($GD75&gt;=0.1,1,),),0)</f>
        <v>0</v>
      </c>
      <c r="HK75" s="455">
        <f>IF($FX75&lt;&gt;1,IF(AND($GJ75=3,SUM($HE75:HJ75)&lt;&gt;1),IF($FY75=1,1,),),0)</f>
        <v>0</v>
      </c>
      <c r="HL75" s="455">
        <f>IF($FX75&lt;&gt;1,IF(AND($GJ75=3,SUM($HE75:HK75)&lt;&gt;1),IF($GD75&gt;=0.05,1,),),0)</f>
        <v>0</v>
      </c>
      <c r="HM75" s="455">
        <f>IF($FX75&lt;&gt;1,IF(AND(SUM($HE75:HL75)&lt;&gt;1,$GJ75=3,$FZ75=1,$GC75&gt;0),1,),0)</f>
        <v>0</v>
      </c>
      <c r="HN75" s="457">
        <f t="shared" si="153"/>
        <v>0</v>
      </c>
      <c r="HO75" s="458"/>
      <c r="HP75" s="459">
        <f t="shared" si="231"/>
        <v>0</v>
      </c>
      <c r="HQ75" s="460">
        <f t="shared" si="232"/>
        <v>0</v>
      </c>
      <c r="HR75" s="460">
        <f t="shared" si="233"/>
        <v>0</v>
      </c>
      <c r="HS75" s="460">
        <f t="shared" si="234"/>
        <v>0</v>
      </c>
      <c r="HT75" s="460">
        <f t="shared" si="235"/>
        <v>0</v>
      </c>
      <c r="HU75" s="460">
        <f t="shared" si="236"/>
        <v>0</v>
      </c>
      <c r="HV75" s="460">
        <f t="shared" si="237"/>
        <v>0</v>
      </c>
      <c r="HW75" s="460">
        <f t="shared" si="238"/>
        <v>0</v>
      </c>
      <c r="HX75" s="460">
        <f t="shared" si="239"/>
        <v>0</v>
      </c>
      <c r="HY75" s="460">
        <f t="shared" si="240"/>
        <v>0</v>
      </c>
      <c r="HZ75" s="460">
        <f t="shared" si="241"/>
        <v>0</v>
      </c>
      <c r="IA75" s="460">
        <f t="shared" si="242"/>
        <v>0</v>
      </c>
      <c r="IB75" s="460">
        <f t="shared" si="243"/>
        <v>0</v>
      </c>
      <c r="IC75" s="460">
        <f t="shared" si="244"/>
        <v>0</v>
      </c>
      <c r="ID75" s="460">
        <f t="shared" si="245"/>
        <v>0</v>
      </c>
      <c r="IE75" s="460">
        <f t="shared" si="246"/>
        <v>0</v>
      </c>
      <c r="IF75" s="460">
        <f t="shared" si="247"/>
        <v>0</v>
      </c>
      <c r="IG75" s="460">
        <f t="shared" si="248"/>
        <v>0</v>
      </c>
      <c r="IH75" s="460">
        <f t="shared" si="249"/>
        <v>0</v>
      </c>
      <c r="II75" s="460">
        <f t="shared" si="250"/>
        <v>0</v>
      </c>
      <c r="IJ75" s="460">
        <f t="shared" si="251"/>
        <v>0</v>
      </c>
      <c r="IK75" s="460">
        <f t="shared" si="252"/>
        <v>0</v>
      </c>
      <c r="IL75" s="460">
        <f t="shared" si="253"/>
        <v>0</v>
      </c>
      <c r="IM75" s="460">
        <f t="shared" si="254"/>
        <v>0</v>
      </c>
      <c r="IN75" s="460">
        <f t="shared" si="255"/>
        <v>0</v>
      </c>
      <c r="IO75" s="460">
        <f t="shared" si="256"/>
        <v>0</v>
      </c>
      <c r="IP75" s="460">
        <f t="shared" si="257"/>
        <v>0</v>
      </c>
      <c r="IQ75" s="460">
        <f t="shared" si="258"/>
        <v>0</v>
      </c>
      <c r="IR75" s="460">
        <f t="shared" si="259"/>
        <v>0</v>
      </c>
      <c r="IS75" s="460">
        <f t="shared" si="260"/>
        <v>0</v>
      </c>
      <c r="IT75" s="460">
        <f t="shared" si="261"/>
        <v>0</v>
      </c>
      <c r="IU75" s="460">
        <f t="shared" si="262"/>
        <v>0</v>
      </c>
      <c r="IV75" s="460">
        <f t="shared" si="263"/>
        <v>0</v>
      </c>
      <c r="IW75" s="460">
        <f t="shared" si="264"/>
        <v>0</v>
      </c>
      <c r="IX75" s="460">
        <f t="shared" si="265"/>
        <v>0</v>
      </c>
      <c r="IY75" s="460">
        <f t="shared" si="266"/>
        <v>0</v>
      </c>
      <c r="IZ75" s="460">
        <f t="shared" si="267"/>
        <v>0</v>
      </c>
      <c r="JA75" s="460">
        <f t="shared" si="268"/>
        <v>0</v>
      </c>
      <c r="JB75" s="460">
        <f t="shared" si="269"/>
        <v>0</v>
      </c>
      <c r="JC75" s="460">
        <f t="shared" si="270"/>
        <v>0</v>
      </c>
      <c r="JD75" s="460">
        <f t="shared" si="271"/>
        <v>0</v>
      </c>
      <c r="JE75" s="460">
        <f t="shared" si="272"/>
        <v>0</v>
      </c>
      <c r="JF75" s="460">
        <f t="shared" si="273"/>
        <v>0</v>
      </c>
      <c r="JG75" s="460">
        <f t="shared" si="154"/>
        <v>0</v>
      </c>
      <c r="JH75" s="460">
        <f t="shared" si="155"/>
        <v>0</v>
      </c>
      <c r="JI75" s="460">
        <f t="shared" si="156"/>
        <v>0</v>
      </c>
      <c r="JJ75" s="460">
        <f t="shared" si="157"/>
        <v>0</v>
      </c>
      <c r="JK75" s="460">
        <f t="shared" si="158"/>
        <v>0</v>
      </c>
      <c r="JL75" s="460">
        <f t="shared" si="159"/>
        <v>0</v>
      </c>
      <c r="JM75" s="648">
        <f t="shared" si="274"/>
        <v>0</v>
      </c>
      <c r="JN75" s="460">
        <f t="shared" si="275"/>
        <v>0</v>
      </c>
      <c r="JO75" s="460">
        <f t="shared" si="276"/>
        <v>0</v>
      </c>
      <c r="JP75" s="648">
        <f t="shared" si="277"/>
        <v>0</v>
      </c>
      <c r="JQ75" s="460">
        <f t="shared" si="278"/>
        <v>0</v>
      </c>
      <c r="JR75" s="460">
        <f t="shared" si="279"/>
        <v>0</v>
      </c>
      <c r="JS75" s="460">
        <f t="shared" si="308"/>
        <v>0</v>
      </c>
      <c r="JT75" s="460">
        <f t="shared" si="280"/>
        <v>0</v>
      </c>
      <c r="JU75" s="460">
        <f t="shared" si="281"/>
        <v>0</v>
      </c>
      <c r="JV75" s="460">
        <f t="shared" si="282"/>
        <v>0</v>
      </c>
      <c r="JW75" s="460">
        <f t="shared" si="322"/>
        <v>0</v>
      </c>
      <c r="JX75" s="460">
        <f t="shared" si="322"/>
        <v>0</v>
      </c>
      <c r="JY75" s="460">
        <f t="shared" si="322"/>
        <v>0</v>
      </c>
      <c r="JZ75" s="460">
        <f t="shared" si="322"/>
        <v>0</v>
      </c>
      <c r="KA75" s="460">
        <f t="shared" si="322"/>
        <v>0</v>
      </c>
      <c r="KB75" s="460">
        <f t="shared" si="322"/>
        <v>0</v>
      </c>
      <c r="KC75" s="460">
        <f t="shared" si="322"/>
        <v>0</v>
      </c>
      <c r="KD75" s="460">
        <f t="shared" si="322"/>
        <v>0</v>
      </c>
      <c r="KE75" s="460">
        <f t="shared" si="322"/>
        <v>0</v>
      </c>
      <c r="KF75" s="460">
        <f t="shared" si="322"/>
        <v>0</v>
      </c>
      <c r="KG75" s="460">
        <f t="shared" si="322"/>
        <v>0</v>
      </c>
      <c r="KH75" s="460">
        <f t="shared" si="321"/>
        <v>0</v>
      </c>
      <c r="KI75" s="460">
        <f t="shared" si="283"/>
        <v>0</v>
      </c>
      <c r="KJ75" s="460">
        <f t="shared" si="321"/>
        <v>0</v>
      </c>
      <c r="KK75" s="460">
        <f t="shared" si="321"/>
        <v>0</v>
      </c>
      <c r="KL75" s="460">
        <f t="shared" si="321"/>
        <v>0</v>
      </c>
      <c r="KM75" s="460">
        <f t="shared" si="321"/>
        <v>0</v>
      </c>
      <c r="KN75" s="460">
        <f t="shared" si="321"/>
        <v>0</v>
      </c>
      <c r="KO75" s="460">
        <f t="shared" si="320"/>
        <v>0</v>
      </c>
      <c r="KP75" s="460">
        <f t="shared" si="320"/>
        <v>0</v>
      </c>
      <c r="KQ75" s="460">
        <f t="shared" si="320"/>
        <v>0</v>
      </c>
      <c r="KR75" s="460">
        <f t="shared" si="320"/>
        <v>0</v>
      </c>
      <c r="KS75" s="460">
        <f t="shared" si="320"/>
        <v>0</v>
      </c>
      <c r="KT75" s="460">
        <f t="shared" si="320"/>
        <v>0</v>
      </c>
      <c r="KU75" s="460">
        <f t="shared" si="320"/>
        <v>0</v>
      </c>
      <c r="KV75" s="460">
        <f t="shared" si="320"/>
        <v>0</v>
      </c>
      <c r="KW75" s="460">
        <f t="shared" si="320"/>
        <v>0</v>
      </c>
      <c r="KX75" s="460">
        <f t="shared" si="284"/>
        <v>0</v>
      </c>
      <c r="KY75" s="460">
        <f t="shared" si="180"/>
        <v>0</v>
      </c>
      <c r="KZ75" s="460">
        <f t="shared" si="285"/>
        <v>0</v>
      </c>
      <c r="LA75" s="457">
        <f t="shared" si="285"/>
        <v>0</v>
      </c>
      <c r="LB75" s="461">
        <f t="shared" si="162"/>
        <v>0</v>
      </c>
      <c r="LC75" s="460">
        <f t="shared" si="286"/>
        <v>0</v>
      </c>
      <c r="LD75" s="462">
        <f>IF(I75=1,VLOOKUP(C75,'総括表 (A表)'!$E$12:$AP$542,37,FALSE),)</f>
        <v>0</v>
      </c>
      <c r="LE75" s="463">
        <f t="shared" si="163"/>
        <v>0</v>
      </c>
      <c r="LF75" s="460" t="str">
        <f t="shared" si="287"/>
        <v/>
      </c>
      <c r="LG75" s="460" t="str">
        <f t="shared" si="288"/>
        <v/>
      </c>
      <c r="LH75" s="460" t="str">
        <f t="shared" si="164"/>
        <v/>
      </c>
      <c r="LI75" s="460" t="str">
        <f t="shared" si="309"/>
        <v/>
      </c>
      <c r="LJ75" s="460" t="str">
        <f t="shared" si="310"/>
        <v/>
      </c>
      <c r="LK75" s="460" t="str">
        <f t="shared" si="311"/>
        <v/>
      </c>
      <c r="LL75" s="460" t="str">
        <f t="shared" si="312"/>
        <v/>
      </c>
      <c r="LM75" s="460" t="str">
        <f t="shared" si="313"/>
        <v/>
      </c>
      <c r="LN75" s="460" t="str">
        <f t="shared" si="314"/>
        <v/>
      </c>
      <c r="LO75" s="462" t="str">
        <f t="shared" si="289"/>
        <v/>
      </c>
      <c r="LP75" s="459">
        <f t="shared" si="171"/>
        <v>0</v>
      </c>
      <c r="LQ75" s="460" t="str">
        <f t="shared" si="290"/>
        <v/>
      </c>
      <c r="LR75" s="460" t="str">
        <f t="shared" si="291"/>
        <v/>
      </c>
      <c r="LS75" s="464" t="str">
        <f t="shared" si="292"/>
        <v/>
      </c>
      <c r="LT75" s="460" t="str">
        <f t="shared" si="293"/>
        <v/>
      </c>
      <c r="LU75" s="460" t="str">
        <f t="shared" si="294"/>
        <v/>
      </c>
      <c r="LV75" s="621" t="str">
        <f t="shared" si="179"/>
        <v>○</v>
      </c>
      <c r="LW75" s="459">
        <f t="shared" si="172"/>
        <v>0</v>
      </c>
      <c r="LX75" s="465">
        <f t="shared" si="295"/>
        <v>0</v>
      </c>
      <c r="LY75" s="465" t="str">
        <f t="shared" si="296"/>
        <v/>
      </c>
      <c r="LZ75" s="466" t="str">
        <f t="shared" si="173"/>
        <v/>
      </c>
      <c r="MA75" s="466">
        <f t="shared" si="297"/>
        <v>0</v>
      </c>
      <c r="MB75" s="466">
        <f t="shared" si="174"/>
        <v>0</v>
      </c>
      <c r="MC75" s="466">
        <f t="shared" si="298"/>
        <v>0</v>
      </c>
      <c r="MD75" s="467">
        <f t="shared" si="299"/>
        <v>0</v>
      </c>
      <c r="ME75" s="468" t="str">
        <f t="shared" si="300"/>
        <v>○</v>
      </c>
      <c r="MF75" s="469" t="str">
        <f t="shared" si="301"/>
        <v/>
      </c>
      <c r="MG75" s="466">
        <f t="shared" si="302"/>
        <v>0</v>
      </c>
      <c r="MH75" s="470">
        <f t="shared" si="303"/>
        <v>0</v>
      </c>
      <c r="MI75" s="471" t="str">
        <f t="shared" si="175"/>
        <v>○</v>
      </c>
      <c r="MJ75" s="556" t="str">
        <f t="shared" si="176"/>
        <v>○</v>
      </c>
      <c r="MK75" s="569" t="str">
        <f t="shared" si="304"/>
        <v/>
      </c>
      <c r="ML75" s="568" t="str">
        <f t="shared" si="305"/>
        <v/>
      </c>
      <c r="MM75" s="570" t="str">
        <f t="shared" si="306"/>
        <v/>
      </c>
      <c r="MN75" s="571">
        <f t="shared" si="307"/>
        <v>0</v>
      </c>
    </row>
    <row r="76" spans="1:352" ht="30" customHeight="1">
      <c r="A76" s="531">
        <f t="shared" si="200"/>
        <v>0</v>
      </c>
      <c r="B76" s="531">
        <f t="shared" si="133"/>
        <v>0</v>
      </c>
      <c r="C76" s="531">
        <f t="shared" si="181"/>
        <v>0</v>
      </c>
      <c r="D76" s="531">
        <f t="shared" si="135"/>
        <v>0</v>
      </c>
      <c r="E76" s="531">
        <f t="shared" si="201"/>
        <v>0</v>
      </c>
      <c r="F76" s="531">
        <f t="shared" si="202"/>
        <v>0</v>
      </c>
      <c r="G76" s="531">
        <f t="shared" si="136"/>
        <v>0</v>
      </c>
      <c r="H76" s="531">
        <f t="shared" si="137"/>
        <v>0</v>
      </c>
      <c r="I76" s="531">
        <f t="shared" si="203"/>
        <v>0</v>
      </c>
      <c r="J76" s="531">
        <f t="shared" si="138"/>
        <v>0</v>
      </c>
      <c r="K76" s="532">
        <f t="shared" si="12"/>
        <v>63</v>
      </c>
      <c r="L76" s="390"/>
      <c r="M76" s="391"/>
      <c r="N76" s="391"/>
      <c r="O76" s="102"/>
      <c r="P76" s="545" cm="1">
        <f t="array" ref="P76">IFERROR(_xlfn.IFS($O76=1,"都市農業地域",$O76=2,"平地農業地域",$O76=3,"中間農業地域",$O76=4,"山間農業地域"),0)</f>
        <v>0</v>
      </c>
      <c r="Q76" s="560"/>
      <c r="R76" s="317">
        <f t="shared" si="204"/>
        <v>0</v>
      </c>
      <c r="S76" s="637"/>
      <c r="T76" s="742"/>
      <c r="U76" s="743"/>
      <c r="V76" s="637"/>
      <c r="W76" s="455" t="str">
        <f t="shared" si="139"/>
        <v/>
      </c>
      <c r="X76" s="546" t="str">
        <f>IFERROR(IF($Y76=5,"100万円",VLOOKUP($W76,'整理番号表 （R7） '!$Y$33:$Z$34,2,"FALSE")),"")</f>
        <v/>
      </c>
      <c r="Y76" s="50"/>
      <c r="Z76" s="456" cm="1">
        <f t="array" ref="Z76">IFERROR(_xlfn.IFS($Y76=1,"認定農業者",$Y76=2,"認定就農者",$Y76=3,"集落営農組織(任意組織)",$Y76=4,"市町村基本構想に示す目標水準を達成している農業者",$Y76=5,"市町村が認める者"),0)</f>
        <v>0</v>
      </c>
      <c r="AA76" s="371"/>
      <c r="AB76" s="547" t="str">
        <f>'整理番号表 （R7） '!$AC76</f>
        <v/>
      </c>
      <c r="AC76" s="548" t="str">
        <f t="shared" si="186"/>
        <v/>
      </c>
      <c r="AD76" s="50"/>
      <c r="AE76" s="50"/>
      <c r="AF76" s="318">
        <f>IF(AE76&lt;&gt;0,VLOOKUP(AE76,'整理番号表 （R7） '!$B$20:$F$47,2,FALSE),)</f>
        <v>0</v>
      </c>
      <c r="AG76" s="104"/>
      <c r="AH76" s="549" t="str">
        <f>IFERROR(VLOOKUP(AG76,'整理番号表 （R7） '!$P$6:$Q$39,2,FALSE),"")</f>
        <v/>
      </c>
      <c r="AI76" s="106"/>
      <c r="AJ76" s="530">
        <f t="shared" si="205"/>
        <v>0</v>
      </c>
      <c r="AK76" s="89"/>
      <c r="AL76" s="632"/>
      <c r="AM76" s="439"/>
      <c r="AN76" s="440"/>
      <c r="AO76" s="440"/>
      <c r="AP76" s="104"/>
      <c r="AQ76" s="441">
        <f>IF(AP76&lt;&gt;0,VLOOKUP(AP76,'整理番号表 （R7） '!$P$43:$R$49,2,FALSE),)</f>
        <v>0</v>
      </c>
      <c r="AR76" s="442"/>
      <c r="AS76" s="440"/>
      <c r="AT76" s="105"/>
      <c r="AU76" s="767"/>
      <c r="AV76" s="767"/>
      <c r="AW76" s="418"/>
      <c r="AX76" s="443">
        <f t="shared" si="140"/>
        <v>0</v>
      </c>
      <c r="AY76" s="443">
        <f t="shared" si="206"/>
        <v>0</v>
      </c>
      <c r="AZ76" s="418"/>
      <c r="BA76" s="443">
        <f t="shared" si="177"/>
        <v>0</v>
      </c>
      <c r="BB76" s="444"/>
      <c r="BC76" s="444"/>
      <c r="BD76" s="444"/>
      <c r="BE76" s="620"/>
      <c r="BF76" s="553" t="str">
        <f t="shared" si="207"/>
        <v/>
      </c>
      <c r="BG76" s="562" t="str">
        <f t="shared" si="208"/>
        <v/>
      </c>
      <c r="BH76" s="445">
        <f t="shared" si="143"/>
        <v>0</v>
      </c>
      <c r="BI76" s="445">
        <f t="shared" si="178"/>
        <v>0</v>
      </c>
      <c r="BJ76" s="446"/>
      <c r="BK76" s="446"/>
      <c r="BL76" s="446"/>
      <c r="BM76" s="45"/>
      <c r="BN76" s="318">
        <f>IF(BM76&lt;&gt;0,VLOOKUP(BM76,'整理番号表 （R7） '!$T$6:$U$16,2,FALSE),)</f>
        <v>0</v>
      </c>
      <c r="BO76" s="45"/>
      <c r="BP76" s="318">
        <f>IF(BO76&lt;&gt;0,VLOOKUP(BO76,'整理番号表 （R7） '!$T$23:$U$30,2,FALSE),)</f>
        <v>0</v>
      </c>
      <c r="BQ76" s="45"/>
      <c r="BR76" s="319">
        <f t="shared" si="17"/>
        <v>0</v>
      </c>
      <c r="BS76" s="763" t="str">
        <f t="shared" si="209"/>
        <v/>
      </c>
      <c r="BT76" s="113"/>
      <c r="BU76" s="618"/>
      <c r="BV76" s="113"/>
      <c r="BW76" s="113"/>
      <c r="BX76" s="113"/>
      <c r="BY76" s="554">
        <f t="shared" si="144"/>
        <v>0</v>
      </c>
      <c r="BZ76" s="764">
        <f t="shared" si="195"/>
        <v>0</v>
      </c>
      <c r="CA76" s="317">
        <f t="shared" si="145"/>
        <v>0</v>
      </c>
      <c r="CB76" s="357" t="str">
        <f t="shared" si="182"/>
        <v/>
      </c>
      <c r="CC76" s="317">
        <f t="shared" si="210"/>
        <v>0</v>
      </c>
      <c r="CD76" s="317">
        <f t="shared" si="146"/>
        <v>0</v>
      </c>
      <c r="CE76" s="317">
        <f t="shared" si="147"/>
        <v>0</v>
      </c>
      <c r="CF76" s="317">
        <f t="shared" si="148"/>
        <v>0</v>
      </c>
      <c r="CG76" s="317">
        <f t="shared" si="149"/>
        <v>0</v>
      </c>
      <c r="CH76" s="317">
        <f t="shared" si="150"/>
        <v>0</v>
      </c>
      <c r="CI76" s="357" t="str">
        <f t="shared" si="151"/>
        <v/>
      </c>
      <c r="CJ76" s="572">
        <f t="shared" si="326"/>
        <v>0</v>
      </c>
      <c r="CK76" s="320">
        <f t="shared" si="326"/>
        <v>0</v>
      </c>
      <c r="CL76" s="320">
        <f t="shared" si="326"/>
        <v>0</v>
      </c>
      <c r="CM76" s="320">
        <f t="shared" si="326"/>
        <v>0</v>
      </c>
      <c r="CN76" s="320">
        <f t="shared" si="326"/>
        <v>0</v>
      </c>
      <c r="CO76" s="320">
        <f t="shared" si="326"/>
        <v>0</v>
      </c>
      <c r="CP76" s="320">
        <f t="shared" si="211"/>
        <v>0</v>
      </c>
      <c r="CQ76" s="320">
        <f t="shared" si="327"/>
        <v>0</v>
      </c>
      <c r="CR76" s="320">
        <f t="shared" si="327"/>
        <v>0</v>
      </c>
      <c r="CS76" s="320">
        <f t="shared" si="327"/>
        <v>0</v>
      </c>
      <c r="CT76" s="320">
        <f t="shared" si="327"/>
        <v>0</v>
      </c>
      <c r="CU76" s="320">
        <f t="shared" si="327"/>
        <v>0</v>
      </c>
      <c r="CV76" s="320">
        <f t="shared" si="327"/>
        <v>0</v>
      </c>
      <c r="CW76" s="320">
        <f t="shared" si="212"/>
        <v>0</v>
      </c>
      <c r="CX76" s="320">
        <f t="shared" si="328"/>
        <v>0</v>
      </c>
      <c r="CY76" s="320">
        <f t="shared" si="328"/>
        <v>0</v>
      </c>
      <c r="CZ76" s="320">
        <f t="shared" si="328"/>
        <v>0</v>
      </c>
      <c r="DA76" s="320">
        <f t="shared" si="328"/>
        <v>0</v>
      </c>
      <c r="DB76" s="320">
        <f t="shared" si="328"/>
        <v>0</v>
      </c>
      <c r="DC76" s="320">
        <f t="shared" si="328"/>
        <v>0</v>
      </c>
      <c r="DD76" s="320">
        <f t="shared" si="213"/>
        <v>0</v>
      </c>
      <c r="DE76" s="320">
        <f t="shared" si="329"/>
        <v>0</v>
      </c>
      <c r="DF76" s="320">
        <f t="shared" si="329"/>
        <v>0</v>
      </c>
      <c r="DG76" s="320">
        <f t="shared" si="329"/>
        <v>0</v>
      </c>
      <c r="DH76" s="320">
        <f t="shared" si="329"/>
        <v>0</v>
      </c>
      <c r="DI76" s="320">
        <f t="shared" si="330"/>
        <v>0</v>
      </c>
      <c r="DJ76" s="320">
        <f t="shared" si="330"/>
        <v>0</v>
      </c>
      <c r="DK76" s="320">
        <f t="shared" si="214"/>
        <v>0</v>
      </c>
      <c r="DL76" s="320">
        <f t="shared" si="215"/>
        <v>0</v>
      </c>
      <c r="DM76" s="320">
        <f t="shared" si="216"/>
        <v>0</v>
      </c>
      <c r="DN76" s="320">
        <f t="shared" si="217"/>
        <v>0</v>
      </c>
      <c r="DO76" s="320">
        <f t="shared" si="218"/>
        <v>0</v>
      </c>
      <c r="DP76" s="374">
        <f t="shared" si="219"/>
        <v>0</v>
      </c>
      <c r="DQ76" s="447">
        <f t="shared" si="220"/>
        <v>0</v>
      </c>
      <c r="DR76" s="447">
        <f>IF($W76=1,IF(SUM($DQ76:DQ76)&lt;&gt;1,IF(SUM(GL76,GW76,HF76)&gt;0,1,),),)</f>
        <v>0</v>
      </c>
      <c r="DS76" s="447">
        <f>IF($W76=1,IF(SUM($DQ76:DR76)&lt;&gt;1,IF(SUM(GM76,GX76,HG76)&gt;0,1,),),)</f>
        <v>0</v>
      </c>
      <c r="DT76" s="447">
        <f>IF($W76=1,IF(SUM($DQ76:DS76)&lt;&gt;1,IF(SUM(GN76,GY76,HH76)&gt;0,1,),),)</f>
        <v>0</v>
      </c>
      <c r="DU76" s="447">
        <f>IF($W76=1,IF(SUM($DQ76:DT76)&lt;&gt;1,IF(SUM(GO76,GT76,GZ76,HI76)&gt;0,1,),),)</f>
        <v>0</v>
      </c>
      <c r="DV76" s="447">
        <f>IF($W76=1,IF(SUM($DQ76:DT76)&lt;&gt;1,IF(SUM(GP76,HA76,HJ76)&gt;0,1,),),)</f>
        <v>0</v>
      </c>
      <c r="DW76" s="447">
        <f>IF($W76=1,IF(SUM($DQ76:DV76)&lt;&gt;1,IF(SUM(GQ76,HB76,HK76)&gt;0,1,),),)</f>
        <v>0</v>
      </c>
      <c r="DX76" s="447">
        <f>IF($W76=1,IF(SUM($DQ76:DV76)&lt;&gt;1,IF(SUM(GR76,HC76,HL76)&gt;0,1,),),)</f>
        <v>0</v>
      </c>
      <c r="DY76" s="447">
        <f>IF($W76=1,IF(SUM($DQ76:DX76)&lt;&gt;1,IF(SUM(GS76,HD76,HM76,GU76)&gt;0,1,),),)</f>
        <v>0</v>
      </c>
      <c r="DZ76" s="447">
        <f t="shared" si="221"/>
        <v>0</v>
      </c>
      <c r="EA76" s="643"/>
      <c r="EB76" s="643"/>
      <c r="EC76" s="643"/>
      <c r="ED76" s="643"/>
      <c r="EE76" s="643"/>
      <c r="EF76" s="643"/>
      <c r="EG76" s="643"/>
      <c r="EH76" s="643"/>
      <c r="EI76" s="643"/>
      <c r="EJ76" s="643"/>
      <c r="EK76" s="643"/>
      <c r="EL76" s="643"/>
      <c r="EM76" s="56"/>
      <c r="EN76" s="56"/>
      <c r="EO76" s="56"/>
      <c r="EP76" s="56"/>
      <c r="EQ76" s="56"/>
      <c r="ER76" s="555">
        <f t="shared" si="222"/>
        <v>0</v>
      </c>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448"/>
      <c r="FT76" s="56"/>
      <c r="FU76" s="449"/>
      <c r="FV76" s="458"/>
      <c r="FW76" s="573"/>
      <c r="FX76" s="530">
        <f t="shared" si="223"/>
        <v>0</v>
      </c>
      <c r="FY76" s="450"/>
      <c r="FZ76" s="451"/>
      <c r="GA76" s="452"/>
      <c r="GB76" s="452"/>
      <c r="GC76" s="453">
        <f t="shared" si="224"/>
        <v>0</v>
      </c>
      <c r="GD76" s="454">
        <f t="shared" si="225"/>
        <v>0</v>
      </c>
      <c r="GE76" s="455">
        <f t="shared" si="226"/>
        <v>0</v>
      </c>
      <c r="GF76" s="456">
        <f t="shared" si="227"/>
        <v>0</v>
      </c>
      <c r="GG76" s="456">
        <f t="shared" si="228"/>
        <v>0</v>
      </c>
      <c r="GH76" s="456">
        <f t="shared" si="229"/>
        <v>0</v>
      </c>
      <c r="GI76" s="456">
        <f t="shared" si="230"/>
        <v>0</v>
      </c>
      <c r="GJ76" s="455">
        <f t="shared" si="47"/>
        <v>0</v>
      </c>
      <c r="GK76" s="455">
        <f t="shared" si="152"/>
        <v>0</v>
      </c>
      <c r="GL76" s="455">
        <f>IF(AND($FX76&lt;&gt;1,$FZ76&lt;&gt;1),IF(AND(SUM($GK76:GK76)&lt;&gt;1),IF($GC76&gt;=10,1,),),0)</f>
        <v>0</v>
      </c>
      <c r="GM76" s="455">
        <f>IF(AND($FX76&lt;&gt;1,$FZ76&lt;&gt;1),IF(AND(SUM($GK76:GL76)&lt;&gt;1),IF(AND($FY76=1,$GC76&gt;=4),1,),),0)</f>
        <v>0</v>
      </c>
      <c r="GN76" s="455">
        <f>IF(AND($FX76&lt;&gt;1,$FZ76&lt;&gt;1),IF(AND(SUM($GK76:GM76)&lt;&gt;1),IF(AND($FY76=1,$GC76&gt;=2),1,),),0)</f>
        <v>0</v>
      </c>
      <c r="GO76" s="455">
        <f>IF(AND($FX76&lt;&gt;1,$FZ76&lt;&gt;1),IF(AND(SUM($GK76:GN76)&lt;&gt;1),IF(AND($FY76=1,$GC76&gt;0),1,),),0)</f>
        <v>0</v>
      </c>
      <c r="GP76" s="455">
        <f>IF(AND($FX76&lt;&gt;1,$FZ76&lt;&gt;1),IF(AND(SUM($GK76:GO76)&lt;&gt;1),IF($GC76&gt;=4,1,),),0)</f>
        <v>0</v>
      </c>
      <c r="GQ76" s="455">
        <f>IF(AND($FX76&lt;&gt;1,$FZ76&lt;&gt;1),IF(AND(SUM($GK76:GP76)&lt;&gt;1),IF($FY76=1,1,),),0)</f>
        <v>0</v>
      </c>
      <c r="GR76" s="455">
        <f>IF(AND($FX76&lt;&gt;1,$FZ76&lt;&gt;1),IF(AND(SUM($GK76:GQ76)&lt;&gt;1),IF($GC76&gt;=2,1,),),0)</f>
        <v>0</v>
      </c>
      <c r="GS76" s="455">
        <f>IF(AND($FX76&lt;&gt;1,$FZ76&lt;&gt;1),IF(AND(SUM($GK76:GR76)&lt;&gt;1),IF($GC76&gt;0,1,),),0)</f>
        <v>0</v>
      </c>
      <c r="GT76" s="455">
        <f t="shared" si="48"/>
        <v>0</v>
      </c>
      <c r="GU76" s="455">
        <f>IF($FX76&lt;&gt;1,IF(AND(SUM($GT76:GT76)&lt;&gt;1,$GJ76=4,$FZ76=1,$GC76&gt;0),1,),0)</f>
        <v>0</v>
      </c>
      <c r="GV76" s="455">
        <f t="shared" si="49"/>
        <v>0</v>
      </c>
      <c r="GW76" s="455">
        <f t="shared" si="50"/>
        <v>0</v>
      </c>
      <c r="GX76" s="455">
        <f>IF($FX76&lt;&gt;1,IF(AND($GJ76=2,SUM($GV76:GW76)&lt;&gt;1),IF(AND($FY76=1,$GD76&gt;=0.2),1,),),0)</f>
        <v>0</v>
      </c>
      <c r="GY76" s="455">
        <f>IF($FX76&lt;&gt;1,IF(AND($GJ76=2,SUM($GV76:GX76)&lt;&gt;1),IF(AND($FY76=1,$GD76&gt;=0.1),1,),),0)</f>
        <v>0</v>
      </c>
      <c r="GZ76" s="455">
        <f>IF($FX76&lt;&gt;1,IF(AND($GJ76=2,SUM($GV76:GY76)&lt;&gt;1),IF(AND($FY76=1,$GC76&gt;0),1,),),0)</f>
        <v>0</v>
      </c>
      <c r="HA76" s="455">
        <f>IF($FX76&lt;&gt;1,IF(AND($GJ76=2,SUM($GV76:GZ76)&lt;&gt;1),IF($GD76&gt;=0.2,1,),),0)</f>
        <v>0</v>
      </c>
      <c r="HB76" s="455">
        <f>IF($FX76&lt;&gt;1,IF(AND($GJ76=2,SUM($GV76:HA76)&lt;&gt;1),IF($FY76=1,1,),),0)</f>
        <v>0</v>
      </c>
      <c r="HC76" s="455">
        <f>IF($FX76&lt;&gt;1,IF(AND($GJ76=2,SUM($GV76:HB76)&lt;&gt;1),IF($GD76&gt;=0.1,1,),),0)</f>
        <v>0</v>
      </c>
      <c r="HD76" s="455">
        <f>IF($FX76&lt;&gt;1,IF(AND(SUM($GV76:HC76)&lt;&gt;1,$GJ76=2,$GC76&gt;0),1,),0)</f>
        <v>0</v>
      </c>
      <c r="HE76" s="455">
        <f t="shared" si="51"/>
        <v>0</v>
      </c>
      <c r="HF76" s="455">
        <f t="shared" si="52"/>
        <v>0</v>
      </c>
      <c r="HG76" s="455">
        <f>IF($FX76&lt;&gt;1,IF(AND($GJ76=3,SUM($HE76:HF76)&lt;&gt;1),IF(AND($FY76=1,$GD76&gt;=0.1),1,),),0)</f>
        <v>0</v>
      </c>
      <c r="HH76" s="455">
        <f>IF($FX76&lt;&gt;1,IF(AND($GJ76=3,SUM($HE76:HG76)&lt;&gt;1),IF(AND($FY76=1,$GD76&gt;=0.05),1,),),0)</f>
        <v>0</v>
      </c>
      <c r="HI76" s="455">
        <f>IF($FX76&lt;&gt;1,IF(AND($GJ76=3,SUM($HE76:HH76)&lt;&gt;1),IF(AND($FY76=1,$GC76&gt;0),1,),),0)</f>
        <v>0</v>
      </c>
      <c r="HJ76" s="455">
        <f>IF($FX76&lt;&gt;1,IF(AND($GJ76=3,SUM($HE76:HI76)&lt;&gt;1),IF($GD76&gt;=0.1,1,),),0)</f>
        <v>0</v>
      </c>
      <c r="HK76" s="455">
        <f>IF($FX76&lt;&gt;1,IF(AND($GJ76=3,SUM($HE76:HJ76)&lt;&gt;1),IF($FY76=1,1,),),0)</f>
        <v>0</v>
      </c>
      <c r="HL76" s="455">
        <f>IF($FX76&lt;&gt;1,IF(AND($GJ76=3,SUM($HE76:HK76)&lt;&gt;1),IF($GD76&gt;=0.05,1,),),0)</f>
        <v>0</v>
      </c>
      <c r="HM76" s="455">
        <f>IF($FX76&lt;&gt;1,IF(AND(SUM($HE76:HL76)&lt;&gt;1,$GJ76=3,$FZ76=1,$GC76&gt;0),1,),0)</f>
        <v>0</v>
      </c>
      <c r="HN76" s="457">
        <f t="shared" si="153"/>
        <v>0</v>
      </c>
      <c r="HO76" s="458"/>
      <c r="HP76" s="459">
        <f t="shared" si="231"/>
        <v>0</v>
      </c>
      <c r="HQ76" s="460">
        <f t="shared" si="232"/>
        <v>0</v>
      </c>
      <c r="HR76" s="460">
        <f t="shared" si="233"/>
        <v>0</v>
      </c>
      <c r="HS76" s="460">
        <f t="shared" si="234"/>
        <v>0</v>
      </c>
      <c r="HT76" s="460">
        <f t="shared" si="235"/>
        <v>0</v>
      </c>
      <c r="HU76" s="460">
        <f t="shared" si="236"/>
        <v>0</v>
      </c>
      <c r="HV76" s="460">
        <f t="shared" si="237"/>
        <v>0</v>
      </c>
      <c r="HW76" s="460">
        <f t="shared" si="238"/>
        <v>0</v>
      </c>
      <c r="HX76" s="460">
        <f t="shared" si="239"/>
        <v>0</v>
      </c>
      <c r="HY76" s="460">
        <f t="shared" si="240"/>
        <v>0</v>
      </c>
      <c r="HZ76" s="460">
        <f t="shared" si="241"/>
        <v>0</v>
      </c>
      <c r="IA76" s="460">
        <f t="shared" si="242"/>
        <v>0</v>
      </c>
      <c r="IB76" s="460">
        <f t="shared" si="243"/>
        <v>0</v>
      </c>
      <c r="IC76" s="460">
        <f t="shared" si="244"/>
        <v>0</v>
      </c>
      <c r="ID76" s="460">
        <f t="shared" si="245"/>
        <v>0</v>
      </c>
      <c r="IE76" s="460">
        <f t="shared" si="246"/>
        <v>0</v>
      </c>
      <c r="IF76" s="460">
        <f t="shared" si="247"/>
        <v>0</v>
      </c>
      <c r="IG76" s="460">
        <f t="shared" si="248"/>
        <v>0</v>
      </c>
      <c r="IH76" s="460">
        <f t="shared" si="249"/>
        <v>0</v>
      </c>
      <c r="II76" s="460">
        <f t="shared" si="250"/>
        <v>0</v>
      </c>
      <c r="IJ76" s="460">
        <f t="shared" si="251"/>
        <v>0</v>
      </c>
      <c r="IK76" s="460">
        <f t="shared" si="252"/>
        <v>0</v>
      </c>
      <c r="IL76" s="460">
        <f t="shared" si="253"/>
        <v>0</v>
      </c>
      <c r="IM76" s="460">
        <f t="shared" si="254"/>
        <v>0</v>
      </c>
      <c r="IN76" s="460">
        <f t="shared" si="255"/>
        <v>0</v>
      </c>
      <c r="IO76" s="460">
        <f t="shared" si="256"/>
        <v>0</v>
      </c>
      <c r="IP76" s="460">
        <f t="shared" si="257"/>
        <v>0</v>
      </c>
      <c r="IQ76" s="460">
        <f t="shared" si="258"/>
        <v>0</v>
      </c>
      <c r="IR76" s="460">
        <f t="shared" si="259"/>
        <v>0</v>
      </c>
      <c r="IS76" s="460">
        <f t="shared" si="260"/>
        <v>0</v>
      </c>
      <c r="IT76" s="460">
        <f t="shared" si="261"/>
        <v>0</v>
      </c>
      <c r="IU76" s="460">
        <f t="shared" si="262"/>
        <v>0</v>
      </c>
      <c r="IV76" s="460">
        <f t="shared" si="263"/>
        <v>0</v>
      </c>
      <c r="IW76" s="460">
        <f t="shared" si="264"/>
        <v>0</v>
      </c>
      <c r="IX76" s="460">
        <f t="shared" si="265"/>
        <v>0</v>
      </c>
      <c r="IY76" s="460">
        <f t="shared" si="266"/>
        <v>0</v>
      </c>
      <c r="IZ76" s="460">
        <f t="shared" si="267"/>
        <v>0</v>
      </c>
      <c r="JA76" s="460">
        <f t="shared" si="268"/>
        <v>0</v>
      </c>
      <c r="JB76" s="460">
        <f t="shared" si="269"/>
        <v>0</v>
      </c>
      <c r="JC76" s="460">
        <f t="shared" si="270"/>
        <v>0</v>
      </c>
      <c r="JD76" s="460">
        <f t="shared" si="271"/>
        <v>0</v>
      </c>
      <c r="JE76" s="460">
        <f t="shared" si="272"/>
        <v>0</v>
      </c>
      <c r="JF76" s="460">
        <f t="shared" si="273"/>
        <v>0</v>
      </c>
      <c r="JG76" s="460">
        <f t="shared" si="154"/>
        <v>0</v>
      </c>
      <c r="JH76" s="460">
        <f t="shared" si="155"/>
        <v>0</v>
      </c>
      <c r="JI76" s="460">
        <f t="shared" si="156"/>
        <v>0</v>
      </c>
      <c r="JJ76" s="460">
        <f t="shared" si="157"/>
        <v>0</v>
      </c>
      <c r="JK76" s="460">
        <f t="shared" si="158"/>
        <v>0</v>
      </c>
      <c r="JL76" s="460">
        <f t="shared" si="159"/>
        <v>0</v>
      </c>
      <c r="JM76" s="648">
        <f t="shared" si="274"/>
        <v>0</v>
      </c>
      <c r="JN76" s="460">
        <f t="shared" si="275"/>
        <v>0</v>
      </c>
      <c r="JO76" s="460">
        <f t="shared" si="276"/>
        <v>0</v>
      </c>
      <c r="JP76" s="648">
        <f t="shared" si="277"/>
        <v>0</v>
      </c>
      <c r="JQ76" s="460">
        <f t="shared" si="278"/>
        <v>0</v>
      </c>
      <c r="JR76" s="460">
        <f t="shared" si="279"/>
        <v>0</v>
      </c>
      <c r="JS76" s="460">
        <f t="shared" si="308"/>
        <v>0</v>
      </c>
      <c r="JT76" s="460">
        <f t="shared" si="280"/>
        <v>0</v>
      </c>
      <c r="JU76" s="460">
        <f t="shared" si="281"/>
        <v>0</v>
      </c>
      <c r="JV76" s="460">
        <f t="shared" si="282"/>
        <v>0</v>
      </c>
      <c r="JW76" s="460">
        <f t="shared" si="322"/>
        <v>0</v>
      </c>
      <c r="JX76" s="460">
        <f t="shared" si="322"/>
        <v>0</v>
      </c>
      <c r="JY76" s="460">
        <f t="shared" si="322"/>
        <v>0</v>
      </c>
      <c r="JZ76" s="460">
        <f t="shared" si="322"/>
        <v>0</v>
      </c>
      <c r="KA76" s="460">
        <f t="shared" si="322"/>
        <v>0</v>
      </c>
      <c r="KB76" s="460">
        <f t="shared" si="322"/>
        <v>0</v>
      </c>
      <c r="KC76" s="460">
        <f t="shared" si="322"/>
        <v>0</v>
      </c>
      <c r="KD76" s="460">
        <f t="shared" si="322"/>
        <v>0</v>
      </c>
      <c r="KE76" s="460">
        <f t="shared" si="322"/>
        <v>0</v>
      </c>
      <c r="KF76" s="460">
        <f t="shared" si="322"/>
        <v>0</v>
      </c>
      <c r="KG76" s="460">
        <f t="shared" si="322"/>
        <v>0</v>
      </c>
      <c r="KH76" s="460">
        <f t="shared" si="321"/>
        <v>0</v>
      </c>
      <c r="KI76" s="460">
        <f t="shared" si="283"/>
        <v>0</v>
      </c>
      <c r="KJ76" s="460">
        <f t="shared" si="321"/>
        <v>0</v>
      </c>
      <c r="KK76" s="460">
        <f t="shared" si="321"/>
        <v>0</v>
      </c>
      <c r="KL76" s="460">
        <f t="shared" si="321"/>
        <v>0</v>
      </c>
      <c r="KM76" s="460">
        <f t="shared" si="321"/>
        <v>0</v>
      </c>
      <c r="KN76" s="460">
        <f t="shared" si="321"/>
        <v>0</v>
      </c>
      <c r="KO76" s="460">
        <f t="shared" si="320"/>
        <v>0</v>
      </c>
      <c r="KP76" s="460">
        <f t="shared" si="320"/>
        <v>0</v>
      </c>
      <c r="KQ76" s="460">
        <f t="shared" si="320"/>
        <v>0</v>
      </c>
      <c r="KR76" s="460">
        <f t="shared" si="320"/>
        <v>0</v>
      </c>
      <c r="KS76" s="460">
        <f t="shared" si="320"/>
        <v>0</v>
      </c>
      <c r="KT76" s="460">
        <f t="shared" si="320"/>
        <v>0</v>
      </c>
      <c r="KU76" s="460">
        <f t="shared" si="320"/>
        <v>0</v>
      </c>
      <c r="KV76" s="460">
        <f t="shared" si="320"/>
        <v>0</v>
      </c>
      <c r="KW76" s="460">
        <f t="shared" si="320"/>
        <v>0</v>
      </c>
      <c r="KX76" s="460">
        <f t="shared" si="284"/>
        <v>0</v>
      </c>
      <c r="KY76" s="460">
        <f t="shared" si="180"/>
        <v>0</v>
      </c>
      <c r="KZ76" s="460">
        <f t="shared" si="285"/>
        <v>0</v>
      </c>
      <c r="LA76" s="457">
        <f t="shared" si="285"/>
        <v>0</v>
      </c>
      <c r="LB76" s="461">
        <f t="shared" si="162"/>
        <v>0</v>
      </c>
      <c r="LC76" s="460">
        <f t="shared" si="286"/>
        <v>0</v>
      </c>
      <c r="LD76" s="462">
        <f>IF(I76=1,VLOOKUP(C76,'総括表 (A表)'!$E$12:$AP$542,37,FALSE),)</f>
        <v>0</v>
      </c>
      <c r="LE76" s="463">
        <f t="shared" si="163"/>
        <v>0</v>
      </c>
      <c r="LF76" s="460" t="str">
        <f t="shared" si="287"/>
        <v/>
      </c>
      <c r="LG76" s="460" t="str">
        <f t="shared" si="288"/>
        <v/>
      </c>
      <c r="LH76" s="460" t="str">
        <f t="shared" si="164"/>
        <v/>
      </c>
      <c r="LI76" s="460" t="str">
        <f t="shared" si="309"/>
        <v/>
      </c>
      <c r="LJ76" s="460" t="str">
        <f t="shared" si="310"/>
        <v/>
      </c>
      <c r="LK76" s="460" t="str">
        <f t="shared" si="311"/>
        <v/>
      </c>
      <c r="LL76" s="460" t="str">
        <f t="shared" si="312"/>
        <v/>
      </c>
      <c r="LM76" s="460" t="str">
        <f t="shared" si="313"/>
        <v/>
      </c>
      <c r="LN76" s="460" t="str">
        <f t="shared" si="314"/>
        <v/>
      </c>
      <c r="LO76" s="462" t="str">
        <f t="shared" si="289"/>
        <v/>
      </c>
      <c r="LP76" s="459">
        <f t="shared" si="171"/>
        <v>0</v>
      </c>
      <c r="LQ76" s="460" t="str">
        <f t="shared" si="290"/>
        <v/>
      </c>
      <c r="LR76" s="460" t="str">
        <f t="shared" si="291"/>
        <v/>
      </c>
      <c r="LS76" s="464" t="str">
        <f t="shared" si="292"/>
        <v/>
      </c>
      <c r="LT76" s="460" t="str">
        <f t="shared" si="293"/>
        <v/>
      </c>
      <c r="LU76" s="460" t="str">
        <f t="shared" si="294"/>
        <v/>
      </c>
      <c r="LV76" s="621" t="str">
        <f t="shared" si="179"/>
        <v>○</v>
      </c>
      <c r="LW76" s="459">
        <f t="shared" si="172"/>
        <v>0</v>
      </c>
      <c r="LX76" s="465">
        <f t="shared" si="295"/>
        <v>0</v>
      </c>
      <c r="LY76" s="465" t="str">
        <f t="shared" si="296"/>
        <v/>
      </c>
      <c r="LZ76" s="466" t="str">
        <f t="shared" si="173"/>
        <v/>
      </c>
      <c r="MA76" s="466">
        <f t="shared" si="297"/>
        <v>0</v>
      </c>
      <c r="MB76" s="466">
        <f t="shared" si="174"/>
        <v>0</v>
      </c>
      <c r="MC76" s="466">
        <f t="shared" si="298"/>
        <v>0</v>
      </c>
      <c r="MD76" s="467">
        <f t="shared" si="299"/>
        <v>0</v>
      </c>
      <c r="ME76" s="468" t="str">
        <f t="shared" si="300"/>
        <v>○</v>
      </c>
      <c r="MF76" s="469" t="str">
        <f t="shared" si="301"/>
        <v/>
      </c>
      <c r="MG76" s="466">
        <f t="shared" si="302"/>
        <v>0</v>
      </c>
      <c r="MH76" s="470">
        <f t="shared" si="303"/>
        <v>0</v>
      </c>
      <c r="MI76" s="471" t="str">
        <f t="shared" si="175"/>
        <v>○</v>
      </c>
      <c r="MJ76" s="556" t="str">
        <f t="shared" si="176"/>
        <v>○</v>
      </c>
      <c r="MK76" s="569" t="str">
        <f t="shared" si="304"/>
        <v/>
      </c>
      <c r="ML76" s="568" t="str">
        <f t="shared" si="305"/>
        <v/>
      </c>
      <c r="MM76" s="570" t="str">
        <f t="shared" si="306"/>
        <v/>
      </c>
      <c r="MN76" s="571">
        <f t="shared" si="307"/>
        <v>0</v>
      </c>
    </row>
    <row r="77" spans="1:352" ht="30" customHeight="1">
      <c r="A77" s="531">
        <f t="shared" si="200"/>
        <v>0</v>
      </c>
      <c r="B77" s="531">
        <f t="shared" si="133"/>
        <v>0</v>
      </c>
      <c r="C77" s="531">
        <f t="shared" si="181"/>
        <v>0</v>
      </c>
      <c r="D77" s="531">
        <f t="shared" si="135"/>
        <v>0</v>
      </c>
      <c r="E77" s="531">
        <f t="shared" si="201"/>
        <v>0</v>
      </c>
      <c r="F77" s="531">
        <f t="shared" si="202"/>
        <v>0</v>
      </c>
      <c r="G77" s="531">
        <f t="shared" si="136"/>
        <v>0</v>
      </c>
      <c r="H77" s="531">
        <f t="shared" si="137"/>
        <v>0</v>
      </c>
      <c r="I77" s="531">
        <f t="shared" si="203"/>
        <v>0</v>
      </c>
      <c r="J77" s="531">
        <f t="shared" si="138"/>
        <v>0</v>
      </c>
      <c r="K77" s="532">
        <f t="shared" si="12"/>
        <v>64</v>
      </c>
      <c r="L77" s="390"/>
      <c r="M77" s="391"/>
      <c r="N77" s="391"/>
      <c r="O77" s="102"/>
      <c r="P77" s="545" cm="1">
        <f t="array" ref="P77">IFERROR(_xlfn.IFS($O77=1,"都市農業地域",$O77=2,"平地農業地域",$O77=3,"中間農業地域",$O77=4,"山間農業地域"),0)</f>
        <v>0</v>
      </c>
      <c r="Q77" s="560"/>
      <c r="R77" s="317">
        <f t="shared" si="204"/>
        <v>0</v>
      </c>
      <c r="S77" s="637"/>
      <c r="T77" s="742"/>
      <c r="U77" s="743"/>
      <c r="V77" s="637"/>
      <c r="W77" s="455" t="str">
        <f t="shared" si="139"/>
        <v/>
      </c>
      <c r="X77" s="546" t="str">
        <f>IFERROR(IF($Y77=5,"100万円",VLOOKUP($W77,'整理番号表 （R7） '!$Y$33:$Z$34,2,"FALSE")),"")</f>
        <v/>
      </c>
      <c r="Y77" s="50"/>
      <c r="Z77" s="456" cm="1">
        <f t="array" ref="Z77">IFERROR(_xlfn.IFS($Y77=1,"認定農業者",$Y77=2,"認定就農者",$Y77=3,"集落営農組織(任意組織)",$Y77=4,"市町村基本構想に示す目標水準を達成している農業者",$Y77=5,"市町村が認める者"),0)</f>
        <v>0</v>
      </c>
      <c r="AA77" s="371"/>
      <c r="AB77" s="547" t="str">
        <f>'整理番号表 （R7） '!$AC77</f>
        <v/>
      </c>
      <c r="AC77" s="548" t="str">
        <f t="shared" si="186"/>
        <v/>
      </c>
      <c r="AD77" s="50"/>
      <c r="AE77" s="50"/>
      <c r="AF77" s="318">
        <f>IF(AE77&lt;&gt;0,VLOOKUP(AE77,'整理番号表 （R7） '!$B$20:$F$47,2,FALSE),)</f>
        <v>0</v>
      </c>
      <c r="AG77" s="104"/>
      <c r="AH77" s="549" t="str">
        <f>IFERROR(VLOOKUP(AG77,'整理番号表 （R7） '!$P$6:$Q$39,2,FALSE),"")</f>
        <v/>
      </c>
      <c r="AI77" s="106"/>
      <c r="AJ77" s="530">
        <f t="shared" si="205"/>
        <v>0</v>
      </c>
      <c r="AK77" s="89"/>
      <c r="AL77" s="632"/>
      <c r="AM77" s="439"/>
      <c r="AN77" s="440"/>
      <c r="AO77" s="440"/>
      <c r="AP77" s="104"/>
      <c r="AQ77" s="441">
        <f>IF(AP77&lt;&gt;0,VLOOKUP(AP77,'整理番号表 （R7） '!$P$43:$R$49,2,FALSE),)</f>
        <v>0</v>
      </c>
      <c r="AR77" s="442"/>
      <c r="AS77" s="440"/>
      <c r="AT77" s="105"/>
      <c r="AU77" s="767"/>
      <c r="AV77" s="767"/>
      <c r="AW77" s="418"/>
      <c r="AX77" s="443">
        <f t="shared" si="140"/>
        <v>0</v>
      </c>
      <c r="AY77" s="443">
        <f t="shared" si="206"/>
        <v>0</v>
      </c>
      <c r="AZ77" s="418"/>
      <c r="BA77" s="443">
        <f t="shared" si="177"/>
        <v>0</v>
      </c>
      <c r="BB77" s="444"/>
      <c r="BC77" s="444"/>
      <c r="BD77" s="444"/>
      <c r="BE77" s="620"/>
      <c r="BF77" s="553" t="str">
        <f t="shared" si="207"/>
        <v/>
      </c>
      <c r="BG77" s="562" t="str">
        <f t="shared" si="208"/>
        <v/>
      </c>
      <c r="BH77" s="445">
        <f t="shared" si="143"/>
        <v>0</v>
      </c>
      <c r="BI77" s="445">
        <f t="shared" si="178"/>
        <v>0</v>
      </c>
      <c r="BJ77" s="446"/>
      <c r="BK77" s="446"/>
      <c r="BL77" s="446"/>
      <c r="BM77" s="45"/>
      <c r="BN77" s="318">
        <f>IF(BM77&lt;&gt;0,VLOOKUP(BM77,'整理番号表 （R7） '!$T$6:$U$16,2,FALSE),)</f>
        <v>0</v>
      </c>
      <c r="BO77" s="45"/>
      <c r="BP77" s="318">
        <f>IF(BO77&lt;&gt;0,VLOOKUP(BO77,'整理番号表 （R7） '!$T$23:$U$30,2,FALSE),)</f>
        <v>0</v>
      </c>
      <c r="BQ77" s="45"/>
      <c r="BR77" s="319">
        <f t="shared" si="17"/>
        <v>0</v>
      </c>
      <c r="BS77" s="763" t="str">
        <f t="shared" si="209"/>
        <v/>
      </c>
      <c r="BT77" s="113"/>
      <c r="BU77" s="618"/>
      <c r="BV77" s="113"/>
      <c r="BW77" s="113"/>
      <c r="BX77" s="113"/>
      <c r="BY77" s="554">
        <f t="shared" si="144"/>
        <v>0</v>
      </c>
      <c r="BZ77" s="764">
        <f t="shared" si="195"/>
        <v>0</v>
      </c>
      <c r="CA77" s="317">
        <f t="shared" si="145"/>
        <v>0</v>
      </c>
      <c r="CB77" s="357" t="str">
        <f t="shared" si="182"/>
        <v/>
      </c>
      <c r="CC77" s="317">
        <f t="shared" si="210"/>
        <v>0</v>
      </c>
      <c r="CD77" s="317">
        <f t="shared" si="146"/>
        <v>0</v>
      </c>
      <c r="CE77" s="317">
        <f t="shared" si="147"/>
        <v>0</v>
      </c>
      <c r="CF77" s="317">
        <f t="shared" si="148"/>
        <v>0</v>
      </c>
      <c r="CG77" s="317">
        <f t="shared" si="149"/>
        <v>0</v>
      </c>
      <c r="CH77" s="317">
        <f t="shared" si="150"/>
        <v>0</v>
      </c>
      <c r="CI77" s="357" t="str">
        <f t="shared" si="151"/>
        <v/>
      </c>
      <c r="CJ77" s="572">
        <f t="shared" si="326"/>
        <v>0</v>
      </c>
      <c r="CK77" s="320">
        <f t="shared" si="326"/>
        <v>0</v>
      </c>
      <c r="CL77" s="320">
        <f t="shared" si="326"/>
        <v>0</v>
      </c>
      <c r="CM77" s="320">
        <f t="shared" si="326"/>
        <v>0</v>
      </c>
      <c r="CN77" s="320">
        <f t="shared" si="326"/>
        <v>0</v>
      </c>
      <c r="CO77" s="320">
        <f t="shared" si="326"/>
        <v>0</v>
      </c>
      <c r="CP77" s="320">
        <f t="shared" si="211"/>
        <v>0</v>
      </c>
      <c r="CQ77" s="320">
        <f t="shared" si="327"/>
        <v>0</v>
      </c>
      <c r="CR77" s="320">
        <f t="shared" si="327"/>
        <v>0</v>
      </c>
      <c r="CS77" s="320">
        <f t="shared" si="327"/>
        <v>0</v>
      </c>
      <c r="CT77" s="320">
        <f t="shared" si="327"/>
        <v>0</v>
      </c>
      <c r="CU77" s="320">
        <f t="shared" si="327"/>
        <v>0</v>
      </c>
      <c r="CV77" s="320">
        <f t="shared" si="327"/>
        <v>0</v>
      </c>
      <c r="CW77" s="320">
        <f t="shared" si="212"/>
        <v>0</v>
      </c>
      <c r="CX77" s="320">
        <f t="shared" si="328"/>
        <v>0</v>
      </c>
      <c r="CY77" s="320">
        <f t="shared" si="328"/>
        <v>0</v>
      </c>
      <c r="CZ77" s="320">
        <f t="shared" si="328"/>
        <v>0</v>
      </c>
      <c r="DA77" s="320">
        <f t="shared" si="328"/>
        <v>0</v>
      </c>
      <c r="DB77" s="320">
        <f t="shared" si="328"/>
        <v>0</v>
      </c>
      <c r="DC77" s="320">
        <f t="shared" si="328"/>
        <v>0</v>
      </c>
      <c r="DD77" s="320">
        <f t="shared" si="213"/>
        <v>0</v>
      </c>
      <c r="DE77" s="320">
        <f t="shared" si="329"/>
        <v>0</v>
      </c>
      <c r="DF77" s="320">
        <f t="shared" si="329"/>
        <v>0</v>
      </c>
      <c r="DG77" s="320">
        <f t="shared" si="329"/>
        <v>0</v>
      </c>
      <c r="DH77" s="320">
        <f t="shared" si="329"/>
        <v>0</v>
      </c>
      <c r="DI77" s="320">
        <f t="shared" si="330"/>
        <v>0</v>
      </c>
      <c r="DJ77" s="320">
        <f t="shared" si="330"/>
        <v>0</v>
      </c>
      <c r="DK77" s="320">
        <f t="shared" si="214"/>
        <v>0</v>
      </c>
      <c r="DL77" s="320">
        <f t="shared" si="215"/>
        <v>0</v>
      </c>
      <c r="DM77" s="320">
        <f t="shared" si="216"/>
        <v>0</v>
      </c>
      <c r="DN77" s="320">
        <f t="shared" si="217"/>
        <v>0</v>
      </c>
      <c r="DO77" s="320">
        <f t="shared" si="218"/>
        <v>0</v>
      </c>
      <c r="DP77" s="374">
        <f t="shared" si="219"/>
        <v>0</v>
      </c>
      <c r="DQ77" s="447">
        <f t="shared" si="220"/>
        <v>0</v>
      </c>
      <c r="DR77" s="447">
        <f>IF($W77=1,IF(SUM($DQ77:DQ77)&lt;&gt;1,IF(SUM(GL77,GW77,HF77)&gt;0,1,),),)</f>
        <v>0</v>
      </c>
      <c r="DS77" s="447">
        <f>IF($W77=1,IF(SUM($DQ77:DR77)&lt;&gt;1,IF(SUM(GM77,GX77,HG77)&gt;0,1,),),)</f>
        <v>0</v>
      </c>
      <c r="DT77" s="447">
        <f>IF($W77=1,IF(SUM($DQ77:DS77)&lt;&gt;1,IF(SUM(GN77,GY77,HH77)&gt;0,1,),),)</f>
        <v>0</v>
      </c>
      <c r="DU77" s="447">
        <f>IF($W77=1,IF(SUM($DQ77:DT77)&lt;&gt;1,IF(SUM(GO77,GT77,GZ77,HI77)&gt;0,1,),),)</f>
        <v>0</v>
      </c>
      <c r="DV77" s="447">
        <f>IF($W77=1,IF(SUM($DQ77:DT77)&lt;&gt;1,IF(SUM(GP77,HA77,HJ77)&gt;0,1,),),)</f>
        <v>0</v>
      </c>
      <c r="DW77" s="447">
        <f>IF($W77=1,IF(SUM($DQ77:DV77)&lt;&gt;1,IF(SUM(GQ77,HB77,HK77)&gt;0,1,),),)</f>
        <v>0</v>
      </c>
      <c r="DX77" s="447">
        <f>IF($W77=1,IF(SUM($DQ77:DV77)&lt;&gt;1,IF(SUM(GR77,HC77,HL77)&gt;0,1,),),)</f>
        <v>0</v>
      </c>
      <c r="DY77" s="447">
        <f>IF($W77=1,IF(SUM($DQ77:DX77)&lt;&gt;1,IF(SUM(GS77,HD77,HM77,GU77)&gt;0,1,),),)</f>
        <v>0</v>
      </c>
      <c r="DZ77" s="447">
        <f t="shared" si="221"/>
        <v>0</v>
      </c>
      <c r="EA77" s="643"/>
      <c r="EB77" s="643"/>
      <c r="EC77" s="643"/>
      <c r="ED77" s="643"/>
      <c r="EE77" s="643"/>
      <c r="EF77" s="643"/>
      <c r="EG77" s="643"/>
      <c r="EH77" s="643"/>
      <c r="EI77" s="643"/>
      <c r="EJ77" s="643"/>
      <c r="EK77" s="643"/>
      <c r="EL77" s="643"/>
      <c r="EM77" s="56"/>
      <c r="EN77" s="56"/>
      <c r="EO77" s="56"/>
      <c r="EP77" s="56"/>
      <c r="EQ77" s="56"/>
      <c r="ER77" s="555">
        <f t="shared" si="222"/>
        <v>0</v>
      </c>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448"/>
      <c r="FT77" s="56"/>
      <c r="FU77" s="449"/>
      <c r="FV77" s="458"/>
      <c r="FW77" s="573"/>
      <c r="FX77" s="530">
        <f t="shared" si="223"/>
        <v>0</v>
      </c>
      <c r="FY77" s="450"/>
      <c r="FZ77" s="451"/>
      <c r="GA77" s="452"/>
      <c r="GB77" s="452"/>
      <c r="GC77" s="453">
        <f t="shared" si="224"/>
        <v>0</v>
      </c>
      <c r="GD77" s="454">
        <f t="shared" si="225"/>
        <v>0</v>
      </c>
      <c r="GE77" s="455">
        <f t="shared" si="226"/>
        <v>0</v>
      </c>
      <c r="GF77" s="456">
        <f t="shared" si="227"/>
        <v>0</v>
      </c>
      <c r="GG77" s="456">
        <f t="shared" si="228"/>
        <v>0</v>
      </c>
      <c r="GH77" s="456">
        <f t="shared" si="229"/>
        <v>0</v>
      </c>
      <c r="GI77" s="456">
        <f t="shared" si="230"/>
        <v>0</v>
      </c>
      <c r="GJ77" s="455">
        <f t="shared" si="47"/>
        <v>0</v>
      </c>
      <c r="GK77" s="455">
        <f t="shared" si="152"/>
        <v>0</v>
      </c>
      <c r="GL77" s="455">
        <f>IF(AND($FX77&lt;&gt;1,$FZ77&lt;&gt;1),IF(AND(SUM($GK77:GK77)&lt;&gt;1),IF($GC77&gt;=10,1,),),0)</f>
        <v>0</v>
      </c>
      <c r="GM77" s="455">
        <f>IF(AND($FX77&lt;&gt;1,$FZ77&lt;&gt;1),IF(AND(SUM($GK77:GL77)&lt;&gt;1),IF(AND($FY77=1,$GC77&gt;=4),1,),),0)</f>
        <v>0</v>
      </c>
      <c r="GN77" s="455">
        <f>IF(AND($FX77&lt;&gt;1,$FZ77&lt;&gt;1),IF(AND(SUM($GK77:GM77)&lt;&gt;1),IF(AND($FY77=1,$GC77&gt;=2),1,),),0)</f>
        <v>0</v>
      </c>
      <c r="GO77" s="455">
        <f>IF(AND($FX77&lt;&gt;1,$FZ77&lt;&gt;1),IF(AND(SUM($GK77:GN77)&lt;&gt;1),IF(AND($FY77=1,$GC77&gt;0),1,),),0)</f>
        <v>0</v>
      </c>
      <c r="GP77" s="455">
        <f>IF(AND($FX77&lt;&gt;1,$FZ77&lt;&gt;1),IF(AND(SUM($GK77:GO77)&lt;&gt;1),IF($GC77&gt;=4,1,),),0)</f>
        <v>0</v>
      </c>
      <c r="GQ77" s="455">
        <f>IF(AND($FX77&lt;&gt;1,$FZ77&lt;&gt;1),IF(AND(SUM($GK77:GP77)&lt;&gt;1),IF($FY77=1,1,),),0)</f>
        <v>0</v>
      </c>
      <c r="GR77" s="455">
        <f>IF(AND($FX77&lt;&gt;1,$FZ77&lt;&gt;1),IF(AND(SUM($GK77:GQ77)&lt;&gt;1),IF($GC77&gt;=2,1,),),0)</f>
        <v>0</v>
      </c>
      <c r="GS77" s="455">
        <f>IF(AND($FX77&lt;&gt;1,$FZ77&lt;&gt;1),IF(AND(SUM($GK77:GR77)&lt;&gt;1),IF($GC77&gt;0,1,),),0)</f>
        <v>0</v>
      </c>
      <c r="GT77" s="455">
        <f t="shared" si="48"/>
        <v>0</v>
      </c>
      <c r="GU77" s="455">
        <f>IF($FX77&lt;&gt;1,IF(AND(SUM($GT77:GT77)&lt;&gt;1,$GJ77=4,$FZ77=1,$GC77&gt;0),1,),0)</f>
        <v>0</v>
      </c>
      <c r="GV77" s="455">
        <f t="shared" si="49"/>
        <v>0</v>
      </c>
      <c r="GW77" s="455">
        <f t="shared" si="50"/>
        <v>0</v>
      </c>
      <c r="GX77" s="455">
        <f>IF($FX77&lt;&gt;1,IF(AND($GJ77=2,SUM($GV77:GW77)&lt;&gt;1),IF(AND($FY77=1,$GD77&gt;=0.2),1,),),0)</f>
        <v>0</v>
      </c>
      <c r="GY77" s="455">
        <f>IF($FX77&lt;&gt;1,IF(AND($GJ77=2,SUM($GV77:GX77)&lt;&gt;1),IF(AND($FY77=1,$GD77&gt;=0.1),1,),),0)</f>
        <v>0</v>
      </c>
      <c r="GZ77" s="455">
        <f>IF($FX77&lt;&gt;1,IF(AND($GJ77=2,SUM($GV77:GY77)&lt;&gt;1),IF(AND($FY77=1,$GC77&gt;0),1,),),0)</f>
        <v>0</v>
      </c>
      <c r="HA77" s="455">
        <f>IF($FX77&lt;&gt;1,IF(AND($GJ77=2,SUM($GV77:GZ77)&lt;&gt;1),IF($GD77&gt;=0.2,1,),),0)</f>
        <v>0</v>
      </c>
      <c r="HB77" s="455">
        <f>IF($FX77&lt;&gt;1,IF(AND($GJ77=2,SUM($GV77:HA77)&lt;&gt;1),IF($FY77=1,1,),),0)</f>
        <v>0</v>
      </c>
      <c r="HC77" s="455">
        <f>IF($FX77&lt;&gt;1,IF(AND($GJ77=2,SUM($GV77:HB77)&lt;&gt;1),IF($GD77&gt;=0.1,1,),),0)</f>
        <v>0</v>
      </c>
      <c r="HD77" s="455">
        <f>IF($FX77&lt;&gt;1,IF(AND(SUM($GV77:HC77)&lt;&gt;1,$GJ77=2,$GC77&gt;0),1,),0)</f>
        <v>0</v>
      </c>
      <c r="HE77" s="455">
        <f t="shared" si="51"/>
        <v>0</v>
      </c>
      <c r="HF77" s="455">
        <f t="shared" si="52"/>
        <v>0</v>
      </c>
      <c r="HG77" s="455">
        <f>IF($FX77&lt;&gt;1,IF(AND($GJ77=3,SUM($HE77:HF77)&lt;&gt;1),IF(AND($FY77=1,$GD77&gt;=0.1),1,),),0)</f>
        <v>0</v>
      </c>
      <c r="HH77" s="455">
        <f>IF($FX77&lt;&gt;1,IF(AND($GJ77=3,SUM($HE77:HG77)&lt;&gt;1),IF(AND($FY77=1,$GD77&gt;=0.05),1,),),0)</f>
        <v>0</v>
      </c>
      <c r="HI77" s="455">
        <f>IF($FX77&lt;&gt;1,IF(AND($GJ77=3,SUM($HE77:HH77)&lt;&gt;1),IF(AND($FY77=1,$GC77&gt;0),1,),),0)</f>
        <v>0</v>
      </c>
      <c r="HJ77" s="455">
        <f>IF($FX77&lt;&gt;1,IF(AND($GJ77=3,SUM($HE77:HI77)&lt;&gt;1),IF($GD77&gt;=0.1,1,),),0)</f>
        <v>0</v>
      </c>
      <c r="HK77" s="455">
        <f>IF($FX77&lt;&gt;1,IF(AND($GJ77=3,SUM($HE77:HJ77)&lt;&gt;1),IF($FY77=1,1,),),0)</f>
        <v>0</v>
      </c>
      <c r="HL77" s="455">
        <f>IF($FX77&lt;&gt;1,IF(AND($GJ77=3,SUM($HE77:HK77)&lt;&gt;1),IF($GD77&gt;=0.05,1,),),0)</f>
        <v>0</v>
      </c>
      <c r="HM77" s="455">
        <f>IF($FX77&lt;&gt;1,IF(AND(SUM($HE77:HL77)&lt;&gt;1,$GJ77=3,$FZ77=1,$GC77&gt;0),1,),0)</f>
        <v>0</v>
      </c>
      <c r="HN77" s="457">
        <f t="shared" si="153"/>
        <v>0</v>
      </c>
      <c r="HO77" s="458"/>
      <c r="HP77" s="459">
        <f t="shared" si="231"/>
        <v>0</v>
      </c>
      <c r="HQ77" s="460">
        <f t="shared" si="232"/>
        <v>0</v>
      </c>
      <c r="HR77" s="460">
        <f t="shared" si="233"/>
        <v>0</v>
      </c>
      <c r="HS77" s="460">
        <f t="shared" si="234"/>
        <v>0</v>
      </c>
      <c r="HT77" s="460">
        <f t="shared" si="235"/>
        <v>0</v>
      </c>
      <c r="HU77" s="460">
        <f t="shared" si="236"/>
        <v>0</v>
      </c>
      <c r="HV77" s="460">
        <f t="shared" si="237"/>
        <v>0</v>
      </c>
      <c r="HW77" s="460">
        <f t="shared" si="238"/>
        <v>0</v>
      </c>
      <c r="HX77" s="460">
        <f t="shared" si="239"/>
        <v>0</v>
      </c>
      <c r="HY77" s="460">
        <f t="shared" si="240"/>
        <v>0</v>
      </c>
      <c r="HZ77" s="460">
        <f t="shared" si="241"/>
        <v>0</v>
      </c>
      <c r="IA77" s="460">
        <f t="shared" si="242"/>
        <v>0</v>
      </c>
      <c r="IB77" s="460">
        <f t="shared" si="243"/>
        <v>0</v>
      </c>
      <c r="IC77" s="460">
        <f t="shared" si="244"/>
        <v>0</v>
      </c>
      <c r="ID77" s="460">
        <f t="shared" si="245"/>
        <v>0</v>
      </c>
      <c r="IE77" s="460">
        <f t="shared" si="246"/>
        <v>0</v>
      </c>
      <c r="IF77" s="460">
        <f t="shared" si="247"/>
        <v>0</v>
      </c>
      <c r="IG77" s="460">
        <f t="shared" si="248"/>
        <v>0</v>
      </c>
      <c r="IH77" s="460">
        <f t="shared" si="249"/>
        <v>0</v>
      </c>
      <c r="II77" s="460">
        <f t="shared" si="250"/>
        <v>0</v>
      </c>
      <c r="IJ77" s="460">
        <f t="shared" si="251"/>
        <v>0</v>
      </c>
      <c r="IK77" s="460">
        <f t="shared" si="252"/>
        <v>0</v>
      </c>
      <c r="IL77" s="460">
        <f t="shared" si="253"/>
        <v>0</v>
      </c>
      <c r="IM77" s="460">
        <f t="shared" si="254"/>
        <v>0</v>
      </c>
      <c r="IN77" s="460">
        <f t="shared" si="255"/>
        <v>0</v>
      </c>
      <c r="IO77" s="460">
        <f t="shared" si="256"/>
        <v>0</v>
      </c>
      <c r="IP77" s="460">
        <f t="shared" si="257"/>
        <v>0</v>
      </c>
      <c r="IQ77" s="460">
        <f t="shared" si="258"/>
        <v>0</v>
      </c>
      <c r="IR77" s="460">
        <f t="shared" si="259"/>
        <v>0</v>
      </c>
      <c r="IS77" s="460">
        <f t="shared" si="260"/>
        <v>0</v>
      </c>
      <c r="IT77" s="460">
        <f t="shared" si="261"/>
        <v>0</v>
      </c>
      <c r="IU77" s="460">
        <f t="shared" si="262"/>
        <v>0</v>
      </c>
      <c r="IV77" s="460">
        <f t="shared" si="263"/>
        <v>0</v>
      </c>
      <c r="IW77" s="460">
        <f t="shared" si="264"/>
        <v>0</v>
      </c>
      <c r="IX77" s="460">
        <f t="shared" si="265"/>
        <v>0</v>
      </c>
      <c r="IY77" s="460">
        <f t="shared" si="266"/>
        <v>0</v>
      </c>
      <c r="IZ77" s="460">
        <f t="shared" si="267"/>
        <v>0</v>
      </c>
      <c r="JA77" s="460">
        <f t="shared" si="268"/>
        <v>0</v>
      </c>
      <c r="JB77" s="460">
        <f t="shared" si="269"/>
        <v>0</v>
      </c>
      <c r="JC77" s="460">
        <f t="shared" si="270"/>
        <v>0</v>
      </c>
      <c r="JD77" s="460">
        <f t="shared" si="271"/>
        <v>0</v>
      </c>
      <c r="JE77" s="460">
        <f t="shared" si="272"/>
        <v>0</v>
      </c>
      <c r="JF77" s="460">
        <f t="shared" si="273"/>
        <v>0</v>
      </c>
      <c r="JG77" s="460">
        <f t="shared" si="154"/>
        <v>0</v>
      </c>
      <c r="JH77" s="460">
        <f t="shared" si="155"/>
        <v>0</v>
      </c>
      <c r="JI77" s="460">
        <f t="shared" si="156"/>
        <v>0</v>
      </c>
      <c r="JJ77" s="460">
        <f t="shared" si="157"/>
        <v>0</v>
      </c>
      <c r="JK77" s="460">
        <f t="shared" si="158"/>
        <v>0</v>
      </c>
      <c r="JL77" s="460">
        <f t="shared" si="159"/>
        <v>0</v>
      </c>
      <c r="JM77" s="648">
        <f t="shared" si="274"/>
        <v>0</v>
      </c>
      <c r="JN77" s="460">
        <f t="shared" si="275"/>
        <v>0</v>
      </c>
      <c r="JO77" s="460">
        <f t="shared" si="276"/>
        <v>0</v>
      </c>
      <c r="JP77" s="648">
        <f t="shared" si="277"/>
        <v>0</v>
      </c>
      <c r="JQ77" s="460">
        <f t="shared" si="278"/>
        <v>0</v>
      </c>
      <c r="JR77" s="460">
        <f t="shared" si="279"/>
        <v>0</v>
      </c>
      <c r="JS77" s="460">
        <f t="shared" si="308"/>
        <v>0</v>
      </c>
      <c r="JT77" s="460">
        <f t="shared" si="280"/>
        <v>0</v>
      </c>
      <c r="JU77" s="460">
        <f t="shared" si="281"/>
        <v>0</v>
      </c>
      <c r="JV77" s="460">
        <f t="shared" si="282"/>
        <v>0</v>
      </c>
      <c r="JW77" s="460">
        <f t="shared" si="322"/>
        <v>0</v>
      </c>
      <c r="JX77" s="460">
        <f t="shared" si="322"/>
        <v>0</v>
      </c>
      <c r="JY77" s="460">
        <f t="shared" si="322"/>
        <v>0</v>
      </c>
      <c r="JZ77" s="460">
        <f t="shared" si="322"/>
        <v>0</v>
      </c>
      <c r="KA77" s="460">
        <f t="shared" si="322"/>
        <v>0</v>
      </c>
      <c r="KB77" s="460">
        <f t="shared" si="322"/>
        <v>0</v>
      </c>
      <c r="KC77" s="460">
        <f t="shared" si="322"/>
        <v>0</v>
      </c>
      <c r="KD77" s="460">
        <f t="shared" si="322"/>
        <v>0</v>
      </c>
      <c r="KE77" s="460">
        <f t="shared" si="322"/>
        <v>0</v>
      </c>
      <c r="KF77" s="460">
        <f t="shared" si="322"/>
        <v>0</v>
      </c>
      <c r="KG77" s="460">
        <f t="shared" si="322"/>
        <v>0</v>
      </c>
      <c r="KH77" s="460">
        <f t="shared" si="321"/>
        <v>0</v>
      </c>
      <c r="KI77" s="460">
        <f t="shared" si="283"/>
        <v>0</v>
      </c>
      <c r="KJ77" s="460">
        <f t="shared" si="321"/>
        <v>0</v>
      </c>
      <c r="KK77" s="460">
        <f t="shared" si="321"/>
        <v>0</v>
      </c>
      <c r="KL77" s="460">
        <f t="shared" si="321"/>
        <v>0</v>
      </c>
      <c r="KM77" s="460">
        <f t="shared" si="321"/>
        <v>0</v>
      </c>
      <c r="KN77" s="460">
        <f t="shared" si="321"/>
        <v>0</v>
      </c>
      <c r="KO77" s="460">
        <f t="shared" si="320"/>
        <v>0</v>
      </c>
      <c r="KP77" s="460">
        <f t="shared" si="320"/>
        <v>0</v>
      </c>
      <c r="KQ77" s="460">
        <f t="shared" si="320"/>
        <v>0</v>
      </c>
      <c r="KR77" s="460">
        <f t="shared" si="320"/>
        <v>0</v>
      </c>
      <c r="KS77" s="460">
        <f t="shared" si="320"/>
        <v>0</v>
      </c>
      <c r="KT77" s="460">
        <f t="shared" si="320"/>
        <v>0</v>
      </c>
      <c r="KU77" s="460">
        <f t="shared" si="320"/>
        <v>0</v>
      </c>
      <c r="KV77" s="460">
        <f t="shared" si="320"/>
        <v>0</v>
      </c>
      <c r="KW77" s="460">
        <f t="shared" si="320"/>
        <v>0</v>
      </c>
      <c r="KX77" s="460">
        <f t="shared" si="284"/>
        <v>0</v>
      </c>
      <c r="KY77" s="460">
        <f t="shared" si="180"/>
        <v>0</v>
      </c>
      <c r="KZ77" s="460">
        <f t="shared" si="285"/>
        <v>0</v>
      </c>
      <c r="LA77" s="457">
        <f t="shared" si="285"/>
        <v>0</v>
      </c>
      <c r="LB77" s="461">
        <f t="shared" si="162"/>
        <v>0</v>
      </c>
      <c r="LC77" s="460">
        <f t="shared" si="286"/>
        <v>0</v>
      </c>
      <c r="LD77" s="462">
        <f>IF(I77=1,VLOOKUP(C77,'総括表 (A表)'!$E$12:$AP$542,37,FALSE),)</f>
        <v>0</v>
      </c>
      <c r="LE77" s="463">
        <f t="shared" si="163"/>
        <v>0</v>
      </c>
      <c r="LF77" s="460" t="str">
        <f t="shared" si="287"/>
        <v/>
      </c>
      <c r="LG77" s="460" t="str">
        <f t="shared" si="288"/>
        <v/>
      </c>
      <c r="LH77" s="460" t="str">
        <f t="shared" si="164"/>
        <v/>
      </c>
      <c r="LI77" s="460" t="str">
        <f t="shared" si="309"/>
        <v/>
      </c>
      <c r="LJ77" s="460" t="str">
        <f t="shared" si="310"/>
        <v/>
      </c>
      <c r="LK77" s="460" t="str">
        <f t="shared" si="311"/>
        <v/>
      </c>
      <c r="LL77" s="460" t="str">
        <f t="shared" si="312"/>
        <v/>
      </c>
      <c r="LM77" s="460" t="str">
        <f t="shared" si="313"/>
        <v/>
      </c>
      <c r="LN77" s="460" t="str">
        <f t="shared" si="314"/>
        <v/>
      </c>
      <c r="LO77" s="462" t="str">
        <f t="shared" si="289"/>
        <v/>
      </c>
      <c r="LP77" s="459">
        <f t="shared" si="171"/>
        <v>0</v>
      </c>
      <c r="LQ77" s="460" t="str">
        <f t="shared" si="290"/>
        <v/>
      </c>
      <c r="LR77" s="460" t="str">
        <f t="shared" si="291"/>
        <v/>
      </c>
      <c r="LS77" s="464" t="str">
        <f t="shared" si="292"/>
        <v/>
      </c>
      <c r="LT77" s="460" t="str">
        <f t="shared" si="293"/>
        <v/>
      </c>
      <c r="LU77" s="460" t="str">
        <f t="shared" si="294"/>
        <v/>
      </c>
      <c r="LV77" s="621" t="str">
        <f t="shared" si="179"/>
        <v>○</v>
      </c>
      <c r="LW77" s="459">
        <f t="shared" si="172"/>
        <v>0</v>
      </c>
      <c r="LX77" s="465">
        <f t="shared" si="295"/>
        <v>0</v>
      </c>
      <c r="LY77" s="465" t="str">
        <f t="shared" si="296"/>
        <v/>
      </c>
      <c r="LZ77" s="466" t="str">
        <f t="shared" si="173"/>
        <v/>
      </c>
      <c r="MA77" s="466">
        <f t="shared" si="297"/>
        <v>0</v>
      </c>
      <c r="MB77" s="466">
        <f t="shared" si="174"/>
        <v>0</v>
      </c>
      <c r="MC77" s="466">
        <f t="shared" si="298"/>
        <v>0</v>
      </c>
      <c r="MD77" s="467">
        <f t="shared" si="299"/>
        <v>0</v>
      </c>
      <c r="ME77" s="468" t="str">
        <f t="shared" si="300"/>
        <v>○</v>
      </c>
      <c r="MF77" s="469" t="str">
        <f t="shared" si="301"/>
        <v/>
      </c>
      <c r="MG77" s="466">
        <f t="shared" si="302"/>
        <v>0</v>
      </c>
      <c r="MH77" s="470">
        <f t="shared" si="303"/>
        <v>0</v>
      </c>
      <c r="MI77" s="471" t="str">
        <f t="shared" si="175"/>
        <v>○</v>
      </c>
      <c r="MJ77" s="556" t="str">
        <f t="shared" si="176"/>
        <v>○</v>
      </c>
      <c r="MK77" s="569" t="str">
        <f t="shared" si="304"/>
        <v/>
      </c>
      <c r="ML77" s="568" t="str">
        <f t="shared" si="305"/>
        <v/>
      </c>
      <c r="MM77" s="570" t="str">
        <f t="shared" si="306"/>
        <v/>
      </c>
      <c r="MN77" s="571">
        <f t="shared" si="307"/>
        <v>0</v>
      </c>
    </row>
    <row r="78" spans="1:352" ht="30" customHeight="1">
      <c r="A78" s="531">
        <f t="shared" ref="A78:A113" si="331">D78*1000000+C78*10000+R78*100+AJ78</f>
        <v>0</v>
      </c>
      <c r="B78" s="531">
        <f t="shared" si="133"/>
        <v>0</v>
      </c>
      <c r="C78" s="531">
        <f t="shared" si="181"/>
        <v>0</v>
      </c>
      <c r="D78" s="531">
        <f t="shared" si="135"/>
        <v>0</v>
      </c>
      <c r="E78" s="531">
        <f t="shared" ref="E78:E113" si="332">IF(S78&lt;&gt;"",IF(OR(S78&lt;&gt;S77,N78&lt;&gt;N77),E77+1,E77),0)</f>
        <v>0</v>
      </c>
      <c r="F78" s="531">
        <f t="shared" ref="F78:F109" si="333">IF(BQ78&gt;0,E78,0)</f>
        <v>0</v>
      </c>
      <c r="G78" s="531">
        <f t="shared" si="136"/>
        <v>0</v>
      </c>
      <c r="H78" s="531">
        <f t="shared" si="137"/>
        <v>0</v>
      </c>
      <c r="I78" s="531">
        <f t="shared" ref="I78:I113" si="334">IF(S78&lt;&gt;"",IF(S78&lt;&gt;S77,1,0),0)</f>
        <v>0</v>
      </c>
      <c r="J78" s="531">
        <f t="shared" si="138"/>
        <v>0</v>
      </c>
      <c r="K78" s="532">
        <f t="shared" ref="K78:K113" si="335">ROW()-ROW($I$13)</f>
        <v>65</v>
      </c>
      <c r="L78" s="390"/>
      <c r="M78" s="391"/>
      <c r="N78" s="391"/>
      <c r="O78" s="102"/>
      <c r="P78" s="545" cm="1">
        <f t="array" ref="P78">IFERROR(_xlfn.IFS($O78=1,"都市農業地域",$O78=2,"平地農業地域",$O78=3,"中間農業地域",$O78=4,"山間農業地域"),0)</f>
        <v>0</v>
      </c>
      <c r="Q78" s="560"/>
      <c r="R78" s="317">
        <f t="shared" ref="R78:R109" si="336">IF(S78&lt;&gt;"",IF(N78&lt;&gt;N77,1,IF(S78&lt;&gt;S77,R77+1,R77)),)</f>
        <v>0</v>
      </c>
      <c r="S78" s="637"/>
      <c r="T78" s="742"/>
      <c r="U78" s="743"/>
      <c r="V78" s="637"/>
      <c r="W78" s="455" t="str">
        <f t="shared" si="139"/>
        <v/>
      </c>
      <c r="X78" s="546" t="str">
        <f>IFERROR(IF($Y78=5,"100万円",VLOOKUP($W78,'整理番号表 （R7） '!$Y$33:$Z$34,2,"FALSE")),"")</f>
        <v/>
      </c>
      <c r="Y78" s="50"/>
      <c r="Z78" s="456" cm="1">
        <f t="array" ref="Z78">IFERROR(_xlfn.IFS($Y78=1,"認定農業者",$Y78=2,"認定就農者",$Y78=3,"集落営農組織(任意組織)",$Y78=4,"市町村基本構想に示す目標水準を達成している農業者",$Y78=5,"市町村が認める者"),0)</f>
        <v>0</v>
      </c>
      <c r="AA78" s="371"/>
      <c r="AB78" s="547" t="str">
        <f>'整理番号表 （R7） '!$AC78</f>
        <v/>
      </c>
      <c r="AC78" s="548" t="str">
        <f t="shared" si="186"/>
        <v/>
      </c>
      <c r="AD78" s="50"/>
      <c r="AE78" s="50"/>
      <c r="AF78" s="318">
        <f>IF(AE78&lt;&gt;0,VLOOKUP(AE78,'整理番号表 （R7） '!$B$20:$F$47,2,FALSE),)</f>
        <v>0</v>
      </c>
      <c r="AG78" s="104"/>
      <c r="AH78" s="549" t="str">
        <f>IFERROR(VLOOKUP(AG78,'整理番号表 （R7） '!$P$6:$Q$39,2,FALSE),"")</f>
        <v/>
      </c>
      <c r="AI78" s="106"/>
      <c r="AJ78" s="530">
        <f t="shared" ref="AJ78:AJ109" si="337">IF(AK78&lt;&gt;"",IF(OR(V78&lt;&gt;V77,S78&lt;&gt;S77),1,AJ77+1),0)</f>
        <v>0</v>
      </c>
      <c r="AK78" s="89"/>
      <c r="AL78" s="632"/>
      <c r="AM78" s="439"/>
      <c r="AN78" s="440"/>
      <c r="AO78" s="440"/>
      <c r="AP78" s="104"/>
      <c r="AQ78" s="441">
        <f>IF(AP78&lt;&gt;0,VLOOKUP(AP78,'整理番号表 （R7） '!$P$43:$R$49,2,FALSE),)</f>
        <v>0</v>
      </c>
      <c r="AR78" s="442"/>
      <c r="AS78" s="440"/>
      <c r="AT78" s="105"/>
      <c r="AU78" s="767"/>
      <c r="AV78" s="767"/>
      <c r="AW78" s="418"/>
      <c r="AX78" s="443">
        <f t="shared" si="140"/>
        <v>0</v>
      </c>
      <c r="AY78" s="443">
        <f t="shared" ref="AY78:AY113" si="338">IF(MD78&gt;0,IF(SUMIFS($MF$14:$MF$100,$E$14:$E$100,E78)&lt;SUMIFS($MG$14:$MG$100,$E$14:$E$100,E78),ROUND(MD78,-3),ROUNDDOWN(MD78,-3)),)</f>
        <v>0</v>
      </c>
      <c r="AZ78" s="418"/>
      <c r="BA78" s="443">
        <f t="shared" si="177"/>
        <v>0</v>
      </c>
      <c r="BB78" s="444"/>
      <c r="BC78" s="444"/>
      <c r="BD78" s="444"/>
      <c r="BE78" s="620"/>
      <c r="BF78" s="553" t="str">
        <f t="shared" ref="BF78:BF113" si="339">IF($AW78&gt;0,IF(AND($AT78=1,$BE78="控除不可"),"該当なし",IF(AND($AT78=1,$BE78="80%控除対象"),ROUNDDOWN($AW78*8/110,0),IF(AND($AT78=1,$BE78="全額控除"),ROUNDDOWN(AW78*10/110,0),IF(OR(AT78=2,AT78=3),"該当なし","含税額")))),"")</f>
        <v/>
      </c>
      <c r="BG78" s="562" t="str">
        <f t="shared" ref="BG78:BG113" si="340">IF(AW78&gt;0,IF(AND(AT78=1,BE78="控除不可"),"",IF(AND(AT78=1,BE78="80%控除対象"),ROUNDDOWN(AY78*8/102,0),IF(AND(AT78=1,BE78="全額控除"),ROUNDDOWN(AY78*10/100,0),IF(AT78=2,"","")))),"")</f>
        <v/>
      </c>
      <c r="BH78" s="445">
        <f t="shared" si="143"/>
        <v>0</v>
      </c>
      <c r="BI78" s="445">
        <f t="shared" si="178"/>
        <v>0</v>
      </c>
      <c r="BJ78" s="446"/>
      <c r="BK78" s="446"/>
      <c r="BL78" s="446"/>
      <c r="BM78" s="45"/>
      <c r="BN78" s="318">
        <f>IF(BM78&lt;&gt;0,VLOOKUP(BM78,'整理番号表 （R7） '!$T$6:$U$16,2,FALSE),)</f>
        <v>0</v>
      </c>
      <c r="BO78" s="45"/>
      <c r="BP78" s="318">
        <f>IF(BO78&lt;&gt;0,VLOOKUP(BO78,'整理番号表 （R7） '!$T$23:$U$30,2,FALSE),)</f>
        <v>0</v>
      </c>
      <c r="BQ78" s="45"/>
      <c r="BR78" s="319">
        <f t="shared" ref="BR78:BR113" si="341">IF(BQ78=1,AZ78,)</f>
        <v>0</v>
      </c>
      <c r="BS78" s="763" t="str">
        <f t="shared" ref="BS78:BS113" si="342">IF(AND(S78&lt;&gt;"",I78=1),1,"")</f>
        <v/>
      </c>
      <c r="BT78" s="113"/>
      <c r="BU78" s="618"/>
      <c r="BV78" s="113"/>
      <c r="BW78" s="113"/>
      <c r="BX78" s="113"/>
      <c r="BY78" s="554">
        <f t="shared" si="144"/>
        <v>0</v>
      </c>
      <c r="BZ78" s="764">
        <f t="shared" si="195"/>
        <v>0</v>
      </c>
      <c r="CA78" s="317">
        <f t="shared" si="145"/>
        <v>0</v>
      </c>
      <c r="CB78" s="357" t="str">
        <f t="shared" si="182"/>
        <v/>
      </c>
      <c r="CC78" s="317">
        <f t="shared" ref="CC78:CC113" si="343">IF(OR(EO78=1,EQ78=1),1,)</f>
        <v>0</v>
      </c>
      <c r="CD78" s="317">
        <f t="shared" si="146"/>
        <v>0</v>
      </c>
      <c r="CE78" s="317">
        <f t="shared" si="147"/>
        <v>0</v>
      </c>
      <c r="CF78" s="317">
        <f t="shared" si="148"/>
        <v>0</v>
      </c>
      <c r="CG78" s="317">
        <f t="shared" si="149"/>
        <v>0</v>
      </c>
      <c r="CH78" s="317">
        <f t="shared" si="150"/>
        <v>0</v>
      </c>
      <c r="CI78" s="357" t="str">
        <f t="shared" si="151"/>
        <v/>
      </c>
      <c r="CJ78" s="572">
        <f t="shared" si="326"/>
        <v>0</v>
      </c>
      <c r="CK78" s="320">
        <f t="shared" si="326"/>
        <v>0</v>
      </c>
      <c r="CL78" s="320">
        <f t="shared" si="326"/>
        <v>0</v>
      </c>
      <c r="CM78" s="320">
        <f t="shared" si="326"/>
        <v>0</v>
      </c>
      <c r="CN78" s="320">
        <f t="shared" si="326"/>
        <v>0</v>
      </c>
      <c r="CO78" s="320">
        <f t="shared" si="326"/>
        <v>0</v>
      </c>
      <c r="CP78" s="320">
        <f t="shared" ref="CP78:CP113" si="344">IF(OR($BT78&lt;=0,$BX78&lt;=0),0,IF(AND($W78=1,$I78=1,$FM78&lt;&gt;1,CP$2&lt;=$BY78),1,))</f>
        <v>0</v>
      </c>
      <c r="CQ78" s="320">
        <f t="shared" si="327"/>
        <v>0</v>
      </c>
      <c r="CR78" s="320">
        <f t="shared" si="327"/>
        <v>0</v>
      </c>
      <c r="CS78" s="320">
        <f t="shared" si="327"/>
        <v>0</v>
      </c>
      <c r="CT78" s="320">
        <f t="shared" si="327"/>
        <v>0</v>
      </c>
      <c r="CU78" s="320">
        <f t="shared" si="327"/>
        <v>0</v>
      </c>
      <c r="CV78" s="320">
        <f t="shared" si="327"/>
        <v>0</v>
      </c>
      <c r="CW78" s="320">
        <f t="shared" ref="CW78:CW113" si="345">IF(OR($BT78&lt;=0,$BX78&lt;=0),0,IF(AND($W78=2,$I78=1,$FM78&lt;&gt;1,CW$2&lt;=$BY78),1,))</f>
        <v>0</v>
      </c>
      <c r="CX78" s="320">
        <f t="shared" si="328"/>
        <v>0</v>
      </c>
      <c r="CY78" s="320">
        <f t="shared" si="328"/>
        <v>0</v>
      </c>
      <c r="CZ78" s="320">
        <f t="shared" si="328"/>
        <v>0</v>
      </c>
      <c r="DA78" s="320">
        <f t="shared" si="328"/>
        <v>0</v>
      </c>
      <c r="DB78" s="320">
        <f t="shared" si="328"/>
        <v>0</v>
      </c>
      <c r="DC78" s="320">
        <f t="shared" si="328"/>
        <v>0</v>
      </c>
      <c r="DD78" s="320">
        <f t="shared" ref="DD78:DD113" si="346">IF($BX78&lt;0,0,IF(AND($W78=1,$I78=1,$FM78&lt;&gt;1,DD$2&lt;=$BZ78),1,))</f>
        <v>0</v>
      </c>
      <c r="DE78" s="320">
        <f t="shared" si="329"/>
        <v>0</v>
      </c>
      <c r="DF78" s="320">
        <f t="shared" si="329"/>
        <v>0</v>
      </c>
      <c r="DG78" s="320">
        <f t="shared" si="329"/>
        <v>0</v>
      </c>
      <c r="DH78" s="320">
        <f t="shared" si="329"/>
        <v>0</v>
      </c>
      <c r="DI78" s="320">
        <f t="shared" si="330"/>
        <v>0</v>
      </c>
      <c r="DJ78" s="320">
        <f t="shared" si="330"/>
        <v>0</v>
      </c>
      <c r="DK78" s="320">
        <f t="shared" ref="DK78:DK113" si="347">IF($BX78&lt;0,0,IF(AND($W78=2,$I78=1,$FM78&lt;&gt;1,DK$2&lt;=$BZ78),1,))</f>
        <v>0</v>
      </c>
      <c r="DL78" s="320">
        <f t="shared" ref="DL78:DL113" si="348">IF(AND($I78=1,$W78=1,$Y78=2,$FM78=1,(SUM($DM78:$DP78)&lt;&gt;1)),IF($BX78&gt;=$AC78,1,),)</f>
        <v>0</v>
      </c>
      <c r="DM78" s="320">
        <f t="shared" ref="DM78:DM109" si="349">IF(AND($I78=1,$W78=1,$Y78=2,$FM78=1,(SUM(DN78:DP78)&lt;&gt;1)),IF((($BX78-$AC78)/$AC78)&gt;=0.1,1,),)</f>
        <v>0</v>
      </c>
      <c r="DN78" s="320">
        <f t="shared" ref="DN78:DN109" si="350">IF(AND($I78=1,$W78=1,$Y78=2,$FM78=1,(SUM(DO78:DP78)&lt;&gt;1)),IF((($BX78-$AC78)/$AC78)&gt;=0.2,1,),)</f>
        <v>0</v>
      </c>
      <c r="DO78" s="320">
        <f t="shared" ref="DO78:DO109" si="351">IF(AND($I78=1,$W78=1,$Y78=2,$FM78=1,(SUM(DP78)&lt;&gt;1)),IF((($BX78-$AC78)/$AC78)&gt;=0.3,1,),)</f>
        <v>0</v>
      </c>
      <c r="DP78" s="374">
        <f t="shared" ref="DP78:DP113" si="352">IF(AND($I78=1,$W78=1,$Y78=2,$FM78=1),IF((($BX78-$AC78)/$AC78)&gt;=0.4,1,),)</f>
        <v>0</v>
      </c>
      <c r="DQ78" s="447">
        <f t="shared" ref="DQ78:DQ113" si="353">IF($W78=1,IF(SUM(GK78,GV78,HE78)&gt;0,1,),)</f>
        <v>0</v>
      </c>
      <c r="DR78" s="447">
        <f>IF($W78=1,IF(SUM($DQ78:DQ78)&lt;&gt;1,IF(SUM(GL78,GW78,HF78)&gt;0,1,),),)</f>
        <v>0</v>
      </c>
      <c r="DS78" s="447">
        <f>IF($W78=1,IF(SUM($DQ78:DR78)&lt;&gt;1,IF(SUM(GM78,GX78,HG78)&gt;0,1,),),)</f>
        <v>0</v>
      </c>
      <c r="DT78" s="447">
        <f>IF($W78=1,IF(SUM($DQ78:DS78)&lt;&gt;1,IF(SUM(GN78,GY78,HH78)&gt;0,1,),),)</f>
        <v>0</v>
      </c>
      <c r="DU78" s="447">
        <f>IF($W78=1,IF(SUM($DQ78:DT78)&lt;&gt;1,IF(SUM(GO78,GT78,GZ78,HI78)&gt;0,1,),),)</f>
        <v>0</v>
      </c>
      <c r="DV78" s="447">
        <f>IF($W78=1,IF(SUM($DQ78:DT78)&lt;&gt;1,IF(SUM(GP78,HA78,HJ78)&gt;0,1,),),)</f>
        <v>0</v>
      </c>
      <c r="DW78" s="447">
        <f>IF($W78=1,IF(SUM($DQ78:DV78)&lt;&gt;1,IF(SUM(GQ78,HB78,HK78)&gt;0,1,),),)</f>
        <v>0</v>
      </c>
      <c r="DX78" s="447">
        <f>IF($W78=1,IF(SUM($DQ78:DV78)&lt;&gt;1,IF(SUM(GR78,HC78,HL78)&gt;0,1,),),)</f>
        <v>0</v>
      </c>
      <c r="DY78" s="447">
        <f>IF($W78=1,IF(SUM($DQ78:DX78)&lt;&gt;1,IF(SUM(GS78,HD78,HM78,GU78)&gt;0,1,),),)</f>
        <v>0</v>
      </c>
      <c r="DZ78" s="447">
        <f t="shared" ref="DZ78:DZ113" si="354">IF($W78=2,IF(HN78=1,1,),)</f>
        <v>0</v>
      </c>
      <c r="EA78" s="643"/>
      <c r="EB78" s="643"/>
      <c r="EC78" s="643"/>
      <c r="ED78" s="643"/>
      <c r="EE78" s="643"/>
      <c r="EF78" s="643"/>
      <c r="EG78" s="643"/>
      <c r="EH78" s="643"/>
      <c r="EI78" s="643"/>
      <c r="EJ78" s="643"/>
      <c r="EK78" s="643"/>
      <c r="EL78" s="643"/>
      <c r="EM78" s="56"/>
      <c r="EN78" s="56"/>
      <c r="EO78" s="56"/>
      <c r="EP78" s="56"/>
      <c r="EQ78" s="56"/>
      <c r="ER78" s="555">
        <f t="shared" ref="ER78:ER113" si="355">IF(AND($I78=1,$AD78="法人"),1,)</f>
        <v>0</v>
      </c>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448"/>
      <c r="FT78" s="56"/>
      <c r="FU78" s="449"/>
      <c r="FV78" s="458"/>
      <c r="FW78" s="573"/>
      <c r="FX78" s="530">
        <f t="shared" ref="FX78:FX113" si="356">IF(AND($I78=1,$W78=2),1,)</f>
        <v>0</v>
      </c>
      <c r="FY78" s="450"/>
      <c r="FZ78" s="451"/>
      <c r="GA78" s="452"/>
      <c r="GB78" s="452"/>
      <c r="GC78" s="453">
        <f t="shared" ref="GC78:GC109" si="357">IF(AND($I78=1,$GA78&lt;&gt;GB78),ROUND($GB78-$GA78,50),0)</f>
        <v>0</v>
      </c>
      <c r="GD78" s="454">
        <f t="shared" ref="GD78:GD113" si="358">IF(AND($I78=1,$GA78&gt;0),ROUNDDOWN($GC78/$GA78,2),0)</f>
        <v>0</v>
      </c>
      <c r="GE78" s="455">
        <f t="shared" ref="GE78:GE113" si="359">IF($I78=1,$AE78,)</f>
        <v>0</v>
      </c>
      <c r="GF78" s="456">
        <f t="shared" ref="GF78:GF113" si="360">IF(OR(AND($GE78&gt;=1,$GE78&lt;=3),$GE78=6),$AF78,)</f>
        <v>0</v>
      </c>
      <c r="GG78" s="456">
        <f t="shared" ref="GG78:GG113" si="361">IF(OR($GE78=4,$GE78=7),$AF78,)</f>
        <v>0</v>
      </c>
      <c r="GH78" s="456">
        <f t="shared" ref="GH78:GH113" si="362">IF($GE78=5,$AF78,)</f>
        <v>0</v>
      </c>
      <c r="GI78" s="456">
        <f t="shared" ref="GI78:GI113" si="363">IF(AND($GE78&gt;=8,$GE78&lt;=13),$AF78,)</f>
        <v>0</v>
      </c>
      <c r="GJ78" s="455">
        <f t="shared" ref="GJ78:GJ113" si="364">IF($GF78&lt;&gt;0,1,IF($GG78&lt;&gt;0,2,IF($GH78&lt;&gt;0,3,IF($GI78&lt;&gt;0,4,))))</f>
        <v>0</v>
      </c>
      <c r="GK78" s="455">
        <f t="shared" si="152"/>
        <v>0</v>
      </c>
      <c r="GL78" s="455">
        <f>IF(AND($FX78&lt;&gt;1,$FZ78&lt;&gt;1),IF(AND(SUM($GK78:GK78)&lt;&gt;1),IF($GC78&gt;=10,1,),),0)</f>
        <v>0</v>
      </c>
      <c r="GM78" s="455">
        <f>IF(AND($FX78&lt;&gt;1,$FZ78&lt;&gt;1),IF(AND(SUM($GK78:GL78)&lt;&gt;1),IF(AND($FY78=1,$GC78&gt;=4),1,),),0)</f>
        <v>0</v>
      </c>
      <c r="GN78" s="455">
        <f>IF(AND($FX78&lt;&gt;1,$FZ78&lt;&gt;1),IF(AND(SUM($GK78:GM78)&lt;&gt;1),IF(AND($FY78=1,$GC78&gt;=2),1,),),0)</f>
        <v>0</v>
      </c>
      <c r="GO78" s="455">
        <f>IF(AND($FX78&lt;&gt;1,$FZ78&lt;&gt;1),IF(AND(SUM($GK78:GN78)&lt;&gt;1),IF(AND($FY78=1,$GC78&gt;0),1,),),0)</f>
        <v>0</v>
      </c>
      <c r="GP78" s="455">
        <f>IF(AND($FX78&lt;&gt;1,$FZ78&lt;&gt;1),IF(AND(SUM($GK78:GO78)&lt;&gt;1),IF($GC78&gt;=4,1,),),0)</f>
        <v>0</v>
      </c>
      <c r="GQ78" s="455">
        <f>IF(AND($FX78&lt;&gt;1,$FZ78&lt;&gt;1),IF(AND(SUM($GK78:GP78)&lt;&gt;1),IF($FY78=1,1,),),0)</f>
        <v>0</v>
      </c>
      <c r="GR78" s="455">
        <f>IF(AND($FX78&lt;&gt;1,$FZ78&lt;&gt;1),IF(AND(SUM($GK78:GQ78)&lt;&gt;1),IF($GC78&gt;=2,1,),),0)</f>
        <v>0</v>
      </c>
      <c r="GS78" s="455">
        <f>IF(AND($FX78&lt;&gt;1,$FZ78&lt;&gt;1),IF(AND(SUM($GK78:GR78)&lt;&gt;1),IF($GC78&gt;0,1,),),0)</f>
        <v>0</v>
      </c>
      <c r="GT78" s="455">
        <f t="shared" ref="GT78:GT113" si="365">IF($FX78&lt;&gt;1,IF(AND($GJ78=4,$FZ78=1,$FY78=1,$GC78&gt;0),1,),0)</f>
        <v>0</v>
      </c>
      <c r="GU78" s="455">
        <f>IF($FX78&lt;&gt;1,IF(AND(SUM($GT78:GT78)&lt;&gt;1,$GJ78=4,$FZ78=1,$GC78&gt;0),1,),0)</f>
        <v>0</v>
      </c>
      <c r="GV78" s="455">
        <f t="shared" ref="GV78:GV113" si="366">IF($FX78&lt;&gt;1,IF(AND($GJ78=2,$GB78&gt;=1,$GD78&gt;=0.3),1,),0)</f>
        <v>0</v>
      </c>
      <c r="GW78" s="455">
        <f t="shared" ref="GW78:GW113" si="367">IF($FX78&lt;&gt;1,IF(AND($GJ78=2,SUM($GV78:$GV78)&lt;&gt;1),IF(AND($GB78&gt;=0.5,$GD78&gt;=0.3),1,),0),0)</f>
        <v>0</v>
      </c>
      <c r="GX78" s="455">
        <f>IF($FX78&lt;&gt;1,IF(AND($GJ78=2,SUM($GV78:GW78)&lt;&gt;1),IF(AND($FY78=1,$GD78&gt;=0.2),1,),),0)</f>
        <v>0</v>
      </c>
      <c r="GY78" s="455">
        <f>IF($FX78&lt;&gt;1,IF(AND($GJ78=2,SUM($GV78:GX78)&lt;&gt;1),IF(AND($FY78=1,$GD78&gt;=0.1),1,),),0)</f>
        <v>0</v>
      </c>
      <c r="GZ78" s="455">
        <f>IF($FX78&lt;&gt;1,IF(AND($GJ78=2,SUM($GV78:GY78)&lt;&gt;1),IF(AND($FY78=1,$GC78&gt;0),1,),),0)</f>
        <v>0</v>
      </c>
      <c r="HA78" s="455">
        <f>IF($FX78&lt;&gt;1,IF(AND($GJ78=2,SUM($GV78:GZ78)&lt;&gt;1),IF($GD78&gt;=0.2,1,),),0)</f>
        <v>0</v>
      </c>
      <c r="HB78" s="455">
        <f>IF($FX78&lt;&gt;1,IF(AND($GJ78=2,SUM($GV78:HA78)&lt;&gt;1),IF($FY78=1,1,),),0)</f>
        <v>0</v>
      </c>
      <c r="HC78" s="455">
        <f>IF($FX78&lt;&gt;1,IF(AND($GJ78=2,SUM($GV78:HB78)&lt;&gt;1),IF($GD78&gt;=0.1,1,),),0)</f>
        <v>0</v>
      </c>
      <c r="HD78" s="455">
        <f>IF($FX78&lt;&gt;1,IF(AND(SUM($GV78:HC78)&lt;&gt;1,$GJ78=2,$GC78&gt;0),1,),0)</f>
        <v>0</v>
      </c>
      <c r="HE78" s="455">
        <f t="shared" ref="HE78:HE113" si="368">IF($FX78&lt;&gt;1,IF(AND($GJ78=3,$GB78&gt;=3,$GD78&gt;=0.15),1,),0)</f>
        <v>0</v>
      </c>
      <c r="HF78" s="455">
        <f t="shared" ref="HF78:HF113" si="369">IF($FX78&lt;&gt;1,IF(AND($GJ78=3,SUM($HE78:$HE78)&lt;&gt;1),IF(AND($GB78&gt;=1.5,$GD78&gt;=0.15),1,),),0)</f>
        <v>0</v>
      </c>
      <c r="HG78" s="455">
        <f>IF($FX78&lt;&gt;1,IF(AND($GJ78=3,SUM($HE78:HF78)&lt;&gt;1),IF(AND($FY78=1,$GD78&gt;=0.1),1,),),0)</f>
        <v>0</v>
      </c>
      <c r="HH78" s="455">
        <f>IF($FX78&lt;&gt;1,IF(AND($GJ78=3,SUM($HE78:HG78)&lt;&gt;1),IF(AND($FY78=1,$GD78&gt;=0.05),1,),),0)</f>
        <v>0</v>
      </c>
      <c r="HI78" s="455">
        <f>IF($FX78&lt;&gt;1,IF(AND($GJ78=3,SUM($HE78:HH78)&lt;&gt;1),IF(AND($FY78=1,$GC78&gt;0),1,),),0)</f>
        <v>0</v>
      </c>
      <c r="HJ78" s="455">
        <f>IF($FX78&lt;&gt;1,IF(AND($GJ78=3,SUM($HE78:HI78)&lt;&gt;1),IF($GD78&gt;=0.1,1,),),0)</f>
        <v>0</v>
      </c>
      <c r="HK78" s="455">
        <f>IF($FX78&lt;&gt;1,IF(AND($GJ78=3,SUM($HE78:HJ78)&lt;&gt;1),IF($FY78=1,1,),),0)</f>
        <v>0</v>
      </c>
      <c r="HL78" s="455">
        <f>IF($FX78&lt;&gt;1,IF(AND($GJ78=3,SUM($HE78:HK78)&lt;&gt;1),IF($GD78&gt;=0.05,1,),),0)</f>
        <v>0</v>
      </c>
      <c r="HM78" s="455">
        <f>IF($FX78&lt;&gt;1,IF(AND(SUM($HE78:HL78)&lt;&gt;1,$GJ78=3,$FZ78=1,$GC78&gt;0),1,),0)</f>
        <v>0</v>
      </c>
      <c r="HN78" s="457">
        <f t="shared" si="153"/>
        <v>0</v>
      </c>
      <c r="HO78" s="458"/>
      <c r="HP78" s="459">
        <f t="shared" ref="HP78:HP113" si="370">IF($W78=2,"",IF($I78=1,CJ78*HP$5,0))</f>
        <v>0</v>
      </c>
      <c r="HQ78" s="460">
        <f t="shared" ref="HQ78:HQ113" si="371">IF($W78=2,"",IF($I78=1,CK78*HQ$5,0))</f>
        <v>0</v>
      </c>
      <c r="HR78" s="460">
        <f t="shared" ref="HR78:HR113" si="372">IF($W78=2,"",IF($I78=1,CL78*HR$5,0))</f>
        <v>0</v>
      </c>
      <c r="HS78" s="460">
        <f t="shared" ref="HS78:HS113" si="373">IF($W78=2,"",IF($I78=1,CM78*HS$5,0))</f>
        <v>0</v>
      </c>
      <c r="HT78" s="460">
        <f t="shared" ref="HT78:HT113" si="374">IF($W78=2,"",IF($I78=1,CN78*HT$5,0))</f>
        <v>0</v>
      </c>
      <c r="HU78" s="460">
        <f t="shared" ref="HU78:HU113" si="375">IF($W78=2,"",IF($I78=1,CO78*HU$5,0))</f>
        <v>0</v>
      </c>
      <c r="HV78" s="460">
        <f t="shared" ref="HV78:HV113" si="376">IF($W78=2,"",IF($I78=1,CP78*HV$5,0))</f>
        <v>0</v>
      </c>
      <c r="HW78" s="460">
        <f t="shared" ref="HW78:HW113" si="377">IF(AND($I78=1,$W78=2),CQ78*HW$5,0)</f>
        <v>0</v>
      </c>
      <c r="HX78" s="460">
        <f t="shared" ref="HX78:HX113" si="378">IF(AND($I78=1,$W78=2),CR78*HX$5,0)</f>
        <v>0</v>
      </c>
      <c r="HY78" s="460">
        <f t="shared" ref="HY78:HY113" si="379">IF(AND($I78=1,$W78=2),CS78*HY$5,0)</f>
        <v>0</v>
      </c>
      <c r="HZ78" s="460">
        <f t="shared" ref="HZ78:HZ113" si="380">IF(AND(,$I78=1,$W78=2),CT78*HZ$5,0)</f>
        <v>0</v>
      </c>
      <c r="IA78" s="460">
        <f t="shared" ref="IA78:IA113" si="381">IF(AND(,$I78=1,$W78=2),CU78*IA$5,0)</f>
        <v>0</v>
      </c>
      <c r="IB78" s="460">
        <f t="shared" ref="IB78:IB113" si="382">IF(AND(,$I78=1,$W78=2),CV78*IB$5,0)</f>
        <v>0</v>
      </c>
      <c r="IC78" s="460">
        <f t="shared" ref="IC78:IC113" si="383">IF(AND(,$I78=1,$W78=2),CW78*IC$5,0)</f>
        <v>0</v>
      </c>
      <c r="ID78" s="460">
        <f t="shared" ref="ID78:ID113" si="384">IF($W78=2,"",IF($I78=1,CX78*ID$5,0))</f>
        <v>0</v>
      </c>
      <c r="IE78" s="460">
        <f t="shared" ref="IE78:IE113" si="385">IF($W78=2,"",IF($I78=1,CY78*IE$5,0))</f>
        <v>0</v>
      </c>
      <c r="IF78" s="460">
        <f t="shared" ref="IF78:IF113" si="386">IF($W78=2,"",IF($I78=1,CZ78*IF$5,0))</f>
        <v>0</v>
      </c>
      <c r="IG78" s="460">
        <f t="shared" ref="IG78:IG113" si="387">IF($W78=2,"",IF($I78=1,DA78*IG$5,0))</f>
        <v>0</v>
      </c>
      <c r="IH78" s="460">
        <f t="shared" ref="IH78:IH113" si="388">IF($W78=2,"",IF($I78=1,DB78*IH$5,0))</f>
        <v>0</v>
      </c>
      <c r="II78" s="460">
        <f t="shared" ref="II78:II113" si="389">IF($W78=2,"",IF($I78=1,DC78*II$5,0))</f>
        <v>0</v>
      </c>
      <c r="IJ78" s="460">
        <f t="shared" ref="IJ78:IJ113" si="390">IF($W78=2,"",IF($I78=1,DD78*IJ$5,0))</f>
        <v>0</v>
      </c>
      <c r="IK78" s="460">
        <f t="shared" ref="IK78:IK113" si="391">IF(AND($I78=1,$W78=2),DE78*IK$5,0)</f>
        <v>0</v>
      </c>
      <c r="IL78" s="460">
        <f t="shared" ref="IL78:IL113" si="392">IF(AND($I78=1,$W78=2),DF78*IL$5,0)</f>
        <v>0</v>
      </c>
      <c r="IM78" s="460">
        <f t="shared" ref="IM78:IM113" si="393">IF(AND($I78=1,$W78=2),DG78*IM$5,0)</f>
        <v>0</v>
      </c>
      <c r="IN78" s="460">
        <f t="shared" ref="IN78:IN113" si="394">IF(AND($I78=1,$W78=2),DH78*IN$5,0)</f>
        <v>0</v>
      </c>
      <c r="IO78" s="460">
        <f t="shared" ref="IO78:IO113" si="395">IF(AND($I78=1,$W78=2),DI78*IO$5,0)</f>
        <v>0</v>
      </c>
      <c r="IP78" s="460">
        <f t="shared" ref="IP78:IP113" si="396">IF(AND($I78=1,$W78=2),DJ78*IP$5,0)</f>
        <v>0</v>
      </c>
      <c r="IQ78" s="460">
        <f t="shared" ref="IQ78:IQ113" si="397">IF(AND($I78=1,$W78=2),DK78*IQ$5,0)</f>
        <v>0</v>
      </c>
      <c r="IR78" s="460">
        <f t="shared" ref="IR78:IR113" si="398">IF($I78=1,DL78*IR$5,0)</f>
        <v>0</v>
      </c>
      <c r="IS78" s="460">
        <f t="shared" ref="IS78:IS113" si="399">IF($I78=1,DM78*IS$5,0)</f>
        <v>0</v>
      </c>
      <c r="IT78" s="460">
        <f t="shared" ref="IT78:IT113" si="400">IF($I78=1,DN78*IT$5,0)</f>
        <v>0</v>
      </c>
      <c r="IU78" s="460">
        <f t="shared" ref="IU78:IU113" si="401">IF($I78=1,DO78*IU$5,0)</f>
        <v>0</v>
      </c>
      <c r="IV78" s="460">
        <f t="shared" ref="IV78:IV113" si="402">IF($I78=1,DP78*IV$5,0)</f>
        <v>0</v>
      </c>
      <c r="IW78" s="460">
        <f t="shared" ref="IW78:IW113" si="403">IF($I78=1,DQ78*$IW$5,0)</f>
        <v>0</v>
      </c>
      <c r="IX78" s="460">
        <f t="shared" ref="IX78:IX113" si="404">IF($I78=1,DR78*$IX$5,0)</f>
        <v>0</v>
      </c>
      <c r="IY78" s="460">
        <f t="shared" ref="IY78:IY113" si="405">IF($I78=1,DS78*$IY$5,0)</f>
        <v>0</v>
      </c>
      <c r="IZ78" s="460">
        <f t="shared" ref="IZ78:IZ113" si="406">IF($I78=1,DT78*$IZ$5,0)</f>
        <v>0</v>
      </c>
      <c r="JA78" s="460">
        <f t="shared" ref="JA78:JA113" si="407">IF($I78=1,DU78*$JA$5,0)</f>
        <v>0</v>
      </c>
      <c r="JB78" s="460">
        <f t="shared" ref="JB78:JB113" si="408">IF($I78=1,DV78*$JB$5,0)</f>
        <v>0</v>
      </c>
      <c r="JC78" s="460">
        <f t="shared" ref="JC78:JC113" si="409">IF($I78=1,DW78*$JC$5,0)</f>
        <v>0</v>
      </c>
      <c r="JD78" s="460">
        <f t="shared" ref="JD78:JD113" si="410">IF($I78=1,DX78*$JD$5,0)</f>
        <v>0</v>
      </c>
      <c r="JE78" s="460">
        <f t="shared" ref="JE78:JE113" si="411">IF($I78=1,DY78*$JE$5,0)</f>
        <v>0</v>
      </c>
      <c r="JF78" s="460">
        <f t="shared" ref="JF78:JF113" si="412">IF($I78=1,DZ78*$JF$5,0)</f>
        <v>0</v>
      </c>
      <c r="JG78" s="460">
        <f t="shared" si="154"/>
        <v>0</v>
      </c>
      <c r="JH78" s="460">
        <f t="shared" si="155"/>
        <v>0</v>
      </c>
      <c r="JI78" s="460">
        <f t="shared" si="156"/>
        <v>0</v>
      </c>
      <c r="JJ78" s="460">
        <f t="shared" si="157"/>
        <v>0</v>
      </c>
      <c r="JK78" s="460">
        <f t="shared" si="158"/>
        <v>0</v>
      </c>
      <c r="JL78" s="460">
        <f t="shared" si="159"/>
        <v>0</v>
      </c>
      <c r="JM78" s="648">
        <f t="shared" ref="JM78:JM113" si="413">IF($EG78=1,IF($I78=1,$EG78*$JM$5,0),)</f>
        <v>0</v>
      </c>
      <c r="JN78" s="460">
        <f t="shared" ref="JN78:JN113" si="414">IF($EH78=1,IF($I78=1,$EH78*JN$5,0),)</f>
        <v>0</v>
      </c>
      <c r="JO78" s="460">
        <f t="shared" ref="JO78:JO113" si="415">IF($EI78=1,IF($I78=1,$EI78*JO$5,0),)</f>
        <v>0</v>
      </c>
      <c r="JP78" s="648">
        <f t="shared" ref="JP78:JP113" si="416">IF($EJ78=1,IF($I78=1,$EJ78*$JP$5,0),)</f>
        <v>0</v>
      </c>
      <c r="JQ78" s="460">
        <f t="shared" ref="JQ78:JQ113" si="417">IF($EK78=1,IF($I78=1,$EK78*JQ$5,0),)</f>
        <v>0</v>
      </c>
      <c r="JR78" s="460">
        <f t="shared" ref="JR78:JR113" si="418">IF($EL78=1,IF($I78=1,$EL78*JR$5,0),)</f>
        <v>0</v>
      </c>
      <c r="JS78" s="460">
        <f t="shared" si="308"/>
        <v>0</v>
      </c>
      <c r="JT78" s="460">
        <f t="shared" ref="JT78:JT113" si="419">IF($I78=1,EN78*JT$5,0)</f>
        <v>0</v>
      </c>
      <c r="JU78" s="460">
        <f t="shared" ref="JU78:JU113" si="420">IF($I78=1,EO78*JU$5,0)</f>
        <v>0</v>
      </c>
      <c r="JV78" s="460">
        <f t="shared" ref="JV78:JV113" si="421">IF($I78=1,EP78*JV$5,0)</f>
        <v>0</v>
      </c>
      <c r="JW78" s="460">
        <f t="shared" ref="JW78:KH94" si="422">IF($I78=1,EQ78*JW$5,0)</f>
        <v>0</v>
      </c>
      <c r="JX78" s="460">
        <f t="shared" si="422"/>
        <v>0</v>
      </c>
      <c r="JY78" s="460">
        <f t="shared" si="422"/>
        <v>0</v>
      </c>
      <c r="JZ78" s="460">
        <f t="shared" si="422"/>
        <v>0</v>
      </c>
      <c r="KA78" s="460">
        <f t="shared" si="422"/>
        <v>0</v>
      </c>
      <c r="KB78" s="460">
        <f t="shared" si="422"/>
        <v>0</v>
      </c>
      <c r="KC78" s="460">
        <f t="shared" si="422"/>
        <v>0</v>
      </c>
      <c r="KD78" s="460">
        <f t="shared" si="422"/>
        <v>0</v>
      </c>
      <c r="KE78" s="460">
        <f t="shared" si="422"/>
        <v>0</v>
      </c>
      <c r="KF78" s="460">
        <f t="shared" si="422"/>
        <v>0</v>
      </c>
      <c r="KG78" s="460">
        <f t="shared" si="422"/>
        <v>0</v>
      </c>
      <c r="KH78" s="460">
        <f t="shared" si="321"/>
        <v>0</v>
      </c>
      <c r="KI78" s="460">
        <f t="shared" si="321"/>
        <v>0</v>
      </c>
      <c r="KJ78" s="460">
        <f t="shared" si="321"/>
        <v>0</v>
      </c>
      <c r="KK78" s="460">
        <f t="shared" si="321"/>
        <v>0</v>
      </c>
      <c r="KL78" s="460">
        <f t="shared" si="321"/>
        <v>0</v>
      </c>
      <c r="KM78" s="460">
        <f t="shared" si="321"/>
        <v>0</v>
      </c>
      <c r="KN78" s="460">
        <f t="shared" si="321"/>
        <v>0</v>
      </c>
      <c r="KO78" s="460">
        <f t="shared" si="320"/>
        <v>0</v>
      </c>
      <c r="KP78" s="460">
        <f t="shared" si="320"/>
        <v>0</v>
      </c>
      <c r="KQ78" s="460">
        <f t="shared" si="320"/>
        <v>0</v>
      </c>
      <c r="KR78" s="460">
        <f t="shared" si="320"/>
        <v>0</v>
      </c>
      <c r="KS78" s="460">
        <f t="shared" si="320"/>
        <v>0</v>
      </c>
      <c r="KT78" s="460">
        <f t="shared" si="320"/>
        <v>0</v>
      </c>
      <c r="KU78" s="460">
        <f t="shared" si="320"/>
        <v>0</v>
      </c>
      <c r="KV78" s="460">
        <f t="shared" si="320"/>
        <v>0</v>
      </c>
      <c r="KW78" s="460">
        <f t="shared" si="320"/>
        <v>0</v>
      </c>
      <c r="KX78" s="460">
        <f t="shared" ref="KX78:KX113" si="423">IF($I78=1,IF($FR78&gt;=3,3,$FR78*KX$5),0)</f>
        <v>0</v>
      </c>
      <c r="KY78" s="460">
        <f t="shared" si="180"/>
        <v>0</v>
      </c>
      <c r="KZ78" s="460">
        <f t="shared" ref="KZ78:LA113" si="424">IF($I78=1,FT78*KZ$5,0)</f>
        <v>0</v>
      </c>
      <c r="LA78" s="457">
        <f t="shared" si="424"/>
        <v>0</v>
      </c>
      <c r="LB78" s="461">
        <f t="shared" si="162"/>
        <v>0</v>
      </c>
      <c r="LC78" s="460">
        <f t="shared" ref="LC78:LC113" si="425">IF(G78=1,SUMIF($C$14:$C$100,C78,$MN$14:$MN$100),0)</f>
        <v>0</v>
      </c>
      <c r="LD78" s="462">
        <f>IF(I78=1,VLOOKUP(C78,'総括表 (A表)'!$E$12:$AP$542,37,FALSE),)</f>
        <v>0</v>
      </c>
      <c r="LE78" s="463">
        <f t="shared" si="163"/>
        <v>0</v>
      </c>
      <c r="LF78" s="460" t="str">
        <f t="shared" ref="LF78:LF113" si="426">IF((SUM($IW78:$JB78,$JD78:$JF78)&gt;0),IF($CA78=1,"○","×"),"")</f>
        <v/>
      </c>
      <c r="LG78" s="460" t="str">
        <f t="shared" ref="LG78:LG113" si="427">IF($CA78=1,IF(AND($GA78&gt;=0,$GB78&gt;0),"○","×"),"")</f>
        <v/>
      </c>
      <c r="LH78" s="460" t="str">
        <f t="shared" si="164"/>
        <v/>
      </c>
      <c r="LI78" s="460" t="str">
        <f t="shared" si="309"/>
        <v/>
      </c>
      <c r="LJ78" s="460" t="str">
        <f t="shared" si="310"/>
        <v/>
      </c>
      <c r="LK78" s="460" t="str">
        <f t="shared" si="311"/>
        <v/>
      </c>
      <c r="LL78" s="460" t="str">
        <f t="shared" si="312"/>
        <v/>
      </c>
      <c r="LM78" s="460" t="str">
        <f t="shared" si="313"/>
        <v/>
      </c>
      <c r="LN78" s="460" t="str">
        <f t="shared" si="314"/>
        <v/>
      </c>
      <c r="LO78" s="462" t="str">
        <f t="shared" ref="LO78:LO113" si="428">IF($FH78=1,IF($CI78=1,"○","×"),"")</f>
        <v/>
      </c>
      <c r="LP78" s="459">
        <f t="shared" si="171"/>
        <v>0</v>
      </c>
      <c r="LQ78" s="460" t="str">
        <f t="shared" ref="LQ78:LQ113" si="429">IF($AK78&lt;&gt;"",IF($W78=2,"認",IF(AND($W78=1,$AZ78&gt;0),"○","×")),"")</f>
        <v/>
      </c>
      <c r="LR78" s="460" t="str">
        <f t="shared" ref="LR78:LR113" si="430">IF($AK78&lt;&gt;"",IF($AW78&gt;=500000,"○","×"),"")</f>
        <v/>
      </c>
      <c r="LS78" s="464" t="str">
        <f t="shared" ref="LS78:LS113" si="431">IF($AK78&lt;&gt;"",IF($AI78&lt;&gt;1,IF(AND(5&lt;=BK78,BK78&lt;=20),"○",IF(OR(AND(4&lt;=BK78,BK78&lt;=24),OR(AG78=30,AG78=31)),"△","×")),IF(BL78&gt;=2,IF(AND(AI78=1,5&lt;=BK78,BK78&lt;=20),"中古○",IF(AND(4&lt;=BK78,BK78&lt;=24),"中古△","×")),)),"")</f>
        <v/>
      </c>
      <c r="LT78" s="460" t="str">
        <f t="shared" ref="LT78:LT113" si="432">IF(AK78&lt;&gt;"",IF(AP78&gt;0,"○","×"),"")</f>
        <v/>
      </c>
      <c r="LU78" s="460" t="str">
        <f t="shared" ref="LU78:LU113" si="433">IF($I78=1,IF($BT78&lt;=0,"△",IF(OR(AND($W78=1,$BY78&gt;=0.1),AND($W78=2,$BY78&gt;0)),"○","×")),"")</f>
        <v/>
      </c>
      <c r="LV78" s="621" t="str">
        <f t="shared" si="179"/>
        <v>○</v>
      </c>
      <c r="LW78" s="459">
        <f t="shared" si="172"/>
        <v>0</v>
      </c>
      <c r="LX78" s="465">
        <f t="shared" ref="LX78:LX113" si="434">AW78</f>
        <v>0</v>
      </c>
      <c r="LY78" s="465" t="str">
        <f t="shared" ref="LY78:LY109" si="435">IF(LX78&gt;0,IF(AND(AT78=1,BE78="控除不可"),LX78,IF(AND(AT78=1,BE78="80%控除対象"),ROUNDUP(LX78*102/110,0),IF(AND(AT78=1,BE78="全額控除"),ROUNDUP(LX78*100/110,0),IF(OR(AT78=2,AT78=3),LX78,LX78)))),"")</f>
        <v/>
      </c>
      <c r="LZ78" s="466" t="str">
        <f t="shared" si="173"/>
        <v/>
      </c>
      <c r="MA78" s="466">
        <f t="shared" ref="MA78:MA113" si="436">IF($W78=2,"認める者",$AZ78)</f>
        <v>0</v>
      </c>
      <c r="MB78" s="466">
        <f t="shared" si="174"/>
        <v>0</v>
      </c>
      <c r="MC78" s="466">
        <f t="shared" ref="MC78:MC109" si="437">IF(W78=1,MIN(LZ78:MB78),IF(W78=2,MIN(LZ78,MB78),0))</f>
        <v>0</v>
      </c>
      <c r="MD78" s="467">
        <f t="shared" ref="MD78:MD109" si="438">IF(W78&gt;0,IF(SUMIFS($MF$14:$MF$100,$E$14:$E$100,E78)&lt;SUMIFS($MG$14:$MG$100,$E$14:$E$100,E78),MC78*SUMIFS($MF$14:$MF$100,$E$14:$E$100,E78)/SUMIFS($MG$14:$MG$100,$E$14:$E$100,E78),MC78),)</f>
        <v>0</v>
      </c>
      <c r="ME78" s="468" t="str">
        <f t="shared" ref="ME78:ME113" si="439">IF(AX78&lt;=MC78,"○","×")</f>
        <v>○</v>
      </c>
      <c r="MF78" s="469" t="str">
        <f t="shared" ref="MF78:MF113" si="440">IF($I78=1,IF($W78=2,1000000,IF(AND($W78=1,$AD78="法人"),30000000,IF(AND($W78=1,AD78="法人以外"),15000000,0))),"")</f>
        <v/>
      </c>
      <c r="MG78" s="466">
        <f t="shared" ref="MG78:MG113" si="441">IF($I78=1,SUMIF($E$14:$E$100,$E78,$MC$14:$MC$100),0)</f>
        <v>0</v>
      </c>
      <c r="MH78" s="470">
        <f t="shared" ref="MH78:MH113" si="442">IF($I78=1,SUMIF($E$14:$E$100,$E78,$AY$14:$AY$100),0)</f>
        <v>0</v>
      </c>
      <c r="MI78" s="471" t="str">
        <f t="shared" si="175"/>
        <v>○</v>
      </c>
      <c r="MJ78" s="556" t="str">
        <f t="shared" si="176"/>
        <v>○</v>
      </c>
      <c r="MK78" s="569" t="str">
        <f t="shared" ref="MK78:MK113" si="443">IF(AND($I78=1,$Y78=2,$AA78&gt;0),DATEDIF($AA78,$AB$2,"Y"),"")</f>
        <v/>
      </c>
      <c r="ML78" s="568" t="str">
        <f t="shared" ref="ML78:ML113" si="444">IF(AND($I78=1,AA78&gt;0,$Y78=2),DATEDIF($AA78,$AB$2,"Yd"),"")</f>
        <v/>
      </c>
      <c r="MM78" s="570" t="str">
        <f t="shared" ref="MM78:MM113" si="445">IF(AND($I78=1,AA78&gt;0,$Y78=2,$ML78&gt;0),$MK78+1,MK78)</f>
        <v/>
      </c>
      <c r="MN78" s="571">
        <f t="shared" ref="MN78:MN113" si="446">IF(U78&lt;&gt;"",IF(U78&lt;&gt;U77,1,0),0)</f>
        <v>0</v>
      </c>
    </row>
    <row r="79" spans="1:352" ht="30" customHeight="1">
      <c r="A79" s="531">
        <f t="shared" si="331"/>
        <v>0</v>
      </c>
      <c r="B79" s="531">
        <f t="shared" ref="B79:B113" si="447">IF(L79&lt;&gt;"",IF(L79&lt;&gt;L78,B78+1,B78),0)</f>
        <v>0</v>
      </c>
      <c r="C79" s="531">
        <f t="shared" si="181"/>
        <v>0</v>
      </c>
      <c r="D79" s="531">
        <f t="shared" ref="D79:D113" si="448">IF(M79&lt;&gt;"",IF(M79&lt;&gt;M78,D78+1,D78),0)</f>
        <v>0</v>
      </c>
      <c r="E79" s="531">
        <f t="shared" si="332"/>
        <v>0</v>
      </c>
      <c r="F79" s="531">
        <f t="shared" si="333"/>
        <v>0</v>
      </c>
      <c r="G79" s="531">
        <f t="shared" ref="G79:G113" si="449">IF(N79&lt;&gt;"",IF(N79&lt;&gt;N78,1,0),0)</f>
        <v>0</v>
      </c>
      <c r="H79" s="531">
        <f t="shared" ref="H79:H113" si="450">IF(M79&lt;&gt;"",IF(M79&lt;&gt;M78,1,0),0)</f>
        <v>0</v>
      </c>
      <c r="I79" s="531">
        <f t="shared" si="334"/>
        <v>0</v>
      </c>
      <c r="J79" s="531">
        <f t="shared" ref="J79:J113" si="451">IF(AND(I79=1,SUMIF($E$14:$E$100,E79,$F$14:$F$100)&gt;0),1,0)</f>
        <v>0</v>
      </c>
      <c r="K79" s="532">
        <f t="shared" si="335"/>
        <v>66</v>
      </c>
      <c r="L79" s="390"/>
      <c r="M79" s="391"/>
      <c r="N79" s="391"/>
      <c r="O79" s="102"/>
      <c r="P79" s="545" cm="1">
        <f t="array" ref="P79">IFERROR(_xlfn.IFS($O79=1,"都市農業地域",$O79=2,"平地農業地域",$O79=3,"中間農業地域",$O79=4,"山間農業地域"),0)</f>
        <v>0</v>
      </c>
      <c r="Q79" s="560"/>
      <c r="R79" s="317">
        <f t="shared" si="336"/>
        <v>0</v>
      </c>
      <c r="S79" s="637"/>
      <c r="T79" s="742"/>
      <c r="U79" s="743"/>
      <c r="V79" s="637"/>
      <c r="W79" s="455" t="str">
        <f t="shared" ref="W79:W113" si="452">IF($Y79="","",IF($Y79=5,2,1))</f>
        <v/>
      </c>
      <c r="X79" s="546" t="str">
        <f>IFERROR(IF($Y79=5,"100万円",VLOOKUP($W79,'整理番号表 （R7） '!$Y$33:$Z$34,2,"FALSE")),"")</f>
        <v/>
      </c>
      <c r="Y79" s="50"/>
      <c r="Z79" s="456" cm="1">
        <f t="array" ref="Z79">IFERROR(_xlfn.IFS($Y79=1,"認定農業者",$Y79=2,"認定就農者",$Y79=3,"集落営農組織(任意組織)",$Y79=4,"市町村基本構想に示す目標水準を達成している農業者",$Y79=5,"市町村が認める者"),0)</f>
        <v>0</v>
      </c>
      <c r="AA79" s="371"/>
      <c r="AB79" s="547" t="str">
        <f>'整理番号表 （R7） '!$AC79</f>
        <v/>
      </c>
      <c r="AC79" s="548" t="str">
        <f t="shared" si="186"/>
        <v/>
      </c>
      <c r="AD79" s="50"/>
      <c r="AE79" s="50"/>
      <c r="AF79" s="318">
        <f>IF(AE79&lt;&gt;0,VLOOKUP(AE79,'整理番号表 （R7） '!$B$20:$F$47,2,FALSE),)</f>
        <v>0</v>
      </c>
      <c r="AG79" s="104"/>
      <c r="AH79" s="549" t="str">
        <f>IFERROR(VLOOKUP(AG79,'整理番号表 （R7） '!$P$6:$Q$39,2,FALSE),"")</f>
        <v/>
      </c>
      <c r="AI79" s="106"/>
      <c r="AJ79" s="530">
        <f t="shared" si="337"/>
        <v>0</v>
      </c>
      <c r="AK79" s="89"/>
      <c r="AL79" s="632"/>
      <c r="AM79" s="439"/>
      <c r="AN79" s="440"/>
      <c r="AO79" s="440"/>
      <c r="AP79" s="104"/>
      <c r="AQ79" s="441">
        <f>IF(AP79&lt;&gt;0,VLOOKUP(AP79,'整理番号表 （R7） '!$P$43:$R$49,2,FALSE),)</f>
        <v>0</v>
      </c>
      <c r="AR79" s="442"/>
      <c r="AS79" s="440"/>
      <c r="AT79" s="105"/>
      <c r="AU79" s="767"/>
      <c r="AV79" s="767"/>
      <c r="AW79" s="418"/>
      <c r="AX79" s="443">
        <f t="shared" ref="AX79:AX113" si="453">IF(MC79&gt;0,ROUNDDOWN(MC79,-3),0)</f>
        <v>0</v>
      </c>
      <c r="AY79" s="443">
        <f t="shared" si="338"/>
        <v>0</v>
      </c>
      <c r="AZ79" s="418"/>
      <c r="BA79" s="443">
        <f t="shared" si="177"/>
        <v>0</v>
      </c>
      <c r="BB79" s="444"/>
      <c r="BC79" s="444"/>
      <c r="BD79" s="444"/>
      <c r="BE79" s="620"/>
      <c r="BF79" s="553" t="str">
        <f t="shared" si="339"/>
        <v/>
      </c>
      <c r="BG79" s="562" t="str">
        <f t="shared" si="340"/>
        <v/>
      </c>
      <c r="BH79" s="445">
        <f t="shared" ref="BH79:BH113" si="454">IF(AW79&lt;&gt;0,AY79/AW79,)</f>
        <v>0</v>
      </c>
      <c r="BI79" s="445">
        <f t="shared" ref="BI79:BI113" si="455">IF(AW79&lt;&gt;0,AZ79/AW79,)</f>
        <v>0</v>
      </c>
      <c r="BJ79" s="446"/>
      <c r="BK79" s="446"/>
      <c r="BL79" s="446"/>
      <c r="BM79" s="45"/>
      <c r="BN79" s="318">
        <f>IF(BM79&lt;&gt;0,VLOOKUP(BM79,'整理番号表 （R7） '!$T$6:$U$16,2,FALSE),)</f>
        <v>0</v>
      </c>
      <c r="BO79" s="45"/>
      <c r="BP79" s="318">
        <f>IF(BO79&lt;&gt;0,VLOOKUP(BO79,'整理番号表 （R7） '!$T$23:$U$30,2,FALSE),)</f>
        <v>0</v>
      </c>
      <c r="BQ79" s="45"/>
      <c r="BR79" s="319">
        <f t="shared" si="341"/>
        <v>0</v>
      </c>
      <c r="BS79" s="763" t="str">
        <f t="shared" si="342"/>
        <v/>
      </c>
      <c r="BT79" s="113"/>
      <c r="BU79" s="618"/>
      <c r="BV79" s="113"/>
      <c r="BW79" s="113"/>
      <c r="BX79" s="113"/>
      <c r="BY79" s="554">
        <f t="shared" ref="BY79:BY113" si="456">IF(BX79&lt;&gt;"",IF(BT79&gt;0,IF(BU79=6,ROUNDDOWN((BX79-BT79)/ABS(BT79),2),IF(BU79=5,ROUNDDOWN((BX79-BT79)/ABS(BT79)*3/4,2),"")),"-"),)</f>
        <v>0</v>
      </c>
      <c r="BZ79" s="764">
        <f t="shared" si="195"/>
        <v>0</v>
      </c>
      <c r="CA79" s="317">
        <f t="shared" ref="CA79:CA113" si="457">IF(OR(DQ79=1,DR79=1,DS79=1,DT79=1,DU79=1,DV79=1,DX79=1,DY79=1,DZ79=1),1,)</f>
        <v>0</v>
      </c>
      <c r="CB79" s="357" t="str">
        <f t="shared" si="182"/>
        <v/>
      </c>
      <c r="CC79" s="317">
        <f t="shared" si="343"/>
        <v>0</v>
      </c>
      <c r="CD79" s="317">
        <f t="shared" ref="CD79:CD113" si="458">IF(ES79=1,1,)</f>
        <v>0</v>
      </c>
      <c r="CE79" s="317">
        <f t="shared" ref="CE79:CE113" si="459">IF(EV79=1,1,)</f>
        <v>0</v>
      </c>
      <c r="CF79" s="317">
        <f t="shared" ref="CF79:CF113" si="460">IF(OR(EZ79=1,FB79=1),1,0)</f>
        <v>0</v>
      </c>
      <c r="CG79" s="317">
        <f t="shared" ref="CG79:CG113" si="461">IF(FD79=1,1,)</f>
        <v>0</v>
      </c>
      <c r="CH79" s="317">
        <f t="shared" ref="CH79:CH113" si="462">IF(OR(FE79=1,FF79=1,FG79=1),1,)</f>
        <v>0</v>
      </c>
      <c r="CI79" s="357" t="str">
        <f t="shared" ref="CI79:CI113" si="463">IF($FH79&lt;&gt;1,"",1)</f>
        <v/>
      </c>
      <c r="CJ79" s="572">
        <f t="shared" si="326"/>
        <v>0</v>
      </c>
      <c r="CK79" s="320">
        <f t="shared" si="326"/>
        <v>0</v>
      </c>
      <c r="CL79" s="320">
        <f t="shared" si="326"/>
        <v>0</v>
      </c>
      <c r="CM79" s="320">
        <f t="shared" si="326"/>
        <v>0</v>
      </c>
      <c r="CN79" s="320">
        <f t="shared" si="326"/>
        <v>0</v>
      </c>
      <c r="CO79" s="320">
        <f t="shared" si="326"/>
        <v>0</v>
      </c>
      <c r="CP79" s="320">
        <f t="shared" si="344"/>
        <v>0</v>
      </c>
      <c r="CQ79" s="320">
        <f t="shared" si="327"/>
        <v>0</v>
      </c>
      <c r="CR79" s="320">
        <f t="shared" si="327"/>
        <v>0</v>
      </c>
      <c r="CS79" s="320">
        <f t="shared" si="327"/>
        <v>0</v>
      </c>
      <c r="CT79" s="320">
        <f t="shared" si="327"/>
        <v>0</v>
      </c>
      <c r="CU79" s="320">
        <f t="shared" si="327"/>
        <v>0</v>
      </c>
      <c r="CV79" s="320">
        <f t="shared" si="327"/>
        <v>0</v>
      </c>
      <c r="CW79" s="320">
        <f t="shared" si="345"/>
        <v>0</v>
      </c>
      <c r="CX79" s="320">
        <f t="shared" si="328"/>
        <v>0</v>
      </c>
      <c r="CY79" s="320">
        <f t="shared" si="328"/>
        <v>0</v>
      </c>
      <c r="CZ79" s="320">
        <f t="shared" si="328"/>
        <v>0</v>
      </c>
      <c r="DA79" s="320">
        <f t="shared" si="328"/>
        <v>0</v>
      </c>
      <c r="DB79" s="320">
        <f t="shared" si="328"/>
        <v>0</v>
      </c>
      <c r="DC79" s="320">
        <f t="shared" si="328"/>
        <v>0</v>
      </c>
      <c r="DD79" s="320">
        <f t="shared" si="346"/>
        <v>0</v>
      </c>
      <c r="DE79" s="320">
        <f t="shared" si="329"/>
        <v>0</v>
      </c>
      <c r="DF79" s="320">
        <f t="shared" si="329"/>
        <v>0</v>
      </c>
      <c r="DG79" s="320">
        <f t="shared" si="329"/>
        <v>0</v>
      </c>
      <c r="DH79" s="320">
        <f t="shared" si="329"/>
        <v>0</v>
      </c>
      <c r="DI79" s="320">
        <f t="shared" si="330"/>
        <v>0</v>
      </c>
      <c r="DJ79" s="320">
        <f t="shared" si="330"/>
        <v>0</v>
      </c>
      <c r="DK79" s="320">
        <f t="shared" si="347"/>
        <v>0</v>
      </c>
      <c r="DL79" s="320">
        <f t="shared" si="348"/>
        <v>0</v>
      </c>
      <c r="DM79" s="320">
        <f t="shared" si="349"/>
        <v>0</v>
      </c>
      <c r="DN79" s="320">
        <f t="shared" si="350"/>
        <v>0</v>
      </c>
      <c r="DO79" s="320">
        <f t="shared" si="351"/>
        <v>0</v>
      </c>
      <c r="DP79" s="374">
        <f t="shared" si="352"/>
        <v>0</v>
      </c>
      <c r="DQ79" s="447">
        <f t="shared" si="353"/>
        <v>0</v>
      </c>
      <c r="DR79" s="447">
        <f>IF($W79=1,IF(SUM($DQ79:DQ79)&lt;&gt;1,IF(SUM(GL79,GW79,HF79)&gt;0,1,),),)</f>
        <v>0</v>
      </c>
      <c r="DS79" s="447">
        <f>IF($W79=1,IF(SUM($DQ79:DR79)&lt;&gt;1,IF(SUM(GM79,GX79,HG79)&gt;0,1,),),)</f>
        <v>0</v>
      </c>
      <c r="DT79" s="447">
        <f>IF($W79=1,IF(SUM($DQ79:DS79)&lt;&gt;1,IF(SUM(GN79,GY79,HH79)&gt;0,1,),),)</f>
        <v>0</v>
      </c>
      <c r="DU79" s="447">
        <f>IF($W79=1,IF(SUM($DQ79:DT79)&lt;&gt;1,IF(SUM(GO79,GT79,GZ79,HI79)&gt;0,1,),),)</f>
        <v>0</v>
      </c>
      <c r="DV79" s="447">
        <f>IF($W79=1,IF(SUM($DQ79:DT79)&lt;&gt;1,IF(SUM(GP79,HA79,HJ79)&gt;0,1,),),)</f>
        <v>0</v>
      </c>
      <c r="DW79" s="447">
        <f>IF($W79=1,IF(SUM($DQ79:DV79)&lt;&gt;1,IF(SUM(GQ79,HB79,HK79)&gt;0,1,),),)</f>
        <v>0</v>
      </c>
      <c r="DX79" s="447">
        <f>IF($W79=1,IF(SUM($DQ79:DV79)&lt;&gt;1,IF(SUM(GR79,HC79,HL79)&gt;0,1,),),)</f>
        <v>0</v>
      </c>
      <c r="DY79" s="447">
        <f>IF($W79=1,IF(SUM($DQ79:DX79)&lt;&gt;1,IF(SUM(GS79,HD79,HM79,GU79)&gt;0,1,),),)</f>
        <v>0</v>
      </c>
      <c r="DZ79" s="447">
        <f t="shared" si="354"/>
        <v>0</v>
      </c>
      <c r="EA79" s="643"/>
      <c r="EB79" s="643"/>
      <c r="EC79" s="643"/>
      <c r="ED79" s="643"/>
      <c r="EE79" s="643"/>
      <c r="EF79" s="643"/>
      <c r="EG79" s="643"/>
      <c r="EH79" s="643"/>
      <c r="EI79" s="643"/>
      <c r="EJ79" s="643"/>
      <c r="EK79" s="643"/>
      <c r="EL79" s="643"/>
      <c r="EM79" s="56"/>
      <c r="EN79" s="56"/>
      <c r="EO79" s="56"/>
      <c r="EP79" s="56"/>
      <c r="EQ79" s="56"/>
      <c r="ER79" s="555">
        <f t="shared" si="355"/>
        <v>0</v>
      </c>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448"/>
      <c r="FT79" s="56"/>
      <c r="FU79" s="449"/>
      <c r="FV79" s="458"/>
      <c r="FW79" s="573"/>
      <c r="FX79" s="530">
        <f t="shared" si="356"/>
        <v>0</v>
      </c>
      <c r="FY79" s="450"/>
      <c r="FZ79" s="451"/>
      <c r="GA79" s="452"/>
      <c r="GB79" s="452"/>
      <c r="GC79" s="453">
        <f t="shared" si="357"/>
        <v>0</v>
      </c>
      <c r="GD79" s="454">
        <f t="shared" si="358"/>
        <v>0</v>
      </c>
      <c r="GE79" s="455">
        <f t="shared" si="359"/>
        <v>0</v>
      </c>
      <c r="GF79" s="456">
        <f t="shared" si="360"/>
        <v>0</v>
      </c>
      <c r="GG79" s="456">
        <f t="shared" si="361"/>
        <v>0</v>
      </c>
      <c r="GH79" s="456">
        <f t="shared" si="362"/>
        <v>0</v>
      </c>
      <c r="GI79" s="456">
        <f t="shared" si="363"/>
        <v>0</v>
      </c>
      <c r="GJ79" s="455">
        <f t="shared" si="364"/>
        <v>0</v>
      </c>
      <c r="GK79" s="455">
        <f t="shared" ref="GK79:GK113" si="464">IF(AND($FX79&lt;&gt;1,$FZ79&lt;&gt;1,$GC79&gt;=20),1,)</f>
        <v>0</v>
      </c>
      <c r="GL79" s="455">
        <f>IF(AND($FX79&lt;&gt;1,$FZ79&lt;&gt;1),IF(AND(SUM($GK79:GK79)&lt;&gt;1),IF($GC79&gt;=10,1,),),0)</f>
        <v>0</v>
      </c>
      <c r="GM79" s="455">
        <f>IF(AND($FX79&lt;&gt;1,$FZ79&lt;&gt;1),IF(AND(SUM($GK79:GL79)&lt;&gt;1),IF(AND($FY79=1,$GC79&gt;=4),1,),),0)</f>
        <v>0</v>
      </c>
      <c r="GN79" s="455">
        <f>IF(AND($FX79&lt;&gt;1,$FZ79&lt;&gt;1),IF(AND(SUM($GK79:GM79)&lt;&gt;1),IF(AND($FY79=1,$GC79&gt;=2),1,),),0)</f>
        <v>0</v>
      </c>
      <c r="GO79" s="455">
        <f>IF(AND($FX79&lt;&gt;1,$FZ79&lt;&gt;1),IF(AND(SUM($GK79:GN79)&lt;&gt;1),IF(AND($FY79=1,$GC79&gt;0),1,),),0)</f>
        <v>0</v>
      </c>
      <c r="GP79" s="455">
        <f>IF(AND($FX79&lt;&gt;1,$FZ79&lt;&gt;1),IF(AND(SUM($GK79:GO79)&lt;&gt;1),IF($GC79&gt;=4,1,),),0)</f>
        <v>0</v>
      </c>
      <c r="GQ79" s="455">
        <f>IF(AND($FX79&lt;&gt;1,$FZ79&lt;&gt;1),IF(AND(SUM($GK79:GP79)&lt;&gt;1),IF($FY79=1,1,),),0)</f>
        <v>0</v>
      </c>
      <c r="GR79" s="455">
        <f>IF(AND($FX79&lt;&gt;1,$FZ79&lt;&gt;1),IF(AND(SUM($GK79:GQ79)&lt;&gt;1),IF($GC79&gt;=2,1,),),0)</f>
        <v>0</v>
      </c>
      <c r="GS79" s="455">
        <f>IF(AND($FX79&lt;&gt;1,$FZ79&lt;&gt;1),IF(AND(SUM($GK79:GR79)&lt;&gt;1),IF($GC79&gt;0,1,),),0)</f>
        <v>0</v>
      </c>
      <c r="GT79" s="455">
        <f t="shared" si="365"/>
        <v>0</v>
      </c>
      <c r="GU79" s="455">
        <f>IF($FX79&lt;&gt;1,IF(AND(SUM($GT79:GT79)&lt;&gt;1,$GJ79=4,$FZ79=1,$GC79&gt;0),1,),0)</f>
        <v>0</v>
      </c>
      <c r="GV79" s="455">
        <f t="shared" si="366"/>
        <v>0</v>
      </c>
      <c r="GW79" s="455">
        <f t="shared" si="367"/>
        <v>0</v>
      </c>
      <c r="GX79" s="455">
        <f>IF($FX79&lt;&gt;1,IF(AND($GJ79=2,SUM($GV79:GW79)&lt;&gt;1),IF(AND($FY79=1,$GD79&gt;=0.2),1,),),0)</f>
        <v>0</v>
      </c>
      <c r="GY79" s="455">
        <f>IF($FX79&lt;&gt;1,IF(AND($GJ79=2,SUM($GV79:GX79)&lt;&gt;1),IF(AND($FY79=1,$GD79&gt;=0.1),1,),),0)</f>
        <v>0</v>
      </c>
      <c r="GZ79" s="455">
        <f>IF($FX79&lt;&gt;1,IF(AND($GJ79=2,SUM($GV79:GY79)&lt;&gt;1),IF(AND($FY79=1,$GC79&gt;0),1,),),0)</f>
        <v>0</v>
      </c>
      <c r="HA79" s="455">
        <f>IF($FX79&lt;&gt;1,IF(AND($GJ79=2,SUM($GV79:GZ79)&lt;&gt;1),IF($GD79&gt;=0.2,1,),),0)</f>
        <v>0</v>
      </c>
      <c r="HB79" s="455">
        <f>IF($FX79&lt;&gt;1,IF(AND($GJ79=2,SUM($GV79:HA79)&lt;&gt;1),IF($FY79=1,1,),),0)</f>
        <v>0</v>
      </c>
      <c r="HC79" s="455">
        <f>IF($FX79&lt;&gt;1,IF(AND($GJ79=2,SUM($GV79:HB79)&lt;&gt;1),IF($GD79&gt;=0.1,1,),),0)</f>
        <v>0</v>
      </c>
      <c r="HD79" s="455">
        <f>IF($FX79&lt;&gt;1,IF(AND(SUM($GV79:HC79)&lt;&gt;1,$GJ79=2,$GC79&gt;0),1,),0)</f>
        <v>0</v>
      </c>
      <c r="HE79" s="455">
        <f t="shared" si="368"/>
        <v>0</v>
      </c>
      <c r="HF79" s="455">
        <f t="shared" si="369"/>
        <v>0</v>
      </c>
      <c r="HG79" s="455">
        <f>IF($FX79&lt;&gt;1,IF(AND($GJ79=3,SUM($HE79:HF79)&lt;&gt;1),IF(AND($FY79=1,$GD79&gt;=0.1),1,),),0)</f>
        <v>0</v>
      </c>
      <c r="HH79" s="455">
        <f>IF($FX79&lt;&gt;1,IF(AND($GJ79=3,SUM($HE79:HG79)&lt;&gt;1),IF(AND($FY79=1,$GD79&gt;=0.05),1,),),0)</f>
        <v>0</v>
      </c>
      <c r="HI79" s="455">
        <f>IF($FX79&lt;&gt;1,IF(AND($GJ79=3,SUM($HE79:HH79)&lt;&gt;1),IF(AND($FY79=1,$GC79&gt;0),1,),),0)</f>
        <v>0</v>
      </c>
      <c r="HJ79" s="455">
        <f>IF($FX79&lt;&gt;1,IF(AND($GJ79=3,SUM($HE79:HI79)&lt;&gt;1),IF($GD79&gt;=0.1,1,),),0)</f>
        <v>0</v>
      </c>
      <c r="HK79" s="455">
        <f>IF($FX79&lt;&gt;1,IF(AND($GJ79=3,SUM($HE79:HJ79)&lt;&gt;1),IF($FY79=1,1,),),0)</f>
        <v>0</v>
      </c>
      <c r="HL79" s="455">
        <f>IF($FX79&lt;&gt;1,IF(AND($GJ79=3,SUM($HE79:HK79)&lt;&gt;1),IF($GD79&gt;=0.05,1,),),0)</f>
        <v>0</v>
      </c>
      <c r="HM79" s="455">
        <f>IF($FX79&lt;&gt;1,IF(AND(SUM($HE79:HL79)&lt;&gt;1,$GJ79=3,$FZ79=1,$GC79&gt;0),1,),0)</f>
        <v>0</v>
      </c>
      <c r="HN79" s="457">
        <f t="shared" ref="HN79:HN113" si="465">IF(AND($FX79=1,$GC79&gt;0),1,)</f>
        <v>0</v>
      </c>
      <c r="HO79" s="458"/>
      <c r="HP79" s="459">
        <f t="shared" si="370"/>
        <v>0</v>
      </c>
      <c r="HQ79" s="460">
        <f t="shared" si="371"/>
        <v>0</v>
      </c>
      <c r="HR79" s="460">
        <f t="shared" si="372"/>
        <v>0</v>
      </c>
      <c r="HS79" s="460">
        <f t="shared" si="373"/>
        <v>0</v>
      </c>
      <c r="HT79" s="460">
        <f t="shared" si="374"/>
        <v>0</v>
      </c>
      <c r="HU79" s="460">
        <f t="shared" si="375"/>
        <v>0</v>
      </c>
      <c r="HV79" s="460">
        <f t="shared" si="376"/>
        <v>0</v>
      </c>
      <c r="HW79" s="460">
        <f t="shared" si="377"/>
        <v>0</v>
      </c>
      <c r="HX79" s="460">
        <f t="shared" si="378"/>
        <v>0</v>
      </c>
      <c r="HY79" s="460">
        <f t="shared" si="379"/>
        <v>0</v>
      </c>
      <c r="HZ79" s="460">
        <f t="shared" si="380"/>
        <v>0</v>
      </c>
      <c r="IA79" s="460">
        <f t="shared" si="381"/>
        <v>0</v>
      </c>
      <c r="IB79" s="460">
        <f t="shared" si="382"/>
        <v>0</v>
      </c>
      <c r="IC79" s="460">
        <f t="shared" si="383"/>
        <v>0</v>
      </c>
      <c r="ID79" s="460">
        <f t="shared" si="384"/>
        <v>0</v>
      </c>
      <c r="IE79" s="460">
        <f t="shared" si="385"/>
        <v>0</v>
      </c>
      <c r="IF79" s="460">
        <f t="shared" si="386"/>
        <v>0</v>
      </c>
      <c r="IG79" s="460">
        <f t="shared" si="387"/>
        <v>0</v>
      </c>
      <c r="IH79" s="460">
        <f t="shared" si="388"/>
        <v>0</v>
      </c>
      <c r="II79" s="460">
        <f t="shared" si="389"/>
        <v>0</v>
      </c>
      <c r="IJ79" s="460">
        <f t="shared" si="390"/>
        <v>0</v>
      </c>
      <c r="IK79" s="460">
        <f t="shared" si="391"/>
        <v>0</v>
      </c>
      <c r="IL79" s="460">
        <f t="shared" si="392"/>
        <v>0</v>
      </c>
      <c r="IM79" s="460">
        <f t="shared" si="393"/>
        <v>0</v>
      </c>
      <c r="IN79" s="460">
        <f t="shared" si="394"/>
        <v>0</v>
      </c>
      <c r="IO79" s="460">
        <f t="shared" si="395"/>
        <v>0</v>
      </c>
      <c r="IP79" s="460">
        <f t="shared" si="396"/>
        <v>0</v>
      </c>
      <c r="IQ79" s="460">
        <f t="shared" si="397"/>
        <v>0</v>
      </c>
      <c r="IR79" s="460">
        <f t="shared" si="398"/>
        <v>0</v>
      </c>
      <c r="IS79" s="460">
        <f t="shared" si="399"/>
        <v>0</v>
      </c>
      <c r="IT79" s="460">
        <f t="shared" si="400"/>
        <v>0</v>
      </c>
      <c r="IU79" s="460">
        <f t="shared" si="401"/>
        <v>0</v>
      </c>
      <c r="IV79" s="460">
        <f t="shared" si="402"/>
        <v>0</v>
      </c>
      <c r="IW79" s="460">
        <f t="shared" si="403"/>
        <v>0</v>
      </c>
      <c r="IX79" s="460">
        <f t="shared" si="404"/>
        <v>0</v>
      </c>
      <c r="IY79" s="460">
        <f t="shared" si="405"/>
        <v>0</v>
      </c>
      <c r="IZ79" s="460">
        <f t="shared" si="406"/>
        <v>0</v>
      </c>
      <c r="JA79" s="460">
        <f t="shared" si="407"/>
        <v>0</v>
      </c>
      <c r="JB79" s="460">
        <f t="shared" si="408"/>
        <v>0</v>
      </c>
      <c r="JC79" s="460">
        <f t="shared" si="409"/>
        <v>0</v>
      </c>
      <c r="JD79" s="460">
        <f t="shared" si="410"/>
        <v>0</v>
      </c>
      <c r="JE79" s="460">
        <f t="shared" si="411"/>
        <v>0</v>
      </c>
      <c r="JF79" s="460">
        <f t="shared" si="412"/>
        <v>0</v>
      </c>
      <c r="JG79" s="460">
        <f t="shared" ref="JG79:JG113" si="466">IF(EA79=1,IF($I79=1,EA79*JG$5,0),)</f>
        <v>0</v>
      </c>
      <c r="JH79" s="460">
        <f t="shared" ref="JH79:JH113" si="467">IF(EB79=1,IF($I79=1,EB79*JH$5,0),)</f>
        <v>0</v>
      </c>
      <c r="JI79" s="460">
        <f t="shared" ref="JI79:JI113" si="468">IF(EC79=1,IF($I79=1,EC79*JI$5,0),)</f>
        <v>0</v>
      </c>
      <c r="JJ79" s="460">
        <f t="shared" ref="JJ79:JJ113" si="469">IF(ED79=1,IF($I79=1,ED79*JJ$5,0),)</f>
        <v>0</v>
      </c>
      <c r="JK79" s="460">
        <f t="shared" ref="JK79:JK113" si="470">IF(EE79=1,IF($I79=1,EE79*JK$5,0),)</f>
        <v>0</v>
      </c>
      <c r="JL79" s="460">
        <f t="shared" ref="JL79:JL113" si="471">IF(EF79=1,IF($I79=1,EF79*JL$5,0),)</f>
        <v>0</v>
      </c>
      <c r="JM79" s="648">
        <f t="shared" si="413"/>
        <v>0</v>
      </c>
      <c r="JN79" s="460">
        <f t="shared" si="414"/>
        <v>0</v>
      </c>
      <c r="JO79" s="460">
        <f t="shared" si="415"/>
        <v>0</v>
      </c>
      <c r="JP79" s="648">
        <f t="shared" si="416"/>
        <v>0</v>
      </c>
      <c r="JQ79" s="460">
        <f t="shared" si="417"/>
        <v>0</v>
      </c>
      <c r="JR79" s="460">
        <f t="shared" si="418"/>
        <v>0</v>
      </c>
      <c r="JS79" s="460">
        <f t="shared" ref="JS79:JS113" si="472">IF($I79=1,EM79*JS$5,0)</f>
        <v>0</v>
      </c>
      <c r="JT79" s="460">
        <f t="shared" si="419"/>
        <v>0</v>
      </c>
      <c r="JU79" s="460">
        <f t="shared" si="420"/>
        <v>0</v>
      </c>
      <c r="JV79" s="460">
        <f t="shared" si="421"/>
        <v>0</v>
      </c>
      <c r="JW79" s="460">
        <f t="shared" si="422"/>
        <v>0</v>
      </c>
      <c r="JX79" s="460">
        <f t="shared" si="422"/>
        <v>0</v>
      </c>
      <c r="JY79" s="460">
        <f t="shared" si="422"/>
        <v>0</v>
      </c>
      <c r="JZ79" s="460">
        <f t="shared" si="422"/>
        <v>0</v>
      </c>
      <c r="KA79" s="460">
        <f t="shared" si="422"/>
        <v>0</v>
      </c>
      <c r="KB79" s="460">
        <f t="shared" si="422"/>
        <v>0</v>
      </c>
      <c r="KC79" s="460">
        <f t="shared" si="422"/>
        <v>0</v>
      </c>
      <c r="KD79" s="460">
        <f t="shared" si="422"/>
        <v>0</v>
      </c>
      <c r="KE79" s="460">
        <f t="shared" si="422"/>
        <v>0</v>
      </c>
      <c r="KF79" s="460">
        <f t="shared" si="422"/>
        <v>0</v>
      </c>
      <c r="KG79" s="460">
        <f t="shared" si="422"/>
        <v>0</v>
      </c>
      <c r="KH79" s="460">
        <f t="shared" si="321"/>
        <v>0</v>
      </c>
      <c r="KI79" s="460">
        <f t="shared" si="321"/>
        <v>0</v>
      </c>
      <c r="KJ79" s="460">
        <f t="shared" si="321"/>
        <v>0</v>
      </c>
      <c r="KK79" s="460">
        <f t="shared" si="321"/>
        <v>0</v>
      </c>
      <c r="KL79" s="460">
        <f t="shared" si="321"/>
        <v>0</v>
      </c>
      <c r="KM79" s="460">
        <f t="shared" si="321"/>
        <v>0</v>
      </c>
      <c r="KN79" s="460">
        <f t="shared" si="321"/>
        <v>0</v>
      </c>
      <c r="KO79" s="460">
        <f t="shared" si="320"/>
        <v>0</v>
      </c>
      <c r="KP79" s="460">
        <f t="shared" si="320"/>
        <v>0</v>
      </c>
      <c r="KQ79" s="460">
        <f t="shared" si="320"/>
        <v>0</v>
      </c>
      <c r="KR79" s="460">
        <f t="shared" si="320"/>
        <v>0</v>
      </c>
      <c r="KS79" s="460">
        <f t="shared" si="320"/>
        <v>0</v>
      </c>
      <c r="KT79" s="460">
        <f t="shared" si="320"/>
        <v>0</v>
      </c>
      <c r="KU79" s="460">
        <f t="shared" si="320"/>
        <v>0</v>
      </c>
      <c r="KV79" s="460">
        <f t="shared" si="320"/>
        <v>0</v>
      </c>
      <c r="KW79" s="460">
        <f t="shared" si="320"/>
        <v>0</v>
      </c>
      <c r="KX79" s="460">
        <f t="shared" si="423"/>
        <v>0</v>
      </c>
      <c r="KY79" s="460">
        <f t="shared" si="180"/>
        <v>0</v>
      </c>
      <c r="KZ79" s="460">
        <f t="shared" si="424"/>
        <v>0</v>
      </c>
      <c r="LA79" s="457">
        <f t="shared" si="424"/>
        <v>0</v>
      </c>
      <c r="LB79" s="461">
        <f t="shared" ref="LB79:LB113" si="473">SUM(HP79:LA79)</f>
        <v>0</v>
      </c>
      <c r="LC79" s="460">
        <f t="shared" si="425"/>
        <v>0</v>
      </c>
      <c r="LD79" s="462">
        <f>IF(I79=1,VLOOKUP(C79,'総括表 (A表)'!$E$12:$AP$542,37,FALSE),)</f>
        <v>0</v>
      </c>
      <c r="LE79" s="463">
        <f t="shared" ref="LE79:LE113" si="474">IF(LB79&gt;0,LB79+LD79,0)</f>
        <v>0</v>
      </c>
      <c r="LF79" s="460" t="str">
        <f t="shared" si="426"/>
        <v/>
      </c>
      <c r="LG79" s="460" t="str">
        <f t="shared" si="427"/>
        <v/>
      </c>
      <c r="LH79" s="460" t="str">
        <f t="shared" ref="LH79:LH113" si="475">IF($CB79=1,"○","")</f>
        <v/>
      </c>
      <c r="LI79" s="460" t="str">
        <f t="shared" ref="LI79:LI113" si="476">IF(SUM(EO79,EQ79)&gt;0,IF(CC79=1,"○","×"),"")</f>
        <v/>
      </c>
      <c r="LJ79" s="460" t="str">
        <f t="shared" ref="LJ79:LJ113" si="477">IF(SUM(ES79)&gt;0,IF(CD79=1,"○","×"),"")</f>
        <v/>
      </c>
      <c r="LK79" s="460" t="str">
        <f t="shared" ref="LK79:LK113" si="478">IF(SUM(EV79)&gt;0,IF(CE79=1,"○","×"),"")</f>
        <v/>
      </c>
      <c r="LL79" s="460" t="str">
        <f t="shared" ref="LL79:LL113" si="479">IF(SUM(EZ79,FB79)&gt;0,IF(CF79=1,"○","×"),"")</f>
        <v/>
      </c>
      <c r="LM79" s="460" t="str">
        <f t="shared" ref="LM79:LM113" si="480">IF(SUM(FD79)&gt;0,IF(CG79=1,"○","×"),"")</f>
        <v/>
      </c>
      <c r="LN79" s="460" t="str">
        <f t="shared" ref="LN79:LN113" si="481">IF(SUM(FE79:FG79)&gt;0,IF(CH79=1,"○","×"),"")</f>
        <v/>
      </c>
      <c r="LO79" s="462" t="str">
        <f t="shared" si="428"/>
        <v/>
      </c>
      <c r="LP79" s="459">
        <f t="shared" ref="LP79:LP113" si="482">IF($W79=2,1,0)</f>
        <v>0</v>
      </c>
      <c r="LQ79" s="460" t="str">
        <f t="shared" si="429"/>
        <v/>
      </c>
      <c r="LR79" s="460" t="str">
        <f t="shared" si="430"/>
        <v/>
      </c>
      <c r="LS79" s="464" t="str">
        <f t="shared" si="431"/>
        <v/>
      </c>
      <c r="LT79" s="460" t="str">
        <f t="shared" si="432"/>
        <v/>
      </c>
      <c r="LU79" s="460" t="str">
        <f t="shared" si="433"/>
        <v/>
      </c>
      <c r="LV79" s="621" t="str">
        <f t="shared" si="179"/>
        <v>○</v>
      </c>
      <c r="LW79" s="459">
        <f t="shared" ref="LW79:LW113" si="483">$AT79</f>
        <v>0</v>
      </c>
      <c r="LX79" s="465">
        <f t="shared" si="434"/>
        <v>0</v>
      </c>
      <c r="LY79" s="465" t="str">
        <f t="shared" si="435"/>
        <v/>
      </c>
      <c r="LZ79" s="466" t="str">
        <f t="shared" ref="LZ79:LZ113" si="484">IFERROR(ROUNDDOWN(LY79*1/2,0),"")</f>
        <v/>
      </c>
      <c r="MA79" s="466">
        <f t="shared" si="436"/>
        <v>0</v>
      </c>
      <c r="MB79" s="466">
        <f t="shared" ref="MB79:MB113" si="485">AW79-SUM(AZ79,BB79:BD79)</f>
        <v>0</v>
      </c>
      <c r="MC79" s="466">
        <f t="shared" si="437"/>
        <v>0</v>
      </c>
      <c r="MD79" s="467">
        <f t="shared" si="438"/>
        <v>0</v>
      </c>
      <c r="ME79" s="468" t="str">
        <f t="shared" si="439"/>
        <v>○</v>
      </c>
      <c r="MF79" s="469" t="str">
        <f t="shared" si="440"/>
        <v/>
      </c>
      <c r="MG79" s="466">
        <f t="shared" si="441"/>
        <v>0</v>
      </c>
      <c r="MH79" s="470">
        <f t="shared" si="442"/>
        <v>0</v>
      </c>
      <c r="MI79" s="471" t="str">
        <f t="shared" ref="MI79:MI113" si="486">IF(AND(MH79&gt;0,MF79&lt;MH79),"×","○")</f>
        <v>○</v>
      </c>
      <c r="MJ79" s="556" t="str">
        <f t="shared" ref="MJ79:MJ113" si="487">IF(OR($LV79="×",$ME79="×",$MI79="×"),"×","○")</f>
        <v>○</v>
      </c>
      <c r="MK79" s="569" t="str">
        <f t="shared" si="443"/>
        <v/>
      </c>
      <c r="ML79" s="568" t="str">
        <f t="shared" si="444"/>
        <v/>
      </c>
      <c r="MM79" s="570" t="str">
        <f t="shared" si="445"/>
        <v/>
      </c>
      <c r="MN79" s="571">
        <f t="shared" si="446"/>
        <v>0</v>
      </c>
    </row>
    <row r="80" spans="1:352" ht="30" customHeight="1">
      <c r="A80" s="531">
        <f t="shared" si="331"/>
        <v>0</v>
      </c>
      <c r="B80" s="531">
        <f t="shared" si="447"/>
        <v>0</v>
      </c>
      <c r="C80" s="531">
        <f t="shared" si="181"/>
        <v>0</v>
      </c>
      <c r="D80" s="531">
        <f t="shared" si="448"/>
        <v>0</v>
      </c>
      <c r="E80" s="531">
        <f t="shared" si="332"/>
        <v>0</v>
      </c>
      <c r="F80" s="531">
        <f t="shared" si="333"/>
        <v>0</v>
      </c>
      <c r="G80" s="531">
        <f t="shared" si="449"/>
        <v>0</v>
      </c>
      <c r="H80" s="531">
        <f t="shared" si="450"/>
        <v>0</v>
      </c>
      <c r="I80" s="531">
        <f t="shared" si="334"/>
        <v>0</v>
      </c>
      <c r="J80" s="531">
        <f t="shared" si="451"/>
        <v>0</v>
      </c>
      <c r="K80" s="532">
        <f t="shared" si="335"/>
        <v>67</v>
      </c>
      <c r="L80" s="390"/>
      <c r="M80" s="391"/>
      <c r="N80" s="391"/>
      <c r="O80" s="102"/>
      <c r="P80" s="545" cm="1">
        <f t="array" ref="P80">IFERROR(_xlfn.IFS($O80=1,"都市農業地域",$O80=2,"平地農業地域",$O80=3,"中間農業地域",$O80=4,"山間農業地域"),0)</f>
        <v>0</v>
      </c>
      <c r="Q80" s="560"/>
      <c r="R80" s="317">
        <f t="shared" si="336"/>
        <v>0</v>
      </c>
      <c r="S80" s="637"/>
      <c r="T80" s="742"/>
      <c r="U80" s="743"/>
      <c r="V80" s="637"/>
      <c r="W80" s="455" t="str">
        <f t="shared" si="452"/>
        <v/>
      </c>
      <c r="X80" s="546" t="str">
        <f>IFERROR(IF($Y80=5,"100万円",VLOOKUP($W80,'整理番号表 （R7） '!$Y$33:$Z$34,2,"FALSE")),"")</f>
        <v/>
      </c>
      <c r="Y80" s="50"/>
      <c r="Z80" s="456" cm="1">
        <f t="array" ref="Z80">IFERROR(_xlfn.IFS($Y80=1,"認定農業者",$Y80=2,"認定就農者",$Y80=3,"集落営農組織(任意組織)",$Y80=4,"市町村基本構想に示す目標水準を達成している農業者",$Y80=5,"市町村が認める者"),0)</f>
        <v>0</v>
      </c>
      <c r="AA80" s="371"/>
      <c r="AB80" s="547" t="str">
        <f>'整理番号表 （R7） '!$AC80</f>
        <v/>
      </c>
      <c r="AC80" s="548" t="str">
        <f t="shared" si="186"/>
        <v/>
      </c>
      <c r="AD80" s="50"/>
      <c r="AE80" s="50"/>
      <c r="AF80" s="318">
        <f>IF(AE80&lt;&gt;0,VLOOKUP(AE80,'整理番号表 （R7） '!$B$20:$F$47,2,FALSE),)</f>
        <v>0</v>
      </c>
      <c r="AG80" s="104"/>
      <c r="AH80" s="549" t="str">
        <f>IFERROR(VLOOKUP(AG80,'整理番号表 （R7） '!$P$6:$Q$39,2,FALSE),"")</f>
        <v/>
      </c>
      <c r="AI80" s="106"/>
      <c r="AJ80" s="530">
        <f t="shared" si="337"/>
        <v>0</v>
      </c>
      <c r="AK80" s="89"/>
      <c r="AL80" s="632"/>
      <c r="AM80" s="439"/>
      <c r="AN80" s="440"/>
      <c r="AO80" s="440"/>
      <c r="AP80" s="104"/>
      <c r="AQ80" s="441">
        <f>IF(AP80&lt;&gt;0,VLOOKUP(AP80,'整理番号表 （R7） '!$P$43:$R$49,2,FALSE),)</f>
        <v>0</v>
      </c>
      <c r="AR80" s="442"/>
      <c r="AS80" s="440"/>
      <c r="AT80" s="105"/>
      <c r="AU80" s="767"/>
      <c r="AV80" s="767"/>
      <c r="AW80" s="418"/>
      <c r="AX80" s="443">
        <f t="shared" si="453"/>
        <v>0</v>
      </c>
      <c r="AY80" s="443">
        <f t="shared" si="338"/>
        <v>0</v>
      </c>
      <c r="AZ80" s="418"/>
      <c r="BA80" s="443">
        <f t="shared" ref="BA80:BA113" si="488">AW80-SUM(AY80,AZ80,BB80,BC80,BD80)</f>
        <v>0</v>
      </c>
      <c r="BB80" s="444"/>
      <c r="BC80" s="444"/>
      <c r="BD80" s="444"/>
      <c r="BE80" s="620"/>
      <c r="BF80" s="553" t="str">
        <f t="shared" si="339"/>
        <v/>
      </c>
      <c r="BG80" s="562" t="str">
        <f t="shared" si="340"/>
        <v/>
      </c>
      <c r="BH80" s="445">
        <f t="shared" si="454"/>
        <v>0</v>
      </c>
      <c r="BI80" s="445">
        <f t="shared" si="455"/>
        <v>0</v>
      </c>
      <c r="BJ80" s="446"/>
      <c r="BK80" s="446"/>
      <c r="BL80" s="446"/>
      <c r="BM80" s="45"/>
      <c r="BN80" s="318">
        <f>IF(BM80&lt;&gt;0,VLOOKUP(BM80,'整理番号表 （R7） '!$T$6:$U$16,2,FALSE),)</f>
        <v>0</v>
      </c>
      <c r="BO80" s="45"/>
      <c r="BP80" s="318">
        <f>IF(BO80&lt;&gt;0,VLOOKUP(BO80,'整理番号表 （R7） '!$T$23:$U$30,2,FALSE),)</f>
        <v>0</v>
      </c>
      <c r="BQ80" s="45"/>
      <c r="BR80" s="319">
        <f t="shared" si="341"/>
        <v>0</v>
      </c>
      <c r="BS80" s="763" t="str">
        <f t="shared" si="342"/>
        <v/>
      </c>
      <c r="BT80" s="113"/>
      <c r="BU80" s="618"/>
      <c r="BV80" s="113"/>
      <c r="BW80" s="113"/>
      <c r="BX80" s="113"/>
      <c r="BY80" s="554">
        <f t="shared" si="456"/>
        <v>0</v>
      </c>
      <c r="BZ80" s="764">
        <f t="shared" si="195"/>
        <v>0</v>
      </c>
      <c r="CA80" s="317">
        <f t="shared" si="457"/>
        <v>0</v>
      </c>
      <c r="CB80" s="357" t="str">
        <f t="shared" si="182"/>
        <v/>
      </c>
      <c r="CC80" s="317">
        <f t="shared" si="343"/>
        <v>0</v>
      </c>
      <c r="CD80" s="317">
        <f t="shared" si="458"/>
        <v>0</v>
      </c>
      <c r="CE80" s="317">
        <f t="shared" si="459"/>
        <v>0</v>
      </c>
      <c r="CF80" s="317">
        <f t="shared" si="460"/>
        <v>0</v>
      </c>
      <c r="CG80" s="317">
        <f t="shared" si="461"/>
        <v>0</v>
      </c>
      <c r="CH80" s="317">
        <f t="shared" si="462"/>
        <v>0</v>
      </c>
      <c r="CI80" s="357" t="str">
        <f t="shared" si="463"/>
        <v/>
      </c>
      <c r="CJ80" s="572">
        <f t="shared" si="326"/>
        <v>0</v>
      </c>
      <c r="CK80" s="320">
        <f t="shared" si="326"/>
        <v>0</v>
      </c>
      <c r="CL80" s="320">
        <f t="shared" si="326"/>
        <v>0</v>
      </c>
      <c r="CM80" s="320">
        <f t="shared" si="326"/>
        <v>0</v>
      </c>
      <c r="CN80" s="320">
        <f t="shared" si="326"/>
        <v>0</v>
      </c>
      <c r="CO80" s="320">
        <f t="shared" si="326"/>
        <v>0</v>
      </c>
      <c r="CP80" s="320">
        <f t="shared" si="344"/>
        <v>0</v>
      </c>
      <c r="CQ80" s="320">
        <f t="shared" si="327"/>
        <v>0</v>
      </c>
      <c r="CR80" s="320">
        <f t="shared" si="327"/>
        <v>0</v>
      </c>
      <c r="CS80" s="320">
        <f t="shared" si="327"/>
        <v>0</v>
      </c>
      <c r="CT80" s="320">
        <f t="shared" si="327"/>
        <v>0</v>
      </c>
      <c r="CU80" s="320">
        <f t="shared" si="327"/>
        <v>0</v>
      </c>
      <c r="CV80" s="320">
        <f t="shared" si="327"/>
        <v>0</v>
      </c>
      <c r="CW80" s="320">
        <f t="shared" si="345"/>
        <v>0</v>
      </c>
      <c r="CX80" s="320">
        <f t="shared" si="328"/>
        <v>0</v>
      </c>
      <c r="CY80" s="320">
        <f t="shared" si="328"/>
        <v>0</v>
      </c>
      <c r="CZ80" s="320">
        <f t="shared" si="328"/>
        <v>0</v>
      </c>
      <c r="DA80" s="320">
        <f t="shared" si="328"/>
        <v>0</v>
      </c>
      <c r="DB80" s="320">
        <f t="shared" si="328"/>
        <v>0</v>
      </c>
      <c r="DC80" s="320">
        <f t="shared" si="328"/>
        <v>0</v>
      </c>
      <c r="DD80" s="320">
        <f t="shared" si="346"/>
        <v>0</v>
      </c>
      <c r="DE80" s="320">
        <f t="shared" si="329"/>
        <v>0</v>
      </c>
      <c r="DF80" s="320">
        <f t="shared" si="329"/>
        <v>0</v>
      </c>
      <c r="DG80" s="320">
        <f t="shared" si="329"/>
        <v>0</v>
      </c>
      <c r="DH80" s="320">
        <f t="shared" si="329"/>
        <v>0</v>
      </c>
      <c r="DI80" s="320">
        <f t="shared" si="330"/>
        <v>0</v>
      </c>
      <c r="DJ80" s="320">
        <f t="shared" si="330"/>
        <v>0</v>
      </c>
      <c r="DK80" s="320">
        <f t="shared" si="347"/>
        <v>0</v>
      </c>
      <c r="DL80" s="320">
        <f t="shared" si="348"/>
        <v>0</v>
      </c>
      <c r="DM80" s="320">
        <f t="shared" si="349"/>
        <v>0</v>
      </c>
      <c r="DN80" s="320">
        <f t="shared" si="350"/>
        <v>0</v>
      </c>
      <c r="DO80" s="320">
        <f t="shared" si="351"/>
        <v>0</v>
      </c>
      <c r="DP80" s="374">
        <f t="shared" si="352"/>
        <v>0</v>
      </c>
      <c r="DQ80" s="447">
        <f t="shared" si="353"/>
        <v>0</v>
      </c>
      <c r="DR80" s="447">
        <f>IF($W80=1,IF(SUM($DQ80:DQ80)&lt;&gt;1,IF(SUM(GL80,GW80,HF80)&gt;0,1,),),)</f>
        <v>0</v>
      </c>
      <c r="DS80" s="447">
        <f>IF($W80=1,IF(SUM($DQ80:DR80)&lt;&gt;1,IF(SUM(GM80,GX80,HG80)&gt;0,1,),),)</f>
        <v>0</v>
      </c>
      <c r="DT80" s="447">
        <f>IF($W80=1,IF(SUM($DQ80:DS80)&lt;&gt;1,IF(SUM(GN80,GY80,HH80)&gt;0,1,),),)</f>
        <v>0</v>
      </c>
      <c r="DU80" s="447">
        <f>IF($W80=1,IF(SUM($DQ80:DT80)&lt;&gt;1,IF(SUM(GO80,GT80,GZ80,HI80)&gt;0,1,),),)</f>
        <v>0</v>
      </c>
      <c r="DV80" s="447">
        <f>IF($W80=1,IF(SUM($DQ80:DT80)&lt;&gt;1,IF(SUM(GP80,HA80,HJ80)&gt;0,1,),),)</f>
        <v>0</v>
      </c>
      <c r="DW80" s="447">
        <f>IF($W80=1,IF(SUM($DQ80:DV80)&lt;&gt;1,IF(SUM(GQ80,HB80,HK80)&gt;0,1,),),)</f>
        <v>0</v>
      </c>
      <c r="DX80" s="447">
        <f>IF($W80=1,IF(SUM($DQ80:DV80)&lt;&gt;1,IF(SUM(GR80,HC80,HL80)&gt;0,1,),),)</f>
        <v>0</v>
      </c>
      <c r="DY80" s="447">
        <f>IF($W80=1,IF(SUM($DQ80:DX80)&lt;&gt;1,IF(SUM(GS80,HD80,HM80,GU80)&gt;0,1,),),)</f>
        <v>0</v>
      </c>
      <c r="DZ80" s="447">
        <f t="shared" si="354"/>
        <v>0</v>
      </c>
      <c r="EA80" s="643"/>
      <c r="EB80" s="643"/>
      <c r="EC80" s="643"/>
      <c r="ED80" s="643"/>
      <c r="EE80" s="643"/>
      <c r="EF80" s="643"/>
      <c r="EG80" s="643"/>
      <c r="EH80" s="643"/>
      <c r="EI80" s="643"/>
      <c r="EJ80" s="643"/>
      <c r="EK80" s="643"/>
      <c r="EL80" s="643"/>
      <c r="EM80" s="56"/>
      <c r="EN80" s="56"/>
      <c r="EO80" s="56"/>
      <c r="EP80" s="56"/>
      <c r="EQ80" s="56"/>
      <c r="ER80" s="555">
        <f t="shared" si="355"/>
        <v>0</v>
      </c>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448"/>
      <c r="FT80" s="56"/>
      <c r="FU80" s="449"/>
      <c r="FV80" s="458"/>
      <c r="FW80" s="573"/>
      <c r="FX80" s="530">
        <f t="shared" si="356"/>
        <v>0</v>
      </c>
      <c r="FY80" s="450"/>
      <c r="FZ80" s="451"/>
      <c r="GA80" s="452"/>
      <c r="GB80" s="452"/>
      <c r="GC80" s="453">
        <f t="shared" si="357"/>
        <v>0</v>
      </c>
      <c r="GD80" s="454">
        <f t="shared" si="358"/>
        <v>0</v>
      </c>
      <c r="GE80" s="455">
        <f t="shared" si="359"/>
        <v>0</v>
      </c>
      <c r="GF80" s="456">
        <f t="shared" si="360"/>
        <v>0</v>
      </c>
      <c r="GG80" s="456">
        <f t="shared" si="361"/>
        <v>0</v>
      </c>
      <c r="GH80" s="456">
        <f t="shared" si="362"/>
        <v>0</v>
      </c>
      <c r="GI80" s="456">
        <f t="shared" si="363"/>
        <v>0</v>
      </c>
      <c r="GJ80" s="455">
        <f t="shared" si="364"/>
        <v>0</v>
      </c>
      <c r="GK80" s="455">
        <f t="shared" si="464"/>
        <v>0</v>
      </c>
      <c r="GL80" s="455">
        <f>IF(AND($FX80&lt;&gt;1,$FZ80&lt;&gt;1),IF(AND(SUM($GK80:GK80)&lt;&gt;1),IF($GC80&gt;=10,1,),),0)</f>
        <v>0</v>
      </c>
      <c r="GM80" s="455">
        <f>IF(AND($FX80&lt;&gt;1,$FZ80&lt;&gt;1),IF(AND(SUM($GK80:GL80)&lt;&gt;1),IF(AND($FY80=1,$GC80&gt;=4),1,),),0)</f>
        <v>0</v>
      </c>
      <c r="GN80" s="455">
        <f>IF(AND($FX80&lt;&gt;1,$FZ80&lt;&gt;1),IF(AND(SUM($GK80:GM80)&lt;&gt;1),IF(AND($FY80=1,$GC80&gt;=2),1,),),0)</f>
        <v>0</v>
      </c>
      <c r="GO80" s="455">
        <f>IF(AND($FX80&lt;&gt;1,$FZ80&lt;&gt;1),IF(AND(SUM($GK80:GN80)&lt;&gt;1),IF(AND($FY80=1,$GC80&gt;0),1,),),0)</f>
        <v>0</v>
      </c>
      <c r="GP80" s="455">
        <f>IF(AND($FX80&lt;&gt;1,$FZ80&lt;&gt;1),IF(AND(SUM($GK80:GO80)&lt;&gt;1),IF($GC80&gt;=4,1,),),0)</f>
        <v>0</v>
      </c>
      <c r="GQ80" s="455">
        <f>IF(AND($FX80&lt;&gt;1,$FZ80&lt;&gt;1),IF(AND(SUM($GK80:GP80)&lt;&gt;1),IF($FY80=1,1,),),0)</f>
        <v>0</v>
      </c>
      <c r="GR80" s="455">
        <f>IF(AND($FX80&lt;&gt;1,$FZ80&lt;&gt;1),IF(AND(SUM($GK80:GQ80)&lt;&gt;1),IF($GC80&gt;=2,1,),),0)</f>
        <v>0</v>
      </c>
      <c r="GS80" s="455">
        <f>IF(AND($FX80&lt;&gt;1,$FZ80&lt;&gt;1),IF(AND(SUM($GK80:GR80)&lt;&gt;1),IF($GC80&gt;0,1,),),0)</f>
        <v>0</v>
      </c>
      <c r="GT80" s="455">
        <f t="shared" si="365"/>
        <v>0</v>
      </c>
      <c r="GU80" s="455">
        <f>IF($FX80&lt;&gt;1,IF(AND(SUM($GT80:GT80)&lt;&gt;1,$GJ80=4,$FZ80=1,$GC80&gt;0),1,),0)</f>
        <v>0</v>
      </c>
      <c r="GV80" s="455">
        <f t="shared" si="366"/>
        <v>0</v>
      </c>
      <c r="GW80" s="455">
        <f t="shared" si="367"/>
        <v>0</v>
      </c>
      <c r="GX80" s="455">
        <f>IF($FX80&lt;&gt;1,IF(AND($GJ80=2,SUM($GV80:GW80)&lt;&gt;1),IF(AND($FY80=1,$GD80&gt;=0.2),1,),),0)</f>
        <v>0</v>
      </c>
      <c r="GY80" s="455">
        <f>IF($FX80&lt;&gt;1,IF(AND($GJ80=2,SUM($GV80:GX80)&lt;&gt;1),IF(AND($FY80=1,$GD80&gt;=0.1),1,),),0)</f>
        <v>0</v>
      </c>
      <c r="GZ80" s="455">
        <f>IF($FX80&lt;&gt;1,IF(AND($GJ80=2,SUM($GV80:GY80)&lt;&gt;1),IF(AND($FY80=1,$GC80&gt;0),1,),),0)</f>
        <v>0</v>
      </c>
      <c r="HA80" s="455">
        <f>IF($FX80&lt;&gt;1,IF(AND($GJ80=2,SUM($GV80:GZ80)&lt;&gt;1),IF($GD80&gt;=0.2,1,),),0)</f>
        <v>0</v>
      </c>
      <c r="HB80" s="455">
        <f>IF($FX80&lt;&gt;1,IF(AND($GJ80=2,SUM($GV80:HA80)&lt;&gt;1),IF($FY80=1,1,),),0)</f>
        <v>0</v>
      </c>
      <c r="HC80" s="455">
        <f>IF($FX80&lt;&gt;1,IF(AND($GJ80=2,SUM($GV80:HB80)&lt;&gt;1),IF($GD80&gt;=0.1,1,),),0)</f>
        <v>0</v>
      </c>
      <c r="HD80" s="455">
        <f>IF($FX80&lt;&gt;1,IF(AND(SUM($GV80:HC80)&lt;&gt;1,$GJ80=2,$GC80&gt;0),1,),0)</f>
        <v>0</v>
      </c>
      <c r="HE80" s="455">
        <f t="shared" si="368"/>
        <v>0</v>
      </c>
      <c r="HF80" s="455">
        <f t="shared" si="369"/>
        <v>0</v>
      </c>
      <c r="HG80" s="455">
        <f>IF($FX80&lt;&gt;1,IF(AND($GJ80=3,SUM($HE80:HF80)&lt;&gt;1),IF(AND($FY80=1,$GD80&gt;=0.1),1,),),0)</f>
        <v>0</v>
      </c>
      <c r="HH80" s="455">
        <f>IF($FX80&lt;&gt;1,IF(AND($GJ80=3,SUM($HE80:HG80)&lt;&gt;1),IF(AND($FY80=1,$GD80&gt;=0.05),1,),),0)</f>
        <v>0</v>
      </c>
      <c r="HI80" s="455">
        <f>IF($FX80&lt;&gt;1,IF(AND($GJ80=3,SUM($HE80:HH80)&lt;&gt;1),IF(AND($FY80=1,$GC80&gt;0),1,),),0)</f>
        <v>0</v>
      </c>
      <c r="HJ80" s="455">
        <f>IF($FX80&lt;&gt;1,IF(AND($GJ80=3,SUM($HE80:HI80)&lt;&gt;1),IF($GD80&gt;=0.1,1,),),0)</f>
        <v>0</v>
      </c>
      <c r="HK80" s="455">
        <f>IF($FX80&lt;&gt;1,IF(AND($GJ80=3,SUM($HE80:HJ80)&lt;&gt;1),IF($FY80=1,1,),),0)</f>
        <v>0</v>
      </c>
      <c r="HL80" s="455">
        <f>IF($FX80&lt;&gt;1,IF(AND($GJ80=3,SUM($HE80:HK80)&lt;&gt;1),IF($GD80&gt;=0.05,1,),),0)</f>
        <v>0</v>
      </c>
      <c r="HM80" s="455">
        <f>IF($FX80&lt;&gt;1,IF(AND(SUM($HE80:HL80)&lt;&gt;1,$GJ80=3,$FZ80=1,$GC80&gt;0),1,),0)</f>
        <v>0</v>
      </c>
      <c r="HN80" s="457">
        <f t="shared" si="465"/>
        <v>0</v>
      </c>
      <c r="HO80" s="458"/>
      <c r="HP80" s="459">
        <f t="shared" si="370"/>
        <v>0</v>
      </c>
      <c r="HQ80" s="460">
        <f t="shared" si="371"/>
        <v>0</v>
      </c>
      <c r="HR80" s="460">
        <f t="shared" si="372"/>
        <v>0</v>
      </c>
      <c r="HS80" s="460">
        <f t="shared" si="373"/>
        <v>0</v>
      </c>
      <c r="HT80" s="460">
        <f t="shared" si="374"/>
        <v>0</v>
      </c>
      <c r="HU80" s="460">
        <f t="shared" si="375"/>
        <v>0</v>
      </c>
      <c r="HV80" s="460">
        <f t="shared" si="376"/>
        <v>0</v>
      </c>
      <c r="HW80" s="460">
        <f t="shared" si="377"/>
        <v>0</v>
      </c>
      <c r="HX80" s="460">
        <f t="shared" si="378"/>
        <v>0</v>
      </c>
      <c r="HY80" s="460">
        <f t="shared" si="379"/>
        <v>0</v>
      </c>
      <c r="HZ80" s="460">
        <f t="shared" si="380"/>
        <v>0</v>
      </c>
      <c r="IA80" s="460">
        <f t="shared" si="381"/>
        <v>0</v>
      </c>
      <c r="IB80" s="460">
        <f t="shared" si="382"/>
        <v>0</v>
      </c>
      <c r="IC80" s="460">
        <f t="shared" si="383"/>
        <v>0</v>
      </c>
      <c r="ID80" s="460">
        <f t="shared" si="384"/>
        <v>0</v>
      </c>
      <c r="IE80" s="460">
        <f t="shared" si="385"/>
        <v>0</v>
      </c>
      <c r="IF80" s="460">
        <f t="shared" si="386"/>
        <v>0</v>
      </c>
      <c r="IG80" s="460">
        <f t="shared" si="387"/>
        <v>0</v>
      </c>
      <c r="IH80" s="460">
        <f t="shared" si="388"/>
        <v>0</v>
      </c>
      <c r="II80" s="460">
        <f t="shared" si="389"/>
        <v>0</v>
      </c>
      <c r="IJ80" s="460">
        <f t="shared" si="390"/>
        <v>0</v>
      </c>
      <c r="IK80" s="460">
        <f t="shared" si="391"/>
        <v>0</v>
      </c>
      <c r="IL80" s="460">
        <f t="shared" si="392"/>
        <v>0</v>
      </c>
      <c r="IM80" s="460">
        <f t="shared" si="393"/>
        <v>0</v>
      </c>
      <c r="IN80" s="460">
        <f t="shared" si="394"/>
        <v>0</v>
      </c>
      <c r="IO80" s="460">
        <f t="shared" si="395"/>
        <v>0</v>
      </c>
      <c r="IP80" s="460">
        <f t="shared" si="396"/>
        <v>0</v>
      </c>
      <c r="IQ80" s="460">
        <f t="shared" si="397"/>
        <v>0</v>
      </c>
      <c r="IR80" s="460">
        <f t="shared" si="398"/>
        <v>0</v>
      </c>
      <c r="IS80" s="460">
        <f t="shared" si="399"/>
        <v>0</v>
      </c>
      <c r="IT80" s="460">
        <f t="shared" si="400"/>
        <v>0</v>
      </c>
      <c r="IU80" s="460">
        <f t="shared" si="401"/>
        <v>0</v>
      </c>
      <c r="IV80" s="460">
        <f t="shared" si="402"/>
        <v>0</v>
      </c>
      <c r="IW80" s="460">
        <f t="shared" si="403"/>
        <v>0</v>
      </c>
      <c r="IX80" s="460">
        <f t="shared" si="404"/>
        <v>0</v>
      </c>
      <c r="IY80" s="460">
        <f t="shared" si="405"/>
        <v>0</v>
      </c>
      <c r="IZ80" s="460">
        <f t="shared" si="406"/>
        <v>0</v>
      </c>
      <c r="JA80" s="460">
        <f t="shared" si="407"/>
        <v>0</v>
      </c>
      <c r="JB80" s="460">
        <f t="shared" si="408"/>
        <v>0</v>
      </c>
      <c r="JC80" s="460">
        <f t="shared" si="409"/>
        <v>0</v>
      </c>
      <c r="JD80" s="460">
        <f t="shared" si="410"/>
        <v>0</v>
      </c>
      <c r="JE80" s="460">
        <f t="shared" si="411"/>
        <v>0</v>
      </c>
      <c r="JF80" s="460">
        <f t="shared" si="412"/>
        <v>0</v>
      </c>
      <c r="JG80" s="460">
        <f t="shared" si="466"/>
        <v>0</v>
      </c>
      <c r="JH80" s="460">
        <f t="shared" si="467"/>
        <v>0</v>
      </c>
      <c r="JI80" s="460">
        <f t="shared" si="468"/>
        <v>0</v>
      </c>
      <c r="JJ80" s="460">
        <f t="shared" si="469"/>
        <v>0</v>
      </c>
      <c r="JK80" s="460">
        <f t="shared" si="470"/>
        <v>0</v>
      </c>
      <c r="JL80" s="460">
        <f t="shared" si="471"/>
        <v>0</v>
      </c>
      <c r="JM80" s="648">
        <f t="shared" si="413"/>
        <v>0</v>
      </c>
      <c r="JN80" s="460">
        <f t="shared" si="414"/>
        <v>0</v>
      </c>
      <c r="JO80" s="460">
        <f t="shared" si="415"/>
        <v>0</v>
      </c>
      <c r="JP80" s="648">
        <f t="shared" si="416"/>
        <v>0</v>
      </c>
      <c r="JQ80" s="460">
        <f t="shared" si="417"/>
        <v>0</v>
      </c>
      <c r="JR80" s="460">
        <f t="shared" si="418"/>
        <v>0</v>
      </c>
      <c r="JS80" s="460">
        <f t="shared" si="472"/>
        <v>0</v>
      </c>
      <c r="JT80" s="460">
        <f t="shared" si="419"/>
        <v>0</v>
      </c>
      <c r="JU80" s="460">
        <f t="shared" si="420"/>
        <v>0</v>
      </c>
      <c r="JV80" s="460">
        <f t="shared" si="421"/>
        <v>0</v>
      </c>
      <c r="JW80" s="460">
        <f t="shared" si="422"/>
        <v>0</v>
      </c>
      <c r="JX80" s="460">
        <f t="shared" si="422"/>
        <v>0</v>
      </c>
      <c r="JY80" s="460">
        <f t="shared" si="422"/>
        <v>0</v>
      </c>
      <c r="JZ80" s="460">
        <f t="shared" si="422"/>
        <v>0</v>
      </c>
      <c r="KA80" s="460">
        <f t="shared" si="422"/>
        <v>0</v>
      </c>
      <c r="KB80" s="460">
        <f t="shared" si="422"/>
        <v>0</v>
      </c>
      <c r="KC80" s="460">
        <f t="shared" si="422"/>
        <v>0</v>
      </c>
      <c r="KD80" s="460">
        <f t="shared" si="422"/>
        <v>0</v>
      </c>
      <c r="KE80" s="460">
        <f t="shared" si="422"/>
        <v>0</v>
      </c>
      <c r="KF80" s="460">
        <f t="shared" si="422"/>
        <v>0</v>
      </c>
      <c r="KG80" s="460">
        <f t="shared" si="422"/>
        <v>0</v>
      </c>
      <c r="KH80" s="460">
        <f t="shared" si="321"/>
        <v>0</v>
      </c>
      <c r="KI80" s="460">
        <f t="shared" si="321"/>
        <v>0</v>
      </c>
      <c r="KJ80" s="460">
        <f t="shared" si="321"/>
        <v>0</v>
      </c>
      <c r="KK80" s="460">
        <f t="shared" si="321"/>
        <v>0</v>
      </c>
      <c r="KL80" s="460">
        <f t="shared" si="321"/>
        <v>0</v>
      </c>
      <c r="KM80" s="460">
        <f t="shared" si="321"/>
        <v>0</v>
      </c>
      <c r="KN80" s="460">
        <f t="shared" si="321"/>
        <v>0</v>
      </c>
      <c r="KO80" s="460">
        <f t="shared" si="320"/>
        <v>0</v>
      </c>
      <c r="KP80" s="460">
        <f t="shared" si="320"/>
        <v>0</v>
      </c>
      <c r="KQ80" s="460">
        <f t="shared" si="320"/>
        <v>0</v>
      </c>
      <c r="KR80" s="460">
        <f t="shared" si="320"/>
        <v>0</v>
      </c>
      <c r="KS80" s="460">
        <f t="shared" si="320"/>
        <v>0</v>
      </c>
      <c r="KT80" s="460">
        <f t="shared" si="320"/>
        <v>0</v>
      </c>
      <c r="KU80" s="460">
        <f t="shared" si="320"/>
        <v>0</v>
      </c>
      <c r="KV80" s="460">
        <f t="shared" si="320"/>
        <v>0</v>
      </c>
      <c r="KW80" s="460">
        <f t="shared" si="320"/>
        <v>0</v>
      </c>
      <c r="KX80" s="460">
        <f t="shared" si="423"/>
        <v>0</v>
      </c>
      <c r="KY80" s="460">
        <f t="shared" si="180"/>
        <v>0</v>
      </c>
      <c r="KZ80" s="460">
        <f t="shared" si="424"/>
        <v>0</v>
      </c>
      <c r="LA80" s="457">
        <f t="shared" si="424"/>
        <v>0</v>
      </c>
      <c r="LB80" s="461">
        <f t="shared" si="473"/>
        <v>0</v>
      </c>
      <c r="LC80" s="460">
        <f t="shared" si="425"/>
        <v>0</v>
      </c>
      <c r="LD80" s="462">
        <f>IF(I80=1,VLOOKUP(C80,'総括表 (A表)'!$E$12:$AP$542,37,FALSE),)</f>
        <v>0</v>
      </c>
      <c r="LE80" s="463">
        <f t="shared" si="474"/>
        <v>0</v>
      </c>
      <c r="LF80" s="460" t="str">
        <f t="shared" si="426"/>
        <v/>
      </c>
      <c r="LG80" s="460" t="str">
        <f t="shared" si="427"/>
        <v/>
      </c>
      <c r="LH80" s="460" t="str">
        <f t="shared" si="475"/>
        <v/>
      </c>
      <c r="LI80" s="460" t="str">
        <f t="shared" si="476"/>
        <v/>
      </c>
      <c r="LJ80" s="460" t="str">
        <f t="shared" si="477"/>
        <v/>
      </c>
      <c r="LK80" s="460" t="str">
        <f t="shared" si="478"/>
        <v/>
      </c>
      <c r="LL80" s="460" t="str">
        <f t="shared" si="479"/>
        <v/>
      </c>
      <c r="LM80" s="460" t="str">
        <f t="shared" si="480"/>
        <v/>
      </c>
      <c r="LN80" s="460" t="str">
        <f t="shared" si="481"/>
        <v/>
      </c>
      <c r="LO80" s="462" t="str">
        <f t="shared" si="428"/>
        <v/>
      </c>
      <c r="LP80" s="459">
        <f t="shared" si="482"/>
        <v>0</v>
      </c>
      <c r="LQ80" s="460" t="str">
        <f t="shared" si="429"/>
        <v/>
      </c>
      <c r="LR80" s="460" t="str">
        <f t="shared" si="430"/>
        <v/>
      </c>
      <c r="LS80" s="464" t="str">
        <f t="shared" si="431"/>
        <v/>
      </c>
      <c r="LT80" s="460" t="str">
        <f t="shared" si="432"/>
        <v/>
      </c>
      <c r="LU80" s="460" t="str">
        <f t="shared" si="433"/>
        <v/>
      </c>
      <c r="LV80" s="621" t="str">
        <f t="shared" ref="LV80:LV113" si="489">IF(COUNTIF(LQ80:LU80,"×")&gt;=1,"×",IF(COUNTIF($LF80:$LO80,"×")&gt;=1,"×","○"))</f>
        <v>○</v>
      </c>
      <c r="LW80" s="459">
        <f t="shared" si="483"/>
        <v>0</v>
      </c>
      <c r="LX80" s="465">
        <f t="shared" si="434"/>
        <v>0</v>
      </c>
      <c r="LY80" s="465" t="str">
        <f t="shared" si="435"/>
        <v/>
      </c>
      <c r="LZ80" s="466" t="str">
        <f t="shared" si="484"/>
        <v/>
      </c>
      <c r="MA80" s="466">
        <f t="shared" si="436"/>
        <v>0</v>
      </c>
      <c r="MB80" s="466">
        <f t="shared" si="485"/>
        <v>0</v>
      </c>
      <c r="MC80" s="466">
        <f t="shared" si="437"/>
        <v>0</v>
      </c>
      <c r="MD80" s="467">
        <f t="shared" si="438"/>
        <v>0</v>
      </c>
      <c r="ME80" s="468" t="str">
        <f t="shared" si="439"/>
        <v>○</v>
      </c>
      <c r="MF80" s="469" t="str">
        <f t="shared" si="440"/>
        <v/>
      </c>
      <c r="MG80" s="466">
        <f t="shared" si="441"/>
        <v>0</v>
      </c>
      <c r="MH80" s="470">
        <f t="shared" si="442"/>
        <v>0</v>
      </c>
      <c r="MI80" s="471" t="str">
        <f t="shared" si="486"/>
        <v>○</v>
      </c>
      <c r="MJ80" s="556" t="str">
        <f t="shared" si="487"/>
        <v>○</v>
      </c>
      <c r="MK80" s="569" t="str">
        <f t="shared" si="443"/>
        <v/>
      </c>
      <c r="ML80" s="568" t="str">
        <f t="shared" si="444"/>
        <v/>
      </c>
      <c r="MM80" s="570" t="str">
        <f t="shared" si="445"/>
        <v/>
      </c>
      <c r="MN80" s="571">
        <f t="shared" si="446"/>
        <v>0</v>
      </c>
    </row>
    <row r="81" spans="1:352" ht="30" customHeight="1">
      <c r="A81" s="531">
        <f t="shared" si="331"/>
        <v>0</v>
      </c>
      <c r="B81" s="531">
        <f t="shared" si="447"/>
        <v>0</v>
      </c>
      <c r="C81" s="531">
        <f t="shared" si="181"/>
        <v>0</v>
      </c>
      <c r="D81" s="531">
        <f t="shared" si="448"/>
        <v>0</v>
      </c>
      <c r="E81" s="531">
        <f t="shared" si="332"/>
        <v>0</v>
      </c>
      <c r="F81" s="531">
        <f t="shared" si="333"/>
        <v>0</v>
      </c>
      <c r="G81" s="531">
        <f t="shared" si="449"/>
        <v>0</v>
      </c>
      <c r="H81" s="531">
        <f t="shared" si="450"/>
        <v>0</v>
      </c>
      <c r="I81" s="531">
        <f t="shared" si="334"/>
        <v>0</v>
      </c>
      <c r="J81" s="531">
        <f t="shared" si="451"/>
        <v>0</v>
      </c>
      <c r="K81" s="532">
        <f t="shared" si="335"/>
        <v>68</v>
      </c>
      <c r="L81" s="390"/>
      <c r="M81" s="391"/>
      <c r="N81" s="391"/>
      <c r="O81" s="102"/>
      <c r="P81" s="545" cm="1">
        <f t="array" ref="P81">IFERROR(_xlfn.IFS($O81=1,"都市農業地域",$O81=2,"平地農業地域",$O81=3,"中間農業地域",$O81=4,"山間農業地域"),0)</f>
        <v>0</v>
      </c>
      <c r="Q81" s="560"/>
      <c r="R81" s="317">
        <f t="shared" si="336"/>
        <v>0</v>
      </c>
      <c r="S81" s="637"/>
      <c r="T81" s="742"/>
      <c r="U81" s="743"/>
      <c r="V81" s="637"/>
      <c r="W81" s="455" t="str">
        <f t="shared" si="452"/>
        <v/>
      </c>
      <c r="X81" s="546" t="str">
        <f>IFERROR(IF($Y81=5,"100万円",VLOOKUP($W81,'整理番号表 （R7） '!$Y$33:$Z$34,2,"FALSE")),"")</f>
        <v/>
      </c>
      <c r="Y81" s="50"/>
      <c r="Z81" s="456" cm="1">
        <f t="array" ref="Z81">IFERROR(_xlfn.IFS($Y81=1,"認定農業者",$Y81=2,"認定就農者",$Y81=3,"集落営農組織(任意組織)",$Y81=4,"市町村基本構想に示す目標水準を達成している農業者",$Y81=5,"市町村が認める者"),0)</f>
        <v>0</v>
      </c>
      <c r="AA81" s="371"/>
      <c r="AB81" s="547" t="str">
        <f>'整理番号表 （R7） '!$AC81</f>
        <v/>
      </c>
      <c r="AC81" s="548" t="str">
        <f t="shared" si="186"/>
        <v/>
      </c>
      <c r="AD81" s="50"/>
      <c r="AE81" s="50"/>
      <c r="AF81" s="318">
        <f>IF(AE81&lt;&gt;0,VLOOKUP(AE81,'整理番号表 （R7） '!$B$20:$F$47,2,FALSE),)</f>
        <v>0</v>
      </c>
      <c r="AG81" s="104"/>
      <c r="AH81" s="549" t="str">
        <f>IFERROR(VLOOKUP(AG81,'整理番号表 （R7） '!$P$6:$Q$39,2,FALSE),"")</f>
        <v/>
      </c>
      <c r="AI81" s="106"/>
      <c r="AJ81" s="530">
        <f t="shared" si="337"/>
        <v>0</v>
      </c>
      <c r="AK81" s="89"/>
      <c r="AL81" s="632"/>
      <c r="AM81" s="439"/>
      <c r="AN81" s="440"/>
      <c r="AO81" s="440"/>
      <c r="AP81" s="104"/>
      <c r="AQ81" s="441">
        <f>IF(AP81&lt;&gt;0,VLOOKUP(AP81,'整理番号表 （R7） '!$P$43:$R$49,2,FALSE),)</f>
        <v>0</v>
      </c>
      <c r="AR81" s="442"/>
      <c r="AS81" s="440"/>
      <c r="AT81" s="105"/>
      <c r="AU81" s="767"/>
      <c r="AV81" s="767"/>
      <c r="AW81" s="418"/>
      <c r="AX81" s="443">
        <f t="shared" si="453"/>
        <v>0</v>
      </c>
      <c r="AY81" s="443">
        <f t="shared" si="338"/>
        <v>0</v>
      </c>
      <c r="AZ81" s="418"/>
      <c r="BA81" s="443">
        <f t="shared" si="488"/>
        <v>0</v>
      </c>
      <c r="BB81" s="444"/>
      <c r="BC81" s="444"/>
      <c r="BD81" s="444"/>
      <c r="BE81" s="620"/>
      <c r="BF81" s="553" t="str">
        <f t="shared" si="339"/>
        <v/>
      </c>
      <c r="BG81" s="562" t="str">
        <f t="shared" si="340"/>
        <v/>
      </c>
      <c r="BH81" s="445">
        <f t="shared" si="454"/>
        <v>0</v>
      </c>
      <c r="BI81" s="445">
        <f t="shared" si="455"/>
        <v>0</v>
      </c>
      <c r="BJ81" s="446"/>
      <c r="BK81" s="446"/>
      <c r="BL81" s="446"/>
      <c r="BM81" s="45"/>
      <c r="BN81" s="318">
        <f>IF(BM81&lt;&gt;0,VLOOKUP(BM81,'整理番号表 （R7） '!$T$6:$U$16,2,FALSE),)</f>
        <v>0</v>
      </c>
      <c r="BO81" s="45"/>
      <c r="BP81" s="318">
        <f>IF(BO81&lt;&gt;0,VLOOKUP(BO81,'整理番号表 （R7） '!$T$23:$U$30,2,FALSE),)</f>
        <v>0</v>
      </c>
      <c r="BQ81" s="45"/>
      <c r="BR81" s="319">
        <f t="shared" si="341"/>
        <v>0</v>
      </c>
      <c r="BS81" s="763" t="str">
        <f t="shared" si="342"/>
        <v/>
      </c>
      <c r="BT81" s="113"/>
      <c r="BU81" s="618"/>
      <c r="BV81" s="113"/>
      <c r="BW81" s="113"/>
      <c r="BX81" s="113"/>
      <c r="BY81" s="554">
        <f t="shared" si="456"/>
        <v>0</v>
      </c>
      <c r="BZ81" s="764">
        <f t="shared" si="195"/>
        <v>0</v>
      </c>
      <c r="CA81" s="317">
        <f t="shared" si="457"/>
        <v>0</v>
      </c>
      <c r="CB81" s="357" t="str">
        <f t="shared" si="182"/>
        <v/>
      </c>
      <c r="CC81" s="317">
        <f t="shared" si="343"/>
        <v>0</v>
      </c>
      <c r="CD81" s="317">
        <f t="shared" si="458"/>
        <v>0</v>
      </c>
      <c r="CE81" s="317">
        <f t="shared" si="459"/>
        <v>0</v>
      </c>
      <c r="CF81" s="317">
        <f t="shared" si="460"/>
        <v>0</v>
      </c>
      <c r="CG81" s="317">
        <f t="shared" si="461"/>
        <v>0</v>
      </c>
      <c r="CH81" s="317">
        <f t="shared" si="462"/>
        <v>0</v>
      </c>
      <c r="CI81" s="357" t="str">
        <f t="shared" si="463"/>
        <v/>
      </c>
      <c r="CJ81" s="572">
        <f t="shared" si="326"/>
        <v>0</v>
      </c>
      <c r="CK81" s="320">
        <f t="shared" si="326"/>
        <v>0</v>
      </c>
      <c r="CL81" s="320">
        <f t="shared" si="326"/>
        <v>0</v>
      </c>
      <c r="CM81" s="320">
        <f t="shared" si="326"/>
        <v>0</v>
      </c>
      <c r="CN81" s="320">
        <f t="shared" si="326"/>
        <v>0</v>
      </c>
      <c r="CO81" s="320">
        <f t="shared" si="326"/>
        <v>0</v>
      </c>
      <c r="CP81" s="320">
        <f t="shared" si="344"/>
        <v>0</v>
      </c>
      <c r="CQ81" s="320">
        <f t="shared" si="327"/>
        <v>0</v>
      </c>
      <c r="CR81" s="320">
        <f t="shared" si="327"/>
        <v>0</v>
      </c>
      <c r="CS81" s="320">
        <f t="shared" si="327"/>
        <v>0</v>
      </c>
      <c r="CT81" s="320">
        <f t="shared" si="327"/>
        <v>0</v>
      </c>
      <c r="CU81" s="320">
        <f t="shared" si="327"/>
        <v>0</v>
      </c>
      <c r="CV81" s="320">
        <f t="shared" si="327"/>
        <v>0</v>
      </c>
      <c r="CW81" s="320">
        <f t="shared" si="345"/>
        <v>0</v>
      </c>
      <c r="CX81" s="320">
        <f t="shared" si="328"/>
        <v>0</v>
      </c>
      <c r="CY81" s="320">
        <f t="shared" si="328"/>
        <v>0</v>
      </c>
      <c r="CZ81" s="320">
        <f t="shared" si="328"/>
        <v>0</v>
      </c>
      <c r="DA81" s="320">
        <f t="shared" si="328"/>
        <v>0</v>
      </c>
      <c r="DB81" s="320">
        <f t="shared" si="328"/>
        <v>0</v>
      </c>
      <c r="DC81" s="320">
        <f t="shared" si="328"/>
        <v>0</v>
      </c>
      <c r="DD81" s="320">
        <f t="shared" si="346"/>
        <v>0</v>
      </c>
      <c r="DE81" s="320">
        <f t="shared" si="329"/>
        <v>0</v>
      </c>
      <c r="DF81" s="320">
        <f t="shared" si="329"/>
        <v>0</v>
      </c>
      <c r="DG81" s="320">
        <f t="shared" si="329"/>
        <v>0</v>
      </c>
      <c r="DH81" s="320">
        <f t="shared" si="329"/>
        <v>0</v>
      </c>
      <c r="DI81" s="320">
        <f t="shared" si="330"/>
        <v>0</v>
      </c>
      <c r="DJ81" s="320">
        <f t="shared" si="330"/>
        <v>0</v>
      </c>
      <c r="DK81" s="320">
        <f t="shared" si="347"/>
        <v>0</v>
      </c>
      <c r="DL81" s="320">
        <f t="shared" si="348"/>
        <v>0</v>
      </c>
      <c r="DM81" s="320">
        <f t="shared" si="349"/>
        <v>0</v>
      </c>
      <c r="DN81" s="320">
        <f t="shared" si="350"/>
        <v>0</v>
      </c>
      <c r="DO81" s="320">
        <f t="shared" si="351"/>
        <v>0</v>
      </c>
      <c r="DP81" s="374">
        <f t="shared" si="352"/>
        <v>0</v>
      </c>
      <c r="DQ81" s="447">
        <f t="shared" si="353"/>
        <v>0</v>
      </c>
      <c r="DR81" s="447">
        <f>IF($W81=1,IF(SUM($DQ81:DQ81)&lt;&gt;1,IF(SUM(GL81,GW81,HF81)&gt;0,1,),),)</f>
        <v>0</v>
      </c>
      <c r="DS81" s="447">
        <f>IF($W81=1,IF(SUM($DQ81:DR81)&lt;&gt;1,IF(SUM(GM81,GX81,HG81)&gt;0,1,),),)</f>
        <v>0</v>
      </c>
      <c r="DT81" s="447">
        <f>IF($W81=1,IF(SUM($DQ81:DS81)&lt;&gt;1,IF(SUM(GN81,GY81,HH81)&gt;0,1,),),)</f>
        <v>0</v>
      </c>
      <c r="DU81" s="447">
        <f>IF($W81=1,IF(SUM($DQ81:DT81)&lt;&gt;1,IF(SUM(GO81,GT81,GZ81,HI81)&gt;0,1,),),)</f>
        <v>0</v>
      </c>
      <c r="DV81" s="447">
        <f>IF($W81=1,IF(SUM($DQ81:DT81)&lt;&gt;1,IF(SUM(GP81,HA81,HJ81)&gt;0,1,),),)</f>
        <v>0</v>
      </c>
      <c r="DW81" s="447">
        <f>IF($W81=1,IF(SUM($DQ81:DV81)&lt;&gt;1,IF(SUM(GQ81,HB81,HK81)&gt;0,1,),),)</f>
        <v>0</v>
      </c>
      <c r="DX81" s="447">
        <f>IF($W81=1,IF(SUM($DQ81:DV81)&lt;&gt;1,IF(SUM(GR81,HC81,HL81)&gt;0,1,),),)</f>
        <v>0</v>
      </c>
      <c r="DY81" s="447">
        <f>IF($W81=1,IF(SUM($DQ81:DX81)&lt;&gt;1,IF(SUM(GS81,HD81,HM81,GU81)&gt;0,1,),),)</f>
        <v>0</v>
      </c>
      <c r="DZ81" s="447">
        <f t="shared" si="354"/>
        <v>0</v>
      </c>
      <c r="EA81" s="643"/>
      <c r="EB81" s="643"/>
      <c r="EC81" s="643"/>
      <c r="ED81" s="643"/>
      <c r="EE81" s="643"/>
      <c r="EF81" s="643"/>
      <c r="EG81" s="643"/>
      <c r="EH81" s="643"/>
      <c r="EI81" s="643"/>
      <c r="EJ81" s="643"/>
      <c r="EK81" s="643"/>
      <c r="EL81" s="643"/>
      <c r="EM81" s="56"/>
      <c r="EN81" s="56"/>
      <c r="EO81" s="56"/>
      <c r="EP81" s="56"/>
      <c r="EQ81" s="56"/>
      <c r="ER81" s="555">
        <f t="shared" si="355"/>
        <v>0</v>
      </c>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448"/>
      <c r="FT81" s="56"/>
      <c r="FU81" s="449"/>
      <c r="FV81" s="458"/>
      <c r="FW81" s="573"/>
      <c r="FX81" s="530">
        <f t="shared" si="356"/>
        <v>0</v>
      </c>
      <c r="FY81" s="450"/>
      <c r="FZ81" s="451"/>
      <c r="GA81" s="452"/>
      <c r="GB81" s="452"/>
      <c r="GC81" s="453">
        <f t="shared" si="357"/>
        <v>0</v>
      </c>
      <c r="GD81" s="454">
        <f t="shared" si="358"/>
        <v>0</v>
      </c>
      <c r="GE81" s="455">
        <f t="shared" si="359"/>
        <v>0</v>
      </c>
      <c r="GF81" s="456">
        <f t="shared" si="360"/>
        <v>0</v>
      </c>
      <c r="GG81" s="456">
        <f t="shared" si="361"/>
        <v>0</v>
      </c>
      <c r="GH81" s="456">
        <f t="shared" si="362"/>
        <v>0</v>
      </c>
      <c r="GI81" s="456">
        <f t="shared" si="363"/>
        <v>0</v>
      </c>
      <c r="GJ81" s="455">
        <f t="shared" si="364"/>
        <v>0</v>
      </c>
      <c r="GK81" s="455">
        <f t="shared" si="464"/>
        <v>0</v>
      </c>
      <c r="GL81" s="455">
        <f>IF(AND($FX81&lt;&gt;1,$FZ81&lt;&gt;1),IF(AND(SUM($GK81:GK81)&lt;&gt;1),IF($GC81&gt;=10,1,),),0)</f>
        <v>0</v>
      </c>
      <c r="GM81" s="455">
        <f>IF(AND($FX81&lt;&gt;1,$FZ81&lt;&gt;1),IF(AND(SUM($GK81:GL81)&lt;&gt;1),IF(AND($FY81=1,$GC81&gt;=4),1,),),0)</f>
        <v>0</v>
      </c>
      <c r="GN81" s="455">
        <f>IF(AND($FX81&lt;&gt;1,$FZ81&lt;&gt;1),IF(AND(SUM($GK81:GM81)&lt;&gt;1),IF(AND($FY81=1,$GC81&gt;=2),1,),),0)</f>
        <v>0</v>
      </c>
      <c r="GO81" s="455">
        <f>IF(AND($FX81&lt;&gt;1,$FZ81&lt;&gt;1),IF(AND(SUM($GK81:GN81)&lt;&gt;1),IF(AND($FY81=1,$GC81&gt;0),1,),),0)</f>
        <v>0</v>
      </c>
      <c r="GP81" s="455">
        <f>IF(AND($FX81&lt;&gt;1,$FZ81&lt;&gt;1),IF(AND(SUM($GK81:GO81)&lt;&gt;1),IF($GC81&gt;=4,1,),),0)</f>
        <v>0</v>
      </c>
      <c r="GQ81" s="455">
        <f>IF(AND($FX81&lt;&gt;1,$FZ81&lt;&gt;1),IF(AND(SUM($GK81:GP81)&lt;&gt;1),IF($FY81=1,1,),),0)</f>
        <v>0</v>
      </c>
      <c r="GR81" s="455">
        <f>IF(AND($FX81&lt;&gt;1,$FZ81&lt;&gt;1),IF(AND(SUM($GK81:GQ81)&lt;&gt;1),IF($GC81&gt;=2,1,),),0)</f>
        <v>0</v>
      </c>
      <c r="GS81" s="455">
        <f>IF(AND($FX81&lt;&gt;1,$FZ81&lt;&gt;1),IF(AND(SUM($GK81:GR81)&lt;&gt;1),IF($GC81&gt;0,1,),),0)</f>
        <v>0</v>
      </c>
      <c r="GT81" s="455">
        <f t="shared" si="365"/>
        <v>0</v>
      </c>
      <c r="GU81" s="455">
        <f>IF($FX81&lt;&gt;1,IF(AND(SUM($GT81:GT81)&lt;&gt;1,$GJ81=4,$FZ81=1,$GC81&gt;0),1,),0)</f>
        <v>0</v>
      </c>
      <c r="GV81" s="455">
        <f t="shared" si="366"/>
        <v>0</v>
      </c>
      <c r="GW81" s="455">
        <f t="shared" si="367"/>
        <v>0</v>
      </c>
      <c r="GX81" s="455">
        <f>IF($FX81&lt;&gt;1,IF(AND($GJ81=2,SUM($GV81:GW81)&lt;&gt;1),IF(AND($FY81=1,$GD81&gt;=0.2),1,),),0)</f>
        <v>0</v>
      </c>
      <c r="GY81" s="455">
        <f>IF($FX81&lt;&gt;1,IF(AND($GJ81=2,SUM($GV81:GX81)&lt;&gt;1),IF(AND($FY81=1,$GD81&gt;=0.1),1,),),0)</f>
        <v>0</v>
      </c>
      <c r="GZ81" s="455">
        <f>IF($FX81&lt;&gt;1,IF(AND($GJ81=2,SUM($GV81:GY81)&lt;&gt;1),IF(AND($FY81=1,$GC81&gt;0),1,),),0)</f>
        <v>0</v>
      </c>
      <c r="HA81" s="455">
        <f>IF($FX81&lt;&gt;1,IF(AND($GJ81=2,SUM($GV81:GZ81)&lt;&gt;1),IF($GD81&gt;=0.2,1,),),0)</f>
        <v>0</v>
      </c>
      <c r="HB81" s="455">
        <f>IF($FX81&lt;&gt;1,IF(AND($GJ81=2,SUM($GV81:HA81)&lt;&gt;1),IF($FY81=1,1,),),0)</f>
        <v>0</v>
      </c>
      <c r="HC81" s="455">
        <f>IF($FX81&lt;&gt;1,IF(AND($GJ81=2,SUM($GV81:HB81)&lt;&gt;1),IF($GD81&gt;=0.1,1,),),0)</f>
        <v>0</v>
      </c>
      <c r="HD81" s="455">
        <f>IF($FX81&lt;&gt;1,IF(AND(SUM($GV81:HC81)&lt;&gt;1,$GJ81=2,$GC81&gt;0),1,),0)</f>
        <v>0</v>
      </c>
      <c r="HE81" s="455">
        <f t="shared" si="368"/>
        <v>0</v>
      </c>
      <c r="HF81" s="455">
        <f t="shared" si="369"/>
        <v>0</v>
      </c>
      <c r="HG81" s="455">
        <f>IF($FX81&lt;&gt;1,IF(AND($GJ81=3,SUM($HE81:HF81)&lt;&gt;1),IF(AND($FY81=1,$GD81&gt;=0.1),1,),),0)</f>
        <v>0</v>
      </c>
      <c r="HH81" s="455">
        <f>IF($FX81&lt;&gt;1,IF(AND($GJ81=3,SUM($HE81:HG81)&lt;&gt;1),IF(AND($FY81=1,$GD81&gt;=0.05),1,),),0)</f>
        <v>0</v>
      </c>
      <c r="HI81" s="455">
        <f>IF($FX81&lt;&gt;1,IF(AND($GJ81=3,SUM($HE81:HH81)&lt;&gt;1),IF(AND($FY81=1,$GC81&gt;0),1,),),0)</f>
        <v>0</v>
      </c>
      <c r="HJ81" s="455">
        <f>IF($FX81&lt;&gt;1,IF(AND($GJ81=3,SUM($HE81:HI81)&lt;&gt;1),IF($GD81&gt;=0.1,1,),),0)</f>
        <v>0</v>
      </c>
      <c r="HK81" s="455">
        <f>IF($FX81&lt;&gt;1,IF(AND($GJ81=3,SUM($HE81:HJ81)&lt;&gt;1),IF($FY81=1,1,),),0)</f>
        <v>0</v>
      </c>
      <c r="HL81" s="455">
        <f>IF($FX81&lt;&gt;1,IF(AND($GJ81=3,SUM($HE81:HK81)&lt;&gt;1),IF($GD81&gt;=0.05,1,),),0)</f>
        <v>0</v>
      </c>
      <c r="HM81" s="455">
        <f>IF($FX81&lt;&gt;1,IF(AND(SUM($HE81:HL81)&lt;&gt;1,$GJ81=3,$FZ81=1,$GC81&gt;0),1,),0)</f>
        <v>0</v>
      </c>
      <c r="HN81" s="457">
        <f t="shared" si="465"/>
        <v>0</v>
      </c>
      <c r="HO81" s="458"/>
      <c r="HP81" s="459">
        <f t="shared" si="370"/>
        <v>0</v>
      </c>
      <c r="HQ81" s="460">
        <f t="shared" si="371"/>
        <v>0</v>
      </c>
      <c r="HR81" s="460">
        <f t="shared" si="372"/>
        <v>0</v>
      </c>
      <c r="HS81" s="460">
        <f t="shared" si="373"/>
        <v>0</v>
      </c>
      <c r="HT81" s="460">
        <f t="shared" si="374"/>
        <v>0</v>
      </c>
      <c r="HU81" s="460">
        <f t="shared" si="375"/>
        <v>0</v>
      </c>
      <c r="HV81" s="460">
        <f t="shared" si="376"/>
        <v>0</v>
      </c>
      <c r="HW81" s="460">
        <f t="shared" si="377"/>
        <v>0</v>
      </c>
      <c r="HX81" s="460">
        <f t="shared" si="378"/>
        <v>0</v>
      </c>
      <c r="HY81" s="460">
        <f t="shared" si="379"/>
        <v>0</v>
      </c>
      <c r="HZ81" s="460">
        <f t="shared" si="380"/>
        <v>0</v>
      </c>
      <c r="IA81" s="460">
        <f t="shared" si="381"/>
        <v>0</v>
      </c>
      <c r="IB81" s="460">
        <f t="shared" si="382"/>
        <v>0</v>
      </c>
      <c r="IC81" s="460">
        <f t="shared" si="383"/>
        <v>0</v>
      </c>
      <c r="ID81" s="460">
        <f t="shared" si="384"/>
        <v>0</v>
      </c>
      <c r="IE81" s="460">
        <f t="shared" si="385"/>
        <v>0</v>
      </c>
      <c r="IF81" s="460">
        <f t="shared" si="386"/>
        <v>0</v>
      </c>
      <c r="IG81" s="460">
        <f t="shared" si="387"/>
        <v>0</v>
      </c>
      <c r="IH81" s="460">
        <f t="shared" si="388"/>
        <v>0</v>
      </c>
      <c r="II81" s="460">
        <f t="shared" si="389"/>
        <v>0</v>
      </c>
      <c r="IJ81" s="460">
        <f t="shared" si="390"/>
        <v>0</v>
      </c>
      <c r="IK81" s="460">
        <f t="shared" si="391"/>
        <v>0</v>
      </c>
      <c r="IL81" s="460">
        <f t="shared" si="392"/>
        <v>0</v>
      </c>
      <c r="IM81" s="460">
        <f t="shared" si="393"/>
        <v>0</v>
      </c>
      <c r="IN81" s="460">
        <f t="shared" si="394"/>
        <v>0</v>
      </c>
      <c r="IO81" s="460">
        <f t="shared" si="395"/>
        <v>0</v>
      </c>
      <c r="IP81" s="460">
        <f t="shared" si="396"/>
        <v>0</v>
      </c>
      <c r="IQ81" s="460">
        <f t="shared" si="397"/>
        <v>0</v>
      </c>
      <c r="IR81" s="460">
        <f t="shared" si="398"/>
        <v>0</v>
      </c>
      <c r="IS81" s="460">
        <f t="shared" si="399"/>
        <v>0</v>
      </c>
      <c r="IT81" s="460">
        <f t="shared" si="400"/>
        <v>0</v>
      </c>
      <c r="IU81" s="460">
        <f t="shared" si="401"/>
        <v>0</v>
      </c>
      <c r="IV81" s="460">
        <f t="shared" si="402"/>
        <v>0</v>
      </c>
      <c r="IW81" s="460">
        <f t="shared" si="403"/>
        <v>0</v>
      </c>
      <c r="IX81" s="460">
        <f t="shared" si="404"/>
        <v>0</v>
      </c>
      <c r="IY81" s="460">
        <f t="shared" si="405"/>
        <v>0</v>
      </c>
      <c r="IZ81" s="460">
        <f t="shared" si="406"/>
        <v>0</v>
      </c>
      <c r="JA81" s="460">
        <f t="shared" si="407"/>
        <v>0</v>
      </c>
      <c r="JB81" s="460">
        <f t="shared" si="408"/>
        <v>0</v>
      </c>
      <c r="JC81" s="460">
        <f t="shared" si="409"/>
        <v>0</v>
      </c>
      <c r="JD81" s="460">
        <f t="shared" si="410"/>
        <v>0</v>
      </c>
      <c r="JE81" s="460">
        <f t="shared" si="411"/>
        <v>0</v>
      </c>
      <c r="JF81" s="460">
        <f t="shared" si="412"/>
        <v>0</v>
      </c>
      <c r="JG81" s="460">
        <f t="shared" si="466"/>
        <v>0</v>
      </c>
      <c r="JH81" s="460">
        <f t="shared" si="467"/>
        <v>0</v>
      </c>
      <c r="JI81" s="460">
        <f t="shared" si="468"/>
        <v>0</v>
      </c>
      <c r="JJ81" s="460">
        <f t="shared" si="469"/>
        <v>0</v>
      </c>
      <c r="JK81" s="460">
        <f t="shared" si="470"/>
        <v>0</v>
      </c>
      <c r="JL81" s="460">
        <f t="shared" si="471"/>
        <v>0</v>
      </c>
      <c r="JM81" s="648">
        <f t="shared" si="413"/>
        <v>0</v>
      </c>
      <c r="JN81" s="460">
        <f t="shared" si="414"/>
        <v>0</v>
      </c>
      <c r="JO81" s="460">
        <f t="shared" si="415"/>
        <v>0</v>
      </c>
      <c r="JP81" s="648">
        <f t="shared" si="416"/>
        <v>0</v>
      </c>
      <c r="JQ81" s="460">
        <f t="shared" si="417"/>
        <v>0</v>
      </c>
      <c r="JR81" s="460">
        <f t="shared" si="418"/>
        <v>0</v>
      </c>
      <c r="JS81" s="460">
        <f t="shared" si="472"/>
        <v>0</v>
      </c>
      <c r="JT81" s="460">
        <f t="shared" si="419"/>
        <v>0</v>
      </c>
      <c r="JU81" s="460">
        <f t="shared" si="420"/>
        <v>0</v>
      </c>
      <c r="JV81" s="460">
        <f t="shared" si="421"/>
        <v>0</v>
      </c>
      <c r="JW81" s="460">
        <f t="shared" si="422"/>
        <v>0</v>
      </c>
      <c r="JX81" s="460">
        <f t="shared" si="422"/>
        <v>0</v>
      </c>
      <c r="JY81" s="460">
        <f t="shared" si="422"/>
        <v>0</v>
      </c>
      <c r="JZ81" s="460">
        <f t="shared" si="422"/>
        <v>0</v>
      </c>
      <c r="KA81" s="460">
        <f t="shared" si="422"/>
        <v>0</v>
      </c>
      <c r="KB81" s="460">
        <f t="shared" si="422"/>
        <v>0</v>
      </c>
      <c r="KC81" s="460">
        <f t="shared" si="422"/>
        <v>0</v>
      </c>
      <c r="KD81" s="460">
        <f t="shared" si="422"/>
        <v>0</v>
      </c>
      <c r="KE81" s="460">
        <f t="shared" si="422"/>
        <v>0</v>
      </c>
      <c r="KF81" s="460">
        <f t="shared" si="422"/>
        <v>0</v>
      </c>
      <c r="KG81" s="460">
        <f t="shared" si="422"/>
        <v>0</v>
      </c>
      <c r="KH81" s="460">
        <f t="shared" si="321"/>
        <v>0</v>
      </c>
      <c r="KI81" s="460">
        <f t="shared" si="321"/>
        <v>0</v>
      </c>
      <c r="KJ81" s="460">
        <f t="shared" si="321"/>
        <v>0</v>
      </c>
      <c r="KK81" s="460">
        <f t="shared" si="321"/>
        <v>0</v>
      </c>
      <c r="KL81" s="460">
        <f t="shared" si="321"/>
        <v>0</v>
      </c>
      <c r="KM81" s="460">
        <f t="shared" si="321"/>
        <v>0</v>
      </c>
      <c r="KN81" s="460">
        <f t="shared" si="321"/>
        <v>0</v>
      </c>
      <c r="KO81" s="460">
        <f t="shared" si="320"/>
        <v>0</v>
      </c>
      <c r="KP81" s="460">
        <f t="shared" si="320"/>
        <v>0</v>
      </c>
      <c r="KQ81" s="460">
        <f t="shared" si="320"/>
        <v>0</v>
      </c>
      <c r="KR81" s="460">
        <f t="shared" si="320"/>
        <v>0</v>
      </c>
      <c r="KS81" s="460">
        <f t="shared" si="320"/>
        <v>0</v>
      </c>
      <c r="KT81" s="460">
        <f t="shared" si="320"/>
        <v>0</v>
      </c>
      <c r="KU81" s="460">
        <f t="shared" si="320"/>
        <v>0</v>
      </c>
      <c r="KV81" s="460">
        <f t="shared" si="320"/>
        <v>0</v>
      </c>
      <c r="KW81" s="460">
        <f t="shared" si="320"/>
        <v>0</v>
      </c>
      <c r="KX81" s="460">
        <f t="shared" si="423"/>
        <v>0</v>
      </c>
      <c r="KY81" s="460">
        <f t="shared" ref="KY81:KY113" si="490">IF($I81=1,IF(FS81&lt;&gt;"",KY$5,0),0)</f>
        <v>0</v>
      </c>
      <c r="KZ81" s="460">
        <f t="shared" si="424"/>
        <v>0</v>
      </c>
      <c r="LA81" s="457">
        <f t="shared" si="424"/>
        <v>0</v>
      </c>
      <c r="LB81" s="461">
        <f t="shared" si="473"/>
        <v>0</v>
      </c>
      <c r="LC81" s="460">
        <f t="shared" si="425"/>
        <v>0</v>
      </c>
      <c r="LD81" s="462">
        <f>IF(I81=1,VLOOKUP(C81,'総括表 (A表)'!$E$12:$AP$542,37,FALSE),)</f>
        <v>0</v>
      </c>
      <c r="LE81" s="463">
        <f t="shared" si="474"/>
        <v>0</v>
      </c>
      <c r="LF81" s="460" t="str">
        <f t="shared" si="426"/>
        <v/>
      </c>
      <c r="LG81" s="460" t="str">
        <f t="shared" si="427"/>
        <v/>
      </c>
      <c r="LH81" s="460" t="str">
        <f t="shared" si="475"/>
        <v/>
      </c>
      <c r="LI81" s="460" t="str">
        <f t="shared" si="476"/>
        <v/>
      </c>
      <c r="LJ81" s="460" t="str">
        <f t="shared" si="477"/>
        <v/>
      </c>
      <c r="LK81" s="460" t="str">
        <f t="shared" si="478"/>
        <v/>
      </c>
      <c r="LL81" s="460" t="str">
        <f t="shared" si="479"/>
        <v/>
      </c>
      <c r="LM81" s="460" t="str">
        <f t="shared" si="480"/>
        <v/>
      </c>
      <c r="LN81" s="460" t="str">
        <f t="shared" si="481"/>
        <v/>
      </c>
      <c r="LO81" s="462" t="str">
        <f t="shared" si="428"/>
        <v/>
      </c>
      <c r="LP81" s="459">
        <f t="shared" si="482"/>
        <v>0</v>
      </c>
      <c r="LQ81" s="460" t="str">
        <f t="shared" si="429"/>
        <v/>
      </c>
      <c r="LR81" s="460" t="str">
        <f t="shared" si="430"/>
        <v/>
      </c>
      <c r="LS81" s="464" t="str">
        <f t="shared" si="431"/>
        <v/>
      </c>
      <c r="LT81" s="460" t="str">
        <f t="shared" si="432"/>
        <v/>
      </c>
      <c r="LU81" s="460" t="str">
        <f t="shared" si="433"/>
        <v/>
      </c>
      <c r="LV81" s="621" t="str">
        <f t="shared" si="489"/>
        <v>○</v>
      </c>
      <c r="LW81" s="459">
        <f t="shared" si="483"/>
        <v>0</v>
      </c>
      <c r="LX81" s="465">
        <f t="shared" si="434"/>
        <v>0</v>
      </c>
      <c r="LY81" s="465" t="str">
        <f t="shared" si="435"/>
        <v/>
      </c>
      <c r="LZ81" s="466" t="str">
        <f t="shared" si="484"/>
        <v/>
      </c>
      <c r="MA81" s="466">
        <f t="shared" si="436"/>
        <v>0</v>
      </c>
      <c r="MB81" s="466">
        <f t="shared" si="485"/>
        <v>0</v>
      </c>
      <c r="MC81" s="466">
        <f t="shared" si="437"/>
        <v>0</v>
      </c>
      <c r="MD81" s="467">
        <f t="shared" si="438"/>
        <v>0</v>
      </c>
      <c r="ME81" s="468" t="str">
        <f t="shared" si="439"/>
        <v>○</v>
      </c>
      <c r="MF81" s="469" t="str">
        <f t="shared" si="440"/>
        <v/>
      </c>
      <c r="MG81" s="466">
        <f t="shared" si="441"/>
        <v>0</v>
      </c>
      <c r="MH81" s="470">
        <f t="shared" si="442"/>
        <v>0</v>
      </c>
      <c r="MI81" s="471" t="str">
        <f t="shared" si="486"/>
        <v>○</v>
      </c>
      <c r="MJ81" s="556" t="str">
        <f t="shared" si="487"/>
        <v>○</v>
      </c>
      <c r="MK81" s="569" t="str">
        <f t="shared" si="443"/>
        <v/>
      </c>
      <c r="ML81" s="568" t="str">
        <f t="shared" si="444"/>
        <v/>
      </c>
      <c r="MM81" s="570" t="str">
        <f t="shared" si="445"/>
        <v/>
      </c>
      <c r="MN81" s="571">
        <f t="shared" si="446"/>
        <v>0</v>
      </c>
    </row>
    <row r="82" spans="1:352" ht="30" customHeight="1">
      <c r="A82" s="531">
        <f t="shared" si="331"/>
        <v>0</v>
      </c>
      <c r="B82" s="531">
        <f t="shared" si="447"/>
        <v>0</v>
      </c>
      <c r="C82" s="531">
        <f t="shared" si="181"/>
        <v>0</v>
      </c>
      <c r="D82" s="531">
        <f t="shared" si="448"/>
        <v>0</v>
      </c>
      <c r="E82" s="531">
        <f t="shared" si="332"/>
        <v>0</v>
      </c>
      <c r="F82" s="531">
        <f t="shared" si="333"/>
        <v>0</v>
      </c>
      <c r="G82" s="531">
        <f t="shared" si="449"/>
        <v>0</v>
      </c>
      <c r="H82" s="531">
        <f t="shared" si="450"/>
        <v>0</v>
      </c>
      <c r="I82" s="531">
        <f t="shared" si="334"/>
        <v>0</v>
      </c>
      <c r="J82" s="531">
        <f t="shared" si="451"/>
        <v>0</v>
      </c>
      <c r="K82" s="532">
        <f t="shared" si="335"/>
        <v>69</v>
      </c>
      <c r="L82" s="390"/>
      <c r="M82" s="391"/>
      <c r="N82" s="391"/>
      <c r="O82" s="102"/>
      <c r="P82" s="545" cm="1">
        <f t="array" ref="P82">IFERROR(_xlfn.IFS($O82=1,"都市農業地域",$O82=2,"平地農業地域",$O82=3,"中間農業地域",$O82=4,"山間農業地域"),0)</f>
        <v>0</v>
      </c>
      <c r="Q82" s="560"/>
      <c r="R82" s="317">
        <f t="shared" si="336"/>
        <v>0</v>
      </c>
      <c r="S82" s="637"/>
      <c r="T82" s="742"/>
      <c r="U82" s="743"/>
      <c r="V82" s="637"/>
      <c r="W82" s="455" t="str">
        <f t="shared" si="452"/>
        <v/>
      </c>
      <c r="X82" s="546" t="str">
        <f>IFERROR(IF($Y82=5,"100万円",VLOOKUP($W82,'整理番号表 （R7） '!$Y$33:$Z$34,2,"FALSE")),"")</f>
        <v/>
      </c>
      <c r="Y82" s="50"/>
      <c r="Z82" s="456" cm="1">
        <f t="array" ref="Z82">IFERROR(_xlfn.IFS($Y82=1,"認定農業者",$Y82=2,"認定就農者",$Y82=3,"集落営農組織(任意組織)",$Y82=4,"市町村基本構想に示す目標水準を達成している農業者",$Y82=5,"市町村が認める者"),0)</f>
        <v>0</v>
      </c>
      <c r="AA82" s="371"/>
      <c r="AB82" s="547" t="str">
        <f>'整理番号表 （R7） '!$AC82</f>
        <v/>
      </c>
      <c r="AC82" s="548" t="str">
        <f t="shared" si="186"/>
        <v/>
      </c>
      <c r="AD82" s="50"/>
      <c r="AE82" s="50"/>
      <c r="AF82" s="318">
        <f>IF(AE82&lt;&gt;0,VLOOKUP(AE82,'整理番号表 （R7） '!$B$20:$F$47,2,FALSE),)</f>
        <v>0</v>
      </c>
      <c r="AG82" s="104"/>
      <c r="AH82" s="549" t="str">
        <f>IFERROR(VLOOKUP(AG82,'整理番号表 （R7） '!$P$6:$Q$39,2,FALSE),"")</f>
        <v/>
      </c>
      <c r="AI82" s="106"/>
      <c r="AJ82" s="530">
        <f t="shared" si="337"/>
        <v>0</v>
      </c>
      <c r="AK82" s="89"/>
      <c r="AL82" s="632"/>
      <c r="AM82" s="439"/>
      <c r="AN82" s="440"/>
      <c r="AO82" s="440"/>
      <c r="AP82" s="104"/>
      <c r="AQ82" s="441">
        <f>IF(AP82&lt;&gt;0,VLOOKUP(AP82,'整理番号表 （R7） '!$P$43:$R$49,2,FALSE),)</f>
        <v>0</v>
      </c>
      <c r="AR82" s="442"/>
      <c r="AS82" s="440"/>
      <c r="AT82" s="105"/>
      <c r="AU82" s="767"/>
      <c r="AV82" s="767"/>
      <c r="AW82" s="418"/>
      <c r="AX82" s="443">
        <f t="shared" si="453"/>
        <v>0</v>
      </c>
      <c r="AY82" s="443">
        <f t="shared" si="338"/>
        <v>0</v>
      </c>
      <c r="AZ82" s="418"/>
      <c r="BA82" s="443">
        <f t="shared" si="488"/>
        <v>0</v>
      </c>
      <c r="BB82" s="444"/>
      <c r="BC82" s="444"/>
      <c r="BD82" s="444"/>
      <c r="BE82" s="620"/>
      <c r="BF82" s="553" t="str">
        <f t="shared" si="339"/>
        <v/>
      </c>
      <c r="BG82" s="562" t="str">
        <f t="shared" si="340"/>
        <v/>
      </c>
      <c r="BH82" s="445">
        <f t="shared" si="454"/>
        <v>0</v>
      </c>
      <c r="BI82" s="445">
        <f t="shared" si="455"/>
        <v>0</v>
      </c>
      <c r="BJ82" s="446"/>
      <c r="BK82" s="446"/>
      <c r="BL82" s="446"/>
      <c r="BM82" s="45"/>
      <c r="BN82" s="318">
        <f>IF(BM82&lt;&gt;0,VLOOKUP(BM82,'整理番号表 （R7） '!$T$6:$U$16,2,FALSE),)</f>
        <v>0</v>
      </c>
      <c r="BO82" s="45"/>
      <c r="BP82" s="318">
        <f>IF(BO82&lt;&gt;0,VLOOKUP(BO82,'整理番号表 （R7） '!$T$23:$U$30,2,FALSE),)</f>
        <v>0</v>
      </c>
      <c r="BQ82" s="45"/>
      <c r="BR82" s="319">
        <f t="shared" si="341"/>
        <v>0</v>
      </c>
      <c r="BS82" s="763" t="str">
        <f t="shared" si="342"/>
        <v/>
      </c>
      <c r="BT82" s="113"/>
      <c r="BU82" s="618"/>
      <c r="BV82" s="113"/>
      <c r="BW82" s="113"/>
      <c r="BX82" s="113"/>
      <c r="BY82" s="554">
        <f t="shared" si="456"/>
        <v>0</v>
      </c>
      <c r="BZ82" s="764">
        <f t="shared" si="195"/>
        <v>0</v>
      </c>
      <c r="CA82" s="317">
        <f t="shared" si="457"/>
        <v>0</v>
      </c>
      <c r="CB82" s="357" t="str">
        <f t="shared" si="182"/>
        <v/>
      </c>
      <c r="CC82" s="317">
        <f t="shared" si="343"/>
        <v>0</v>
      </c>
      <c r="CD82" s="317">
        <f t="shared" si="458"/>
        <v>0</v>
      </c>
      <c r="CE82" s="317">
        <f t="shared" si="459"/>
        <v>0</v>
      </c>
      <c r="CF82" s="317">
        <f t="shared" si="460"/>
        <v>0</v>
      </c>
      <c r="CG82" s="317">
        <f t="shared" si="461"/>
        <v>0</v>
      </c>
      <c r="CH82" s="317">
        <f t="shared" si="462"/>
        <v>0</v>
      </c>
      <c r="CI82" s="357" t="str">
        <f t="shared" si="463"/>
        <v/>
      </c>
      <c r="CJ82" s="572">
        <f t="shared" si="326"/>
        <v>0</v>
      </c>
      <c r="CK82" s="320">
        <f t="shared" si="326"/>
        <v>0</v>
      </c>
      <c r="CL82" s="320">
        <f t="shared" si="326"/>
        <v>0</v>
      </c>
      <c r="CM82" s="320">
        <f t="shared" si="326"/>
        <v>0</v>
      </c>
      <c r="CN82" s="320">
        <f t="shared" si="326"/>
        <v>0</v>
      </c>
      <c r="CO82" s="320">
        <f t="shared" si="326"/>
        <v>0</v>
      </c>
      <c r="CP82" s="320">
        <f t="shared" si="344"/>
        <v>0</v>
      </c>
      <c r="CQ82" s="320">
        <f t="shared" si="327"/>
        <v>0</v>
      </c>
      <c r="CR82" s="320">
        <f t="shared" si="327"/>
        <v>0</v>
      </c>
      <c r="CS82" s="320">
        <f t="shared" si="327"/>
        <v>0</v>
      </c>
      <c r="CT82" s="320">
        <f t="shared" si="327"/>
        <v>0</v>
      </c>
      <c r="CU82" s="320">
        <f t="shared" si="327"/>
        <v>0</v>
      </c>
      <c r="CV82" s="320">
        <f t="shared" si="327"/>
        <v>0</v>
      </c>
      <c r="CW82" s="320">
        <f t="shared" si="345"/>
        <v>0</v>
      </c>
      <c r="CX82" s="320">
        <f t="shared" si="328"/>
        <v>0</v>
      </c>
      <c r="CY82" s="320">
        <f t="shared" si="328"/>
        <v>0</v>
      </c>
      <c r="CZ82" s="320">
        <f t="shared" si="328"/>
        <v>0</v>
      </c>
      <c r="DA82" s="320">
        <f t="shared" si="328"/>
        <v>0</v>
      </c>
      <c r="DB82" s="320">
        <f t="shared" si="328"/>
        <v>0</v>
      </c>
      <c r="DC82" s="320">
        <f t="shared" si="328"/>
        <v>0</v>
      </c>
      <c r="DD82" s="320">
        <f t="shared" si="346"/>
        <v>0</v>
      </c>
      <c r="DE82" s="320">
        <f t="shared" si="329"/>
        <v>0</v>
      </c>
      <c r="DF82" s="320">
        <f t="shared" si="329"/>
        <v>0</v>
      </c>
      <c r="DG82" s="320">
        <f t="shared" si="329"/>
        <v>0</v>
      </c>
      <c r="DH82" s="320">
        <f t="shared" si="329"/>
        <v>0</v>
      </c>
      <c r="DI82" s="320">
        <f t="shared" si="330"/>
        <v>0</v>
      </c>
      <c r="DJ82" s="320">
        <f t="shared" si="330"/>
        <v>0</v>
      </c>
      <c r="DK82" s="320">
        <f t="shared" si="347"/>
        <v>0</v>
      </c>
      <c r="DL82" s="320">
        <f t="shared" si="348"/>
        <v>0</v>
      </c>
      <c r="DM82" s="320">
        <f t="shared" si="349"/>
        <v>0</v>
      </c>
      <c r="DN82" s="320">
        <f t="shared" si="350"/>
        <v>0</v>
      </c>
      <c r="DO82" s="320">
        <f t="shared" si="351"/>
        <v>0</v>
      </c>
      <c r="DP82" s="374">
        <f t="shared" si="352"/>
        <v>0</v>
      </c>
      <c r="DQ82" s="447">
        <f t="shared" si="353"/>
        <v>0</v>
      </c>
      <c r="DR82" s="447">
        <f>IF($W82=1,IF(SUM($DQ82:DQ82)&lt;&gt;1,IF(SUM(GL82,GW82,HF82)&gt;0,1,),),)</f>
        <v>0</v>
      </c>
      <c r="DS82" s="447">
        <f>IF($W82=1,IF(SUM($DQ82:DR82)&lt;&gt;1,IF(SUM(GM82,GX82,HG82)&gt;0,1,),),)</f>
        <v>0</v>
      </c>
      <c r="DT82" s="447">
        <f>IF($W82=1,IF(SUM($DQ82:DS82)&lt;&gt;1,IF(SUM(GN82,GY82,HH82)&gt;0,1,),),)</f>
        <v>0</v>
      </c>
      <c r="DU82" s="447">
        <f>IF($W82=1,IF(SUM($DQ82:DT82)&lt;&gt;1,IF(SUM(GO82,GT82,GZ82,HI82)&gt;0,1,),),)</f>
        <v>0</v>
      </c>
      <c r="DV82" s="447">
        <f>IF($W82=1,IF(SUM($DQ82:DT82)&lt;&gt;1,IF(SUM(GP82,HA82,HJ82)&gt;0,1,),),)</f>
        <v>0</v>
      </c>
      <c r="DW82" s="447">
        <f>IF($W82=1,IF(SUM($DQ82:DV82)&lt;&gt;1,IF(SUM(GQ82,HB82,HK82)&gt;0,1,),),)</f>
        <v>0</v>
      </c>
      <c r="DX82" s="447">
        <f>IF($W82=1,IF(SUM($DQ82:DV82)&lt;&gt;1,IF(SUM(GR82,HC82,HL82)&gt;0,1,),),)</f>
        <v>0</v>
      </c>
      <c r="DY82" s="447">
        <f>IF($W82=1,IF(SUM($DQ82:DX82)&lt;&gt;1,IF(SUM(GS82,HD82,HM82,GU82)&gt;0,1,),),)</f>
        <v>0</v>
      </c>
      <c r="DZ82" s="447">
        <f t="shared" si="354"/>
        <v>0</v>
      </c>
      <c r="EA82" s="643"/>
      <c r="EB82" s="643"/>
      <c r="EC82" s="643"/>
      <c r="ED82" s="643"/>
      <c r="EE82" s="643"/>
      <c r="EF82" s="643"/>
      <c r="EG82" s="643"/>
      <c r="EH82" s="643"/>
      <c r="EI82" s="643"/>
      <c r="EJ82" s="643"/>
      <c r="EK82" s="643"/>
      <c r="EL82" s="643"/>
      <c r="EM82" s="56"/>
      <c r="EN82" s="56"/>
      <c r="EO82" s="56"/>
      <c r="EP82" s="56"/>
      <c r="EQ82" s="56"/>
      <c r="ER82" s="555">
        <f t="shared" si="355"/>
        <v>0</v>
      </c>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448"/>
      <c r="FT82" s="56"/>
      <c r="FU82" s="449"/>
      <c r="FV82" s="458"/>
      <c r="FW82" s="573"/>
      <c r="FX82" s="530">
        <f t="shared" si="356"/>
        <v>0</v>
      </c>
      <c r="FY82" s="450"/>
      <c r="FZ82" s="451"/>
      <c r="GA82" s="452"/>
      <c r="GB82" s="452"/>
      <c r="GC82" s="453">
        <f t="shared" si="357"/>
        <v>0</v>
      </c>
      <c r="GD82" s="454">
        <f t="shared" si="358"/>
        <v>0</v>
      </c>
      <c r="GE82" s="455">
        <f t="shared" si="359"/>
        <v>0</v>
      </c>
      <c r="GF82" s="456">
        <f t="shared" si="360"/>
        <v>0</v>
      </c>
      <c r="GG82" s="456">
        <f t="shared" si="361"/>
        <v>0</v>
      </c>
      <c r="GH82" s="456">
        <f t="shared" si="362"/>
        <v>0</v>
      </c>
      <c r="GI82" s="456">
        <f t="shared" si="363"/>
        <v>0</v>
      </c>
      <c r="GJ82" s="455">
        <f t="shared" si="364"/>
        <v>0</v>
      </c>
      <c r="GK82" s="455">
        <f t="shared" si="464"/>
        <v>0</v>
      </c>
      <c r="GL82" s="455">
        <f>IF(AND($FX82&lt;&gt;1,$FZ82&lt;&gt;1),IF(AND(SUM($GK82:GK82)&lt;&gt;1),IF($GC82&gt;=10,1,),),0)</f>
        <v>0</v>
      </c>
      <c r="GM82" s="455">
        <f>IF(AND($FX82&lt;&gt;1,$FZ82&lt;&gt;1),IF(AND(SUM($GK82:GL82)&lt;&gt;1),IF(AND($FY82=1,$GC82&gt;=4),1,),),0)</f>
        <v>0</v>
      </c>
      <c r="GN82" s="455">
        <f>IF(AND($FX82&lt;&gt;1,$FZ82&lt;&gt;1),IF(AND(SUM($GK82:GM82)&lt;&gt;1),IF(AND($FY82=1,$GC82&gt;=2),1,),),0)</f>
        <v>0</v>
      </c>
      <c r="GO82" s="455">
        <f>IF(AND($FX82&lt;&gt;1,$FZ82&lt;&gt;1),IF(AND(SUM($GK82:GN82)&lt;&gt;1),IF(AND($FY82=1,$GC82&gt;0),1,),),0)</f>
        <v>0</v>
      </c>
      <c r="GP82" s="455">
        <f>IF(AND($FX82&lt;&gt;1,$FZ82&lt;&gt;1),IF(AND(SUM($GK82:GO82)&lt;&gt;1),IF($GC82&gt;=4,1,),),0)</f>
        <v>0</v>
      </c>
      <c r="GQ82" s="455">
        <f>IF(AND($FX82&lt;&gt;1,$FZ82&lt;&gt;1),IF(AND(SUM($GK82:GP82)&lt;&gt;1),IF($FY82=1,1,),),0)</f>
        <v>0</v>
      </c>
      <c r="GR82" s="455">
        <f>IF(AND($FX82&lt;&gt;1,$FZ82&lt;&gt;1),IF(AND(SUM($GK82:GQ82)&lt;&gt;1),IF($GC82&gt;=2,1,),),0)</f>
        <v>0</v>
      </c>
      <c r="GS82" s="455">
        <f>IF(AND($FX82&lt;&gt;1,$FZ82&lt;&gt;1),IF(AND(SUM($GK82:GR82)&lt;&gt;1),IF($GC82&gt;0,1,),),0)</f>
        <v>0</v>
      </c>
      <c r="GT82" s="455">
        <f t="shared" si="365"/>
        <v>0</v>
      </c>
      <c r="GU82" s="455">
        <f>IF($FX82&lt;&gt;1,IF(AND(SUM($GT82:GT82)&lt;&gt;1,$GJ82=4,$FZ82=1,$GC82&gt;0),1,),0)</f>
        <v>0</v>
      </c>
      <c r="GV82" s="455">
        <f t="shared" si="366"/>
        <v>0</v>
      </c>
      <c r="GW82" s="455">
        <f t="shared" si="367"/>
        <v>0</v>
      </c>
      <c r="GX82" s="455">
        <f>IF($FX82&lt;&gt;1,IF(AND($GJ82=2,SUM($GV82:GW82)&lt;&gt;1),IF(AND($FY82=1,$GD82&gt;=0.2),1,),),0)</f>
        <v>0</v>
      </c>
      <c r="GY82" s="455">
        <f>IF($FX82&lt;&gt;1,IF(AND($GJ82=2,SUM($GV82:GX82)&lt;&gt;1),IF(AND($FY82=1,$GD82&gt;=0.1),1,),),0)</f>
        <v>0</v>
      </c>
      <c r="GZ82" s="455">
        <f>IF($FX82&lt;&gt;1,IF(AND($GJ82=2,SUM($GV82:GY82)&lt;&gt;1),IF(AND($FY82=1,$GC82&gt;0),1,),),0)</f>
        <v>0</v>
      </c>
      <c r="HA82" s="455">
        <f>IF($FX82&lt;&gt;1,IF(AND($GJ82=2,SUM($GV82:GZ82)&lt;&gt;1),IF($GD82&gt;=0.2,1,),),0)</f>
        <v>0</v>
      </c>
      <c r="HB82" s="455">
        <f>IF($FX82&lt;&gt;1,IF(AND($GJ82=2,SUM($GV82:HA82)&lt;&gt;1),IF($FY82=1,1,),),0)</f>
        <v>0</v>
      </c>
      <c r="HC82" s="455">
        <f>IF($FX82&lt;&gt;1,IF(AND($GJ82=2,SUM($GV82:HB82)&lt;&gt;1),IF($GD82&gt;=0.1,1,),),0)</f>
        <v>0</v>
      </c>
      <c r="HD82" s="455">
        <f>IF($FX82&lt;&gt;1,IF(AND(SUM($GV82:HC82)&lt;&gt;1,$GJ82=2,$GC82&gt;0),1,),0)</f>
        <v>0</v>
      </c>
      <c r="HE82" s="455">
        <f t="shared" si="368"/>
        <v>0</v>
      </c>
      <c r="HF82" s="455">
        <f t="shared" si="369"/>
        <v>0</v>
      </c>
      <c r="HG82" s="455">
        <f>IF($FX82&lt;&gt;1,IF(AND($GJ82=3,SUM($HE82:HF82)&lt;&gt;1),IF(AND($FY82=1,$GD82&gt;=0.1),1,),),0)</f>
        <v>0</v>
      </c>
      <c r="HH82" s="455">
        <f>IF($FX82&lt;&gt;1,IF(AND($GJ82=3,SUM($HE82:HG82)&lt;&gt;1),IF(AND($FY82=1,$GD82&gt;=0.05),1,),),0)</f>
        <v>0</v>
      </c>
      <c r="HI82" s="455">
        <f>IF($FX82&lt;&gt;1,IF(AND($GJ82=3,SUM($HE82:HH82)&lt;&gt;1),IF(AND($FY82=1,$GC82&gt;0),1,),),0)</f>
        <v>0</v>
      </c>
      <c r="HJ82" s="455">
        <f>IF($FX82&lt;&gt;1,IF(AND($GJ82=3,SUM($HE82:HI82)&lt;&gt;1),IF($GD82&gt;=0.1,1,),),0)</f>
        <v>0</v>
      </c>
      <c r="HK82" s="455">
        <f>IF($FX82&lt;&gt;1,IF(AND($GJ82=3,SUM($HE82:HJ82)&lt;&gt;1),IF($FY82=1,1,),),0)</f>
        <v>0</v>
      </c>
      <c r="HL82" s="455">
        <f>IF($FX82&lt;&gt;1,IF(AND($GJ82=3,SUM($HE82:HK82)&lt;&gt;1),IF($GD82&gt;=0.05,1,),),0)</f>
        <v>0</v>
      </c>
      <c r="HM82" s="455">
        <f>IF($FX82&lt;&gt;1,IF(AND(SUM($HE82:HL82)&lt;&gt;1,$GJ82=3,$FZ82=1,$GC82&gt;0),1,),0)</f>
        <v>0</v>
      </c>
      <c r="HN82" s="457">
        <f t="shared" si="465"/>
        <v>0</v>
      </c>
      <c r="HO82" s="458"/>
      <c r="HP82" s="459">
        <f t="shared" si="370"/>
        <v>0</v>
      </c>
      <c r="HQ82" s="460">
        <f t="shared" si="371"/>
        <v>0</v>
      </c>
      <c r="HR82" s="460">
        <f t="shared" si="372"/>
        <v>0</v>
      </c>
      <c r="HS82" s="460">
        <f t="shared" si="373"/>
        <v>0</v>
      </c>
      <c r="HT82" s="460">
        <f t="shared" si="374"/>
        <v>0</v>
      </c>
      <c r="HU82" s="460">
        <f t="shared" si="375"/>
        <v>0</v>
      </c>
      <c r="HV82" s="460">
        <f t="shared" si="376"/>
        <v>0</v>
      </c>
      <c r="HW82" s="460">
        <f t="shared" si="377"/>
        <v>0</v>
      </c>
      <c r="HX82" s="460">
        <f t="shared" si="378"/>
        <v>0</v>
      </c>
      <c r="HY82" s="460">
        <f t="shared" si="379"/>
        <v>0</v>
      </c>
      <c r="HZ82" s="460">
        <f t="shared" si="380"/>
        <v>0</v>
      </c>
      <c r="IA82" s="460">
        <f t="shared" si="381"/>
        <v>0</v>
      </c>
      <c r="IB82" s="460">
        <f t="shared" si="382"/>
        <v>0</v>
      </c>
      <c r="IC82" s="460">
        <f t="shared" si="383"/>
        <v>0</v>
      </c>
      <c r="ID82" s="460">
        <f t="shared" si="384"/>
        <v>0</v>
      </c>
      <c r="IE82" s="460">
        <f t="shared" si="385"/>
        <v>0</v>
      </c>
      <c r="IF82" s="460">
        <f t="shared" si="386"/>
        <v>0</v>
      </c>
      <c r="IG82" s="460">
        <f t="shared" si="387"/>
        <v>0</v>
      </c>
      <c r="IH82" s="460">
        <f t="shared" si="388"/>
        <v>0</v>
      </c>
      <c r="II82" s="460">
        <f t="shared" si="389"/>
        <v>0</v>
      </c>
      <c r="IJ82" s="460">
        <f t="shared" si="390"/>
        <v>0</v>
      </c>
      <c r="IK82" s="460">
        <f t="shared" si="391"/>
        <v>0</v>
      </c>
      <c r="IL82" s="460">
        <f t="shared" si="392"/>
        <v>0</v>
      </c>
      <c r="IM82" s="460">
        <f t="shared" si="393"/>
        <v>0</v>
      </c>
      <c r="IN82" s="460">
        <f t="shared" si="394"/>
        <v>0</v>
      </c>
      <c r="IO82" s="460">
        <f t="shared" si="395"/>
        <v>0</v>
      </c>
      <c r="IP82" s="460">
        <f t="shared" si="396"/>
        <v>0</v>
      </c>
      <c r="IQ82" s="460">
        <f t="shared" si="397"/>
        <v>0</v>
      </c>
      <c r="IR82" s="460">
        <f t="shared" si="398"/>
        <v>0</v>
      </c>
      <c r="IS82" s="460">
        <f t="shared" si="399"/>
        <v>0</v>
      </c>
      <c r="IT82" s="460">
        <f t="shared" si="400"/>
        <v>0</v>
      </c>
      <c r="IU82" s="460">
        <f t="shared" si="401"/>
        <v>0</v>
      </c>
      <c r="IV82" s="460">
        <f t="shared" si="402"/>
        <v>0</v>
      </c>
      <c r="IW82" s="460">
        <f t="shared" si="403"/>
        <v>0</v>
      </c>
      <c r="IX82" s="460">
        <f t="shared" si="404"/>
        <v>0</v>
      </c>
      <c r="IY82" s="460">
        <f t="shared" si="405"/>
        <v>0</v>
      </c>
      <c r="IZ82" s="460">
        <f t="shared" si="406"/>
        <v>0</v>
      </c>
      <c r="JA82" s="460">
        <f t="shared" si="407"/>
        <v>0</v>
      </c>
      <c r="JB82" s="460">
        <f t="shared" si="408"/>
        <v>0</v>
      </c>
      <c r="JC82" s="460">
        <f t="shared" si="409"/>
        <v>0</v>
      </c>
      <c r="JD82" s="460">
        <f t="shared" si="410"/>
        <v>0</v>
      </c>
      <c r="JE82" s="460">
        <f t="shared" si="411"/>
        <v>0</v>
      </c>
      <c r="JF82" s="460">
        <f t="shared" si="412"/>
        <v>0</v>
      </c>
      <c r="JG82" s="460">
        <f t="shared" si="466"/>
        <v>0</v>
      </c>
      <c r="JH82" s="460">
        <f t="shared" si="467"/>
        <v>0</v>
      </c>
      <c r="JI82" s="460">
        <f t="shared" si="468"/>
        <v>0</v>
      </c>
      <c r="JJ82" s="460">
        <f t="shared" si="469"/>
        <v>0</v>
      </c>
      <c r="JK82" s="460">
        <f t="shared" si="470"/>
        <v>0</v>
      </c>
      <c r="JL82" s="460">
        <f t="shared" si="471"/>
        <v>0</v>
      </c>
      <c r="JM82" s="648">
        <f t="shared" si="413"/>
        <v>0</v>
      </c>
      <c r="JN82" s="460">
        <f t="shared" si="414"/>
        <v>0</v>
      </c>
      <c r="JO82" s="460">
        <f t="shared" si="415"/>
        <v>0</v>
      </c>
      <c r="JP82" s="648">
        <f t="shared" si="416"/>
        <v>0</v>
      </c>
      <c r="JQ82" s="460">
        <f t="shared" si="417"/>
        <v>0</v>
      </c>
      <c r="JR82" s="460">
        <f t="shared" si="418"/>
        <v>0</v>
      </c>
      <c r="JS82" s="460">
        <f t="shared" si="472"/>
        <v>0</v>
      </c>
      <c r="JT82" s="460">
        <f t="shared" si="419"/>
        <v>0</v>
      </c>
      <c r="JU82" s="460">
        <f t="shared" si="420"/>
        <v>0</v>
      </c>
      <c r="JV82" s="460">
        <f t="shared" si="421"/>
        <v>0</v>
      </c>
      <c r="JW82" s="460">
        <f t="shared" si="422"/>
        <v>0</v>
      </c>
      <c r="JX82" s="460">
        <f t="shared" si="422"/>
        <v>0</v>
      </c>
      <c r="JY82" s="460">
        <f t="shared" si="422"/>
        <v>0</v>
      </c>
      <c r="JZ82" s="460">
        <f t="shared" si="422"/>
        <v>0</v>
      </c>
      <c r="KA82" s="460">
        <f t="shared" si="422"/>
        <v>0</v>
      </c>
      <c r="KB82" s="460">
        <f t="shared" si="422"/>
        <v>0</v>
      </c>
      <c r="KC82" s="460">
        <f t="shared" si="422"/>
        <v>0</v>
      </c>
      <c r="KD82" s="460">
        <f t="shared" si="422"/>
        <v>0</v>
      </c>
      <c r="KE82" s="460">
        <f t="shared" si="422"/>
        <v>0</v>
      </c>
      <c r="KF82" s="460">
        <f t="shared" si="422"/>
        <v>0</v>
      </c>
      <c r="KG82" s="460">
        <f t="shared" si="422"/>
        <v>0</v>
      </c>
      <c r="KH82" s="460">
        <f t="shared" si="321"/>
        <v>0</v>
      </c>
      <c r="KI82" s="460">
        <f t="shared" si="321"/>
        <v>0</v>
      </c>
      <c r="KJ82" s="460">
        <f t="shared" si="321"/>
        <v>0</v>
      </c>
      <c r="KK82" s="460">
        <f t="shared" si="321"/>
        <v>0</v>
      </c>
      <c r="KL82" s="460">
        <f t="shared" si="321"/>
        <v>0</v>
      </c>
      <c r="KM82" s="460">
        <f t="shared" si="321"/>
        <v>0</v>
      </c>
      <c r="KN82" s="460">
        <f t="shared" si="321"/>
        <v>0</v>
      </c>
      <c r="KO82" s="460">
        <f t="shared" si="320"/>
        <v>0</v>
      </c>
      <c r="KP82" s="460">
        <f t="shared" si="320"/>
        <v>0</v>
      </c>
      <c r="KQ82" s="460">
        <f t="shared" si="320"/>
        <v>0</v>
      </c>
      <c r="KR82" s="460">
        <f t="shared" si="320"/>
        <v>0</v>
      </c>
      <c r="KS82" s="460">
        <f t="shared" si="320"/>
        <v>0</v>
      </c>
      <c r="KT82" s="460">
        <f t="shared" si="320"/>
        <v>0</v>
      </c>
      <c r="KU82" s="460">
        <f t="shared" si="320"/>
        <v>0</v>
      </c>
      <c r="KV82" s="460">
        <f t="shared" si="320"/>
        <v>0</v>
      </c>
      <c r="KW82" s="460">
        <f t="shared" si="320"/>
        <v>0</v>
      </c>
      <c r="KX82" s="460">
        <f t="shared" si="423"/>
        <v>0</v>
      </c>
      <c r="KY82" s="460">
        <f t="shared" si="490"/>
        <v>0</v>
      </c>
      <c r="KZ82" s="460">
        <f t="shared" si="424"/>
        <v>0</v>
      </c>
      <c r="LA82" s="457">
        <f t="shared" si="424"/>
        <v>0</v>
      </c>
      <c r="LB82" s="461">
        <f t="shared" si="473"/>
        <v>0</v>
      </c>
      <c r="LC82" s="460">
        <f t="shared" si="425"/>
        <v>0</v>
      </c>
      <c r="LD82" s="462">
        <f>IF(I82=1,VLOOKUP(C82,'総括表 (A表)'!$E$12:$AP$542,37,FALSE),)</f>
        <v>0</v>
      </c>
      <c r="LE82" s="463">
        <f t="shared" si="474"/>
        <v>0</v>
      </c>
      <c r="LF82" s="460" t="str">
        <f t="shared" si="426"/>
        <v/>
      </c>
      <c r="LG82" s="460" t="str">
        <f t="shared" si="427"/>
        <v/>
      </c>
      <c r="LH82" s="460" t="str">
        <f t="shared" si="475"/>
        <v/>
      </c>
      <c r="LI82" s="460" t="str">
        <f t="shared" si="476"/>
        <v/>
      </c>
      <c r="LJ82" s="460" t="str">
        <f t="shared" si="477"/>
        <v/>
      </c>
      <c r="LK82" s="460" t="str">
        <f t="shared" si="478"/>
        <v/>
      </c>
      <c r="LL82" s="460" t="str">
        <f t="shared" si="479"/>
        <v/>
      </c>
      <c r="LM82" s="460" t="str">
        <f t="shared" si="480"/>
        <v/>
      </c>
      <c r="LN82" s="460" t="str">
        <f t="shared" si="481"/>
        <v/>
      </c>
      <c r="LO82" s="462" t="str">
        <f t="shared" si="428"/>
        <v/>
      </c>
      <c r="LP82" s="459">
        <f t="shared" si="482"/>
        <v>0</v>
      </c>
      <c r="LQ82" s="460" t="str">
        <f t="shared" si="429"/>
        <v/>
      </c>
      <c r="LR82" s="460" t="str">
        <f t="shared" si="430"/>
        <v/>
      </c>
      <c r="LS82" s="464" t="str">
        <f t="shared" si="431"/>
        <v/>
      </c>
      <c r="LT82" s="460" t="str">
        <f t="shared" si="432"/>
        <v/>
      </c>
      <c r="LU82" s="460" t="str">
        <f t="shared" si="433"/>
        <v/>
      </c>
      <c r="LV82" s="621" t="str">
        <f t="shared" si="489"/>
        <v>○</v>
      </c>
      <c r="LW82" s="459">
        <f t="shared" si="483"/>
        <v>0</v>
      </c>
      <c r="LX82" s="465">
        <f t="shared" si="434"/>
        <v>0</v>
      </c>
      <c r="LY82" s="465" t="str">
        <f t="shared" si="435"/>
        <v/>
      </c>
      <c r="LZ82" s="466" t="str">
        <f t="shared" si="484"/>
        <v/>
      </c>
      <c r="MA82" s="466">
        <f t="shared" si="436"/>
        <v>0</v>
      </c>
      <c r="MB82" s="466">
        <f t="shared" si="485"/>
        <v>0</v>
      </c>
      <c r="MC82" s="466">
        <f t="shared" si="437"/>
        <v>0</v>
      </c>
      <c r="MD82" s="467">
        <f t="shared" si="438"/>
        <v>0</v>
      </c>
      <c r="ME82" s="468" t="str">
        <f t="shared" si="439"/>
        <v>○</v>
      </c>
      <c r="MF82" s="469" t="str">
        <f t="shared" si="440"/>
        <v/>
      </c>
      <c r="MG82" s="466">
        <f t="shared" si="441"/>
        <v>0</v>
      </c>
      <c r="MH82" s="470">
        <f t="shared" si="442"/>
        <v>0</v>
      </c>
      <c r="MI82" s="471" t="str">
        <f t="shared" si="486"/>
        <v>○</v>
      </c>
      <c r="MJ82" s="556" t="str">
        <f t="shared" si="487"/>
        <v>○</v>
      </c>
      <c r="MK82" s="569" t="str">
        <f t="shared" si="443"/>
        <v/>
      </c>
      <c r="ML82" s="568" t="str">
        <f t="shared" si="444"/>
        <v/>
      </c>
      <c r="MM82" s="570" t="str">
        <f t="shared" si="445"/>
        <v/>
      </c>
      <c r="MN82" s="571">
        <f t="shared" si="446"/>
        <v>0</v>
      </c>
    </row>
    <row r="83" spans="1:352" ht="30" customHeight="1">
      <c r="A83" s="531">
        <f t="shared" si="331"/>
        <v>0</v>
      </c>
      <c r="B83" s="531">
        <f t="shared" si="447"/>
        <v>0</v>
      </c>
      <c r="C83" s="531">
        <f t="shared" si="181"/>
        <v>0</v>
      </c>
      <c r="D83" s="531">
        <f t="shared" si="448"/>
        <v>0</v>
      </c>
      <c r="E83" s="531">
        <f t="shared" si="332"/>
        <v>0</v>
      </c>
      <c r="F83" s="531">
        <f t="shared" si="333"/>
        <v>0</v>
      </c>
      <c r="G83" s="531">
        <f t="shared" si="449"/>
        <v>0</v>
      </c>
      <c r="H83" s="531">
        <f t="shared" si="450"/>
        <v>0</v>
      </c>
      <c r="I83" s="531">
        <f t="shared" si="334"/>
        <v>0</v>
      </c>
      <c r="J83" s="531">
        <f t="shared" si="451"/>
        <v>0</v>
      </c>
      <c r="K83" s="532">
        <f t="shared" si="335"/>
        <v>70</v>
      </c>
      <c r="L83" s="390"/>
      <c r="M83" s="391"/>
      <c r="N83" s="391"/>
      <c r="O83" s="102"/>
      <c r="P83" s="545" cm="1">
        <f t="array" ref="P83">IFERROR(_xlfn.IFS($O83=1,"都市農業地域",$O83=2,"平地農業地域",$O83=3,"中間農業地域",$O83=4,"山間農業地域"),0)</f>
        <v>0</v>
      </c>
      <c r="Q83" s="560"/>
      <c r="R83" s="317">
        <f t="shared" si="336"/>
        <v>0</v>
      </c>
      <c r="S83" s="637"/>
      <c r="T83" s="742"/>
      <c r="U83" s="743"/>
      <c r="V83" s="637"/>
      <c r="W83" s="455" t="str">
        <f t="shared" si="452"/>
        <v/>
      </c>
      <c r="X83" s="546" t="str">
        <f>IFERROR(IF($Y83=5,"100万円",VLOOKUP($W83,'整理番号表 （R7） '!$Y$33:$Z$34,2,"FALSE")),"")</f>
        <v/>
      </c>
      <c r="Y83" s="50"/>
      <c r="Z83" s="456" cm="1">
        <f t="array" ref="Z83">IFERROR(_xlfn.IFS($Y83=1,"認定農業者",$Y83=2,"認定就農者",$Y83=3,"集落営農組織(任意組織)",$Y83=4,"市町村基本構想に示す目標水準を達成している農業者",$Y83=5,"市町村が認める者"),0)</f>
        <v>0</v>
      </c>
      <c r="AA83" s="371"/>
      <c r="AB83" s="547" t="str">
        <f>'整理番号表 （R7） '!$AC83</f>
        <v/>
      </c>
      <c r="AC83" s="548" t="str">
        <f t="shared" si="186"/>
        <v/>
      </c>
      <c r="AD83" s="50"/>
      <c r="AE83" s="50"/>
      <c r="AF83" s="318">
        <f>IF(AE83&lt;&gt;0,VLOOKUP(AE83,'整理番号表 （R7） '!$B$20:$F$47,2,FALSE),)</f>
        <v>0</v>
      </c>
      <c r="AG83" s="104"/>
      <c r="AH83" s="549" t="str">
        <f>IFERROR(VLOOKUP(AG83,'整理番号表 （R7） '!$P$6:$Q$39,2,FALSE),"")</f>
        <v/>
      </c>
      <c r="AI83" s="106"/>
      <c r="AJ83" s="530">
        <f t="shared" si="337"/>
        <v>0</v>
      </c>
      <c r="AK83" s="89"/>
      <c r="AL83" s="632"/>
      <c r="AM83" s="439"/>
      <c r="AN83" s="440"/>
      <c r="AO83" s="440"/>
      <c r="AP83" s="104"/>
      <c r="AQ83" s="441">
        <f>IF(AP83&lt;&gt;0,VLOOKUP(AP83,'整理番号表 （R7） '!$P$43:$R$49,2,FALSE),)</f>
        <v>0</v>
      </c>
      <c r="AR83" s="442"/>
      <c r="AS83" s="440"/>
      <c r="AT83" s="105"/>
      <c r="AU83" s="767"/>
      <c r="AV83" s="767"/>
      <c r="AW83" s="418"/>
      <c r="AX83" s="443">
        <f t="shared" si="453"/>
        <v>0</v>
      </c>
      <c r="AY83" s="443">
        <f t="shared" si="338"/>
        <v>0</v>
      </c>
      <c r="AZ83" s="418"/>
      <c r="BA83" s="443">
        <f t="shared" si="488"/>
        <v>0</v>
      </c>
      <c r="BB83" s="444"/>
      <c r="BC83" s="444"/>
      <c r="BD83" s="444"/>
      <c r="BE83" s="620"/>
      <c r="BF83" s="553" t="str">
        <f t="shared" si="339"/>
        <v/>
      </c>
      <c r="BG83" s="562" t="str">
        <f t="shared" si="340"/>
        <v/>
      </c>
      <c r="BH83" s="445">
        <f t="shared" si="454"/>
        <v>0</v>
      </c>
      <c r="BI83" s="445">
        <f t="shared" si="455"/>
        <v>0</v>
      </c>
      <c r="BJ83" s="446"/>
      <c r="BK83" s="446"/>
      <c r="BL83" s="446"/>
      <c r="BM83" s="45"/>
      <c r="BN83" s="318">
        <f>IF(BM83&lt;&gt;0,VLOOKUP(BM83,'整理番号表 （R7） '!$T$6:$U$16,2,FALSE),)</f>
        <v>0</v>
      </c>
      <c r="BO83" s="45"/>
      <c r="BP83" s="318">
        <f>IF(BO83&lt;&gt;0,VLOOKUP(BO83,'整理番号表 （R7） '!$T$23:$U$30,2,FALSE),)</f>
        <v>0</v>
      </c>
      <c r="BQ83" s="45"/>
      <c r="BR83" s="319">
        <f t="shared" si="341"/>
        <v>0</v>
      </c>
      <c r="BS83" s="763" t="str">
        <f t="shared" si="342"/>
        <v/>
      </c>
      <c r="BT83" s="113"/>
      <c r="BU83" s="618"/>
      <c r="BV83" s="113"/>
      <c r="BW83" s="113"/>
      <c r="BX83" s="113"/>
      <c r="BY83" s="554">
        <f t="shared" si="456"/>
        <v>0</v>
      </c>
      <c r="BZ83" s="764">
        <f t="shared" si="195"/>
        <v>0</v>
      </c>
      <c r="CA83" s="317">
        <f t="shared" si="457"/>
        <v>0</v>
      </c>
      <c r="CB83" s="357" t="str">
        <f t="shared" si="182"/>
        <v/>
      </c>
      <c r="CC83" s="317">
        <f t="shared" si="343"/>
        <v>0</v>
      </c>
      <c r="CD83" s="317">
        <f t="shared" si="458"/>
        <v>0</v>
      </c>
      <c r="CE83" s="317">
        <f t="shared" si="459"/>
        <v>0</v>
      </c>
      <c r="CF83" s="317">
        <f t="shared" si="460"/>
        <v>0</v>
      </c>
      <c r="CG83" s="317">
        <f t="shared" si="461"/>
        <v>0</v>
      </c>
      <c r="CH83" s="317">
        <f t="shared" si="462"/>
        <v>0</v>
      </c>
      <c r="CI83" s="357" t="str">
        <f t="shared" si="463"/>
        <v/>
      </c>
      <c r="CJ83" s="572">
        <f t="shared" si="326"/>
        <v>0</v>
      </c>
      <c r="CK83" s="320">
        <f t="shared" si="326"/>
        <v>0</v>
      </c>
      <c r="CL83" s="320">
        <f t="shared" si="326"/>
        <v>0</v>
      </c>
      <c r="CM83" s="320">
        <f t="shared" si="326"/>
        <v>0</v>
      </c>
      <c r="CN83" s="320">
        <f t="shared" si="326"/>
        <v>0</v>
      </c>
      <c r="CO83" s="320">
        <f t="shared" si="326"/>
        <v>0</v>
      </c>
      <c r="CP83" s="320">
        <f t="shared" si="344"/>
        <v>0</v>
      </c>
      <c r="CQ83" s="320">
        <f t="shared" si="327"/>
        <v>0</v>
      </c>
      <c r="CR83" s="320">
        <f t="shared" si="327"/>
        <v>0</v>
      </c>
      <c r="CS83" s="320">
        <f t="shared" si="327"/>
        <v>0</v>
      </c>
      <c r="CT83" s="320">
        <f t="shared" si="327"/>
        <v>0</v>
      </c>
      <c r="CU83" s="320">
        <f t="shared" si="327"/>
        <v>0</v>
      </c>
      <c r="CV83" s="320">
        <f t="shared" si="327"/>
        <v>0</v>
      </c>
      <c r="CW83" s="320">
        <f t="shared" si="345"/>
        <v>0</v>
      </c>
      <c r="CX83" s="320">
        <f t="shared" si="328"/>
        <v>0</v>
      </c>
      <c r="CY83" s="320">
        <f t="shared" si="328"/>
        <v>0</v>
      </c>
      <c r="CZ83" s="320">
        <f t="shared" si="328"/>
        <v>0</v>
      </c>
      <c r="DA83" s="320">
        <f t="shared" si="328"/>
        <v>0</v>
      </c>
      <c r="DB83" s="320">
        <f t="shared" si="328"/>
        <v>0</v>
      </c>
      <c r="DC83" s="320">
        <f t="shared" si="328"/>
        <v>0</v>
      </c>
      <c r="DD83" s="320">
        <f t="shared" si="346"/>
        <v>0</v>
      </c>
      <c r="DE83" s="320">
        <f t="shared" si="329"/>
        <v>0</v>
      </c>
      <c r="DF83" s="320">
        <f t="shared" si="329"/>
        <v>0</v>
      </c>
      <c r="DG83" s="320">
        <f t="shared" si="329"/>
        <v>0</v>
      </c>
      <c r="DH83" s="320">
        <f t="shared" si="329"/>
        <v>0</v>
      </c>
      <c r="DI83" s="320">
        <f t="shared" si="330"/>
        <v>0</v>
      </c>
      <c r="DJ83" s="320">
        <f t="shared" si="330"/>
        <v>0</v>
      </c>
      <c r="DK83" s="320">
        <f t="shared" si="347"/>
        <v>0</v>
      </c>
      <c r="DL83" s="320">
        <f t="shared" si="348"/>
        <v>0</v>
      </c>
      <c r="DM83" s="320">
        <f t="shared" si="349"/>
        <v>0</v>
      </c>
      <c r="DN83" s="320">
        <f t="shared" si="350"/>
        <v>0</v>
      </c>
      <c r="DO83" s="320">
        <f t="shared" si="351"/>
        <v>0</v>
      </c>
      <c r="DP83" s="374">
        <f t="shared" si="352"/>
        <v>0</v>
      </c>
      <c r="DQ83" s="447">
        <f t="shared" si="353"/>
        <v>0</v>
      </c>
      <c r="DR83" s="447">
        <f>IF($W83=1,IF(SUM($DQ83:DQ83)&lt;&gt;1,IF(SUM(GL83,GW83,HF83)&gt;0,1,),),)</f>
        <v>0</v>
      </c>
      <c r="DS83" s="447">
        <f>IF($W83=1,IF(SUM($DQ83:DR83)&lt;&gt;1,IF(SUM(GM83,GX83,HG83)&gt;0,1,),),)</f>
        <v>0</v>
      </c>
      <c r="DT83" s="447">
        <f>IF($W83=1,IF(SUM($DQ83:DS83)&lt;&gt;1,IF(SUM(GN83,GY83,HH83)&gt;0,1,),),)</f>
        <v>0</v>
      </c>
      <c r="DU83" s="447">
        <f>IF($W83=1,IF(SUM($DQ83:DT83)&lt;&gt;1,IF(SUM(GO83,GT83,GZ83,HI83)&gt;0,1,),),)</f>
        <v>0</v>
      </c>
      <c r="DV83" s="447">
        <f>IF($W83=1,IF(SUM($DQ83:DT83)&lt;&gt;1,IF(SUM(GP83,HA83,HJ83)&gt;0,1,),),)</f>
        <v>0</v>
      </c>
      <c r="DW83" s="447">
        <f>IF($W83=1,IF(SUM($DQ83:DV83)&lt;&gt;1,IF(SUM(GQ83,HB83,HK83)&gt;0,1,),),)</f>
        <v>0</v>
      </c>
      <c r="DX83" s="447">
        <f>IF($W83=1,IF(SUM($DQ83:DV83)&lt;&gt;1,IF(SUM(GR83,HC83,HL83)&gt;0,1,),),)</f>
        <v>0</v>
      </c>
      <c r="DY83" s="447">
        <f>IF($W83=1,IF(SUM($DQ83:DX83)&lt;&gt;1,IF(SUM(GS83,HD83,HM83,GU83)&gt;0,1,),),)</f>
        <v>0</v>
      </c>
      <c r="DZ83" s="447">
        <f t="shared" si="354"/>
        <v>0</v>
      </c>
      <c r="EA83" s="643"/>
      <c r="EB83" s="643"/>
      <c r="EC83" s="643"/>
      <c r="ED83" s="643"/>
      <c r="EE83" s="643"/>
      <c r="EF83" s="643"/>
      <c r="EG83" s="643"/>
      <c r="EH83" s="643"/>
      <c r="EI83" s="643"/>
      <c r="EJ83" s="643"/>
      <c r="EK83" s="643"/>
      <c r="EL83" s="643"/>
      <c r="EM83" s="56"/>
      <c r="EN83" s="56"/>
      <c r="EO83" s="56"/>
      <c r="EP83" s="56"/>
      <c r="EQ83" s="56"/>
      <c r="ER83" s="555">
        <f t="shared" si="355"/>
        <v>0</v>
      </c>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448"/>
      <c r="FT83" s="56"/>
      <c r="FU83" s="449"/>
      <c r="FV83" s="458"/>
      <c r="FW83" s="573"/>
      <c r="FX83" s="530">
        <f t="shared" si="356"/>
        <v>0</v>
      </c>
      <c r="FY83" s="450"/>
      <c r="FZ83" s="451"/>
      <c r="GA83" s="452"/>
      <c r="GB83" s="452"/>
      <c r="GC83" s="453">
        <f t="shared" si="357"/>
        <v>0</v>
      </c>
      <c r="GD83" s="454">
        <f t="shared" si="358"/>
        <v>0</v>
      </c>
      <c r="GE83" s="455">
        <f t="shared" si="359"/>
        <v>0</v>
      </c>
      <c r="GF83" s="456">
        <f t="shared" si="360"/>
        <v>0</v>
      </c>
      <c r="GG83" s="456">
        <f t="shared" si="361"/>
        <v>0</v>
      </c>
      <c r="GH83" s="456">
        <f t="shared" si="362"/>
        <v>0</v>
      </c>
      <c r="GI83" s="456">
        <f t="shared" si="363"/>
        <v>0</v>
      </c>
      <c r="GJ83" s="455">
        <f t="shared" si="364"/>
        <v>0</v>
      </c>
      <c r="GK83" s="455">
        <f t="shared" si="464"/>
        <v>0</v>
      </c>
      <c r="GL83" s="455">
        <f>IF(AND($FX83&lt;&gt;1,$FZ83&lt;&gt;1),IF(AND(SUM($GK83:GK83)&lt;&gt;1),IF($GC83&gt;=10,1,),),0)</f>
        <v>0</v>
      </c>
      <c r="GM83" s="455">
        <f>IF(AND($FX83&lt;&gt;1,$FZ83&lt;&gt;1),IF(AND(SUM($GK83:GL83)&lt;&gt;1),IF(AND($FY83=1,$GC83&gt;=4),1,),),0)</f>
        <v>0</v>
      </c>
      <c r="GN83" s="455">
        <f>IF(AND($FX83&lt;&gt;1,$FZ83&lt;&gt;1),IF(AND(SUM($GK83:GM83)&lt;&gt;1),IF(AND($FY83=1,$GC83&gt;=2),1,),),0)</f>
        <v>0</v>
      </c>
      <c r="GO83" s="455">
        <f>IF(AND($FX83&lt;&gt;1,$FZ83&lt;&gt;1),IF(AND(SUM($GK83:GN83)&lt;&gt;1),IF(AND($FY83=1,$GC83&gt;0),1,),),0)</f>
        <v>0</v>
      </c>
      <c r="GP83" s="455">
        <f>IF(AND($FX83&lt;&gt;1,$FZ83&lt;&gt;1),IF(AND(SUM($GK83:GO83)&lt;&gt;1),IF($GC83&gt;=4,1,),),0)</f>
        <v>0</v>
      </c>
      <c r="GQ83" s="455">
        <f>IF(AND($FX83&lt;&gt;1,$FZ83&lt;&gt;1),IF(AND(SUM($GK83:GP83)&lt;&gt;1),IF($FY83=1,1,),),0)</f>
        <v>0</v>
      </c>
      <c r="GR83" s="455">
        <f>IF(AND($FX83&lt;&gt;1,$FZ83&lt;&gt;1),IF(AND(SUM($GK83:GQ83)&lt;&gt;1),IF($GC83&gt;=2,1,),),0)</f>
        <v>0</v>
      </c>
      <c r="GS83" s="455">
        <f>IF(AND($FX83&lt;&gt;1,$FZ83&lt;&gt;1),IF(AND(SUM($GK83:GR83)&lt;&gt;1),IF($GC83&gt;0,1,),),0)</f>
        <v>0</v>
      </c>
      <c r="GT83" s="455">
        <f t="shared" si="365"/>
        <v>0</v>
      </c>
      <c r="GU83" s="455">
        <f>IF($FX83&lt;&gt;1,IF(AND(SUM($GT83:GT83)&lt;&gt;1,$GJ83=4,$FZ83=1,$GC83&gt;0),1,),0)</f>
        <v>0</v>
      </c>
      <c r="GV83" s="455">
        <f t="shared" si="366"/>
        <v>0</v>
      </c>
      <c r="GW83" s="455">
        <f t="shared" si="367"/>
        <v>0</v>
      </c>
      <c r="GX83" s="455">
        <f>IF($FX83&lt;&gt;1,IF(AND($GJ83=2,SUM($GV83:GW83)&lt;&gt;1),IF(AND($FY83=1,$GD83&gt;=0.2),1,),),0)</f>
        <v>0</v>
      </c>
      <c r="GY83" s="455">
        <f>IF($FX83&lt;&gt;1,IF(AND($GJ83=2,SUM($GV83:GX83)&lt;&gt;1),IF(AND($FY83=1,$GD83&gt;=0.1),1,),),0)</f>
        <v>0</v>
      </c>
      <c r="GZ83" s="455">
        <f>IF($FX83&lt;&gt;1,IF(AND($GJ83=2,SUM($GV83:GY83)&lt;&gt;1),IF(AND($FY83=1,$GC83&gt;0),1,),),0)</f>
        <v>0</v>
      </c>
      <c r="HA83" s="455">
        <f>IF($FX83&lt;&gt;1,IF(AND($GJ83=2,SUM($GV83:GZ83)&lt;&gt;1),IF($GD83&gt;=0.2,1,),),0)</f>
        <v>0</v>
      </c>
      <c r="HB83" s="455">
        <f>IF($FX83&lt;&gt;1,IF(AND($GJ83=2,SUM($GV83:HA83)&lt;&gt;1),IF($FY83=1,1,),),0)</f>
        <v>0</v>
      </c>
      <c r="HC83" s="455">
        <f>IF($FX83&lt;&gt;1,IF(AND($GJ83=2,SUM($GV83:HB83)&lt;&gt;1),IF($GD83&gt;=0.1,1,),),0)</f>
        <v>0</v>
      </c>
      <c r="HD83" s="455">
        <f>IF($FX83&lt;&gt;1,IF(AND(SUM($GV83:HC83)&lt;&gt;1,$GJ83=2,$GC83&gt;0),1,),0)</f>
        <v>0</v>
      </c>
      <c r="HE83" s="455">
        <f t="shared" si="368"/>
        <v>0</v>
      </c>
      <c r="HF83" s="455">
        <f t="shared" si="369"/>
        <v>0</v>
      </c>
      <c r="HG83" s="455">
        <f>IF($FX83&lt;&gt;1,IF(AND($GJ83=3,SUM($HE83:HF83)&lt;&gt;1),IF(AND($FY83=1,$GD83&gt;=0.1),1,),),0)</f>
        <v>0</v>
      </c>
      <c r="HH83" s="455">
        <f>IF($FX83&lt;&gt;1,IF(AND($GJ83=3,SUM($HE83:HG83)&lt;&gt;1),IF(AND($FY83=1,$GD83&gt;=0.05),1,),),0)</f>
        <v>0</v>
      </c>
      <c r="HI83" s="455">
        <f>IF($FX83&lt;&gt;1,IF(AND($GJ83=3,SUM($HE83:HH83)&lt;&gt;1),IF(AND($FY83=1,$GC83&gt;0),1,),),0)</f>
        <v>0</v>
      </c>
      <c r="HJ83" s="455">
        <f>IF($FX83&lt;&gt;1,IF(AND($GJ83=3,SUM($HE83:HI83)&lt;&gt;1),IF($GD83&gt;=0.1,1,),),0)</f>
        <v>0</v>
      </c>
      <c r="HK83" s="455">
        <f>IF($FX83&lt;&gt;1,IF(AND($GJ83=3,SUM($HE83:HJ83)&lt;&gt;1),IF($FY83=1,1,),),0)</f>
        <v>0</v>
      </c>
      <c r="HL83" s="455">
        <f>IF($FX83&lt;&gt;1,IF(AND($GJ83=3,SUM($HE83:HK83)&lt;&gt;1),IF($GD83&gt;=0.05,1,),),0)</f>
        <v>0</v>
      </c>
      <c r="HM83" s="455">
        <f>IF($FX83&lt;&gt;1,IF(AND(SUM($HE83:HL83)&lt;&gt;1,$GJ83=3,$FZ83=1,$GC83&gt;0),1,),0)</f>
        <v>0</v>
      </c>
      <c r="HN83" s="457">
        <f t="shared" si="465"/>
        <v>0</v>
      </c>
      <c r="HO83" s="458"/>
      <c r="HP83" s="459">
        <f t="shared" si="370"/>
        <v>0</v>
      </c>
      <c r="HQ83" s="460">
        <f t="shared" si="371"/>
        <v>0</v>
      </c>
      <c r="HR83" s="460">
        <f t="shared" si="372"/>
        <v>0</v>
      </c>
      <c r="HS83" s="460">
        <f t="shared" si="373"/>
        <v>0</v>
      </c>
      <c r="HT83" s="460">
        <f t="shared" si="374"/>
        <v>0</v>
      </c>
      <c r="HU83" s="460">
        <f t="shared" si="375"/>
        <v>0</v>
      </c>
      <c r="HV83" s="460">
        <f t="shared" si="376"/>
        <v>0</v>
      </c>
      <c r="HW83" s="460">
        <f t="shared" si="377"/>
        <v>0</v>
      </c>
      <c r="HX83" s="460">
        <f t="shared" si="378"/>
        <v>0</v>
      </c>
      <c r="HY83" s="460">
        <f t="shared" si="379"/>
        <v>0</v>
      </c>
      <c r="HZ83" s="460">
        <f t="shared" si="380"/>
        <v>0</v>
      </c>
      <c r="IA83" s="460">
        <f t="shared" si="381"/>
        <v>0</v>
      </c>
      <c r="IB83" s="460">
        <f t="shared" si="382"/>
        <v>0</v>
      </c>
      <c r="IC83" s="460">
        <f t="shared" si="383"/>
        <v>0</v>
      </c>
      <c r="ID83" s="460">
        <f t="shared" si="384"/>
        <v>0</v>
      </c>
      <c r="IE83" s="460">
        <f t="shared" si="385"/>
        <v>0</v>
      </c>
      <c r="IF83" s="460">
        <f t="shared" si="386"/>
        <v>0</v>
      </c>
      <c r="IG83" s="460">
        <f t="shared" si="387"/>
        <v>0</v>
      </c>
      <c r="IH83" s="460">
        <f t="shared" si="388"/>
        <v>0</v>
      </c>
      <c r="II83" s="460">
        <f t="shared" si="389"/>
        <v>0</v>
      </c>
      <c r="IJ83" s="460">
        <f t="shared" si="390"/>
        <v>0</v>
      </c>
      <c r="IK83" s="460">
        <f t="shared" si="391"/>
        <v>0</v>
      </c>
      <c r="IL83" s="460">
        <f t="shared" si="392"/>
        <v>0</v>
      </c>
      <c r="IM83" s="460">
        <f t="shared" si="393"/>
        <v>0</v>
      </c>
      <c r="IN83" s="460">
        <f t="shared" si="394"/>
        <v>0</v>
      </c>
      <c r="IO83" s="460">
        <f t="shared" si="395"/>
        <v>0</v>
      </c>
      <c r="IP83" s="460">
        <f t="shared" si="396"/>
        <v>0</v>
      </c>
      <c r="IQ83" s="460">
        <f t="shared" si="397"/>
        <v>0</v>
      </c>
      <c r="IR83" s="460">
        <f t="shared" si="398"/>
        <v>0</v>
      </c>
      <c r="IS83" s="460">
        <f t="shared" si="399"/>
        <v>0</v>
      </c>
      <c r="IT83" s="460">
        <f t="shared" si="400"/>
        <v>0</v>
      </c>
      <c r="IU83" s="460">
        <f t="shared" si="401"/>
        <v>0</v>
      </c>
      <c r="IV83" s="460">
        <f t="shared" si="402"/>
        <v>0</v>
      </c>
      <c r="IW83" s="460">
        <f t="shared" si="403"/>
        <v>0</v>
      </c>
      <c r="IX83" s="460">
        <f t="shared" si="404"/>
        <v>0</v>
      </c>
      <c r="IY83" s="460">
        <f t="shared" si="405"/>
        <v>0</v>
      </c>
      <c r="IZ83" s="460">
        <f t="shared" si="406"/>
        <v>0</v>
      </c>
      <c r="JA83" s="460">
        <f t="shared" si="407"/>
        <v>0</v>
      </c>
      <c r="JB83" s="460">
        <f t="shared" si="408"/>
        <v>0</v>
      </c>
      <c r="JC83" s="460">
        <f t="shared" si="409"/>
        <v>0</v>
      </c>
      <c r="JD83" s="460">
        <f t="shared" si="410"/>
        <v>0</v>
      </c>
      <c r="JE83" s="460">
        <f t="shared" si="411"/>
        <v>0</v>
      </c>
      <c r="JF83" s="460">
        <f t="shared" si="412"/>
        <v>0</v>
      </c>
      <c r="JG83" s="460">
        <f t="shared" si="466"/>
        <v>0</v>
      </c>
      <c r="JH83" s="460">
        <f t="shared" si="467"/>
        <v>0</v>
      </c>
      <c r="JI83" s="460">
        <f t="shared" si="468"/>
        <v>0</v>
      </c>
      <c r="JJ83" s="460">
        <f t="shared" si="469"/>
        <v>0</v>
      </c>
      <c r="JK83" s="460">
        <f t="shared" si="470"/>
        <v>0</v>
      </c>
      <c r="JL83" s="460">
        <f t="shared" si="471"/>
        <v>0</v>
      </c>
      <c r="JM83" s="648">
        <f t="shared" si="413"/>
        <v>0</v>
      </c>
      <c r="JN83" s="460">
        <f t="shared" si="414"/>
        <v>0</v>
      </c>
      <c r="JO83" s="460">
        <f t="shared" si="415"/>
        <v>0</v>
      </c>
      <c r="JP83" s="648">
        <f t="shared" si="416"/>
        <v>0</v>
      </c>
      <c r="JQ83" s="460">
        <f t="shared" si="417"/>
        <v>0</v>
      </c>
      <c r="JR83" s="460">
        <f t="shared" si="418"/>
        <v>0</v>
      </c>
      <c r="JS83" s="460">
        <f t="shared" si="472"/>
        <v>0</v>
      </c>
      <c r="JT83" s="460">
        <f t="shared" si="419"/>
        <v>0</v>
      </c>
      <c r="JU83" s="460">
        <f t="shared" si="420"/>
        <v>0</v>
      </c>
      <c r="JV83" s="460">
        <f t="shared" si="421"/>
        <v>0</v>
      </c>
      <c r="JW83" s="460">
        <f t="shared" si="422"/>
        <v>0</v>
      </c>
      <c r="JX83" s="460">
        <f t="shared" si="422"/>
        <v>0</v>
      </c>
      <c r="JY83" s="460">
        <f t="shared" si="422"/>
        <v>0</v>
      </c>
      <c r="JZ83" s="460">
        <f t="shared" si="422"/>
        <v>0</v>
      </c>
      <c r="KA83" s="460">
        <f t="shared" si="422"/>
        <v>0</v>
      </c>
      <c r="KB83" s="460">
        <f t="shared" si="422"/>
        <v>0</v>
      </c>
      <c r="KC83" s="460">
        <f t="shared" si="422"/>
        <v>0</v>
      </c>
      <c r="KD83" s="460">
        <f t="shared" si="422"/>
        <v>0</v>
      </c>
      <c r="KE83" s="460">
        <f t="shared" si="422"/>
        <v>0</v>
      </c>
      <c r="KF83" s="460">
        <f t="shared" si="422"/>
        <v>0</v>
      </c>
      <c r="KG83" s="460">
        <f t="shared" si="422"/>
        <v>0</v>
      </c>
      <c r="KH83" s="460">
        <f t="shared" si="321"/>
        <v>0</v>
      </c>
      <c r="KI83" s="460">
        <f t="shared" si="321"/>
        <v>0</v>
      </c>
      <c r="KJ83" s="460">
        <f t="shared" si="321"/>
        <v>0</v>
      </c>
      <c r="KK83" s="460">
        <f t="shared" si="321"/>
        <v>0</v>
      </c>
      <c r="KL83" s="460">
        <f t="shared" si="321"/>
        <v>0</v>
      </c>
      <c r="KM83" s="460">
        <f t="shared" si="321"/>
        <v>0</v>
      </c>
      <c r="KN83" s="460">
        <f t="shared" si="321"/>
        <v>0</v>
      </c>
      <c r="KO83" s="460">
        <f t="shared" si="320"/>
        <v>0</v>
      </c>
      <c r="KP83" s="460">
        <f t="shared" si="320"/>
        <v>0</v>
      </c>
      <c r="KQ83" s="460">
        <f t="shared" si="320"/>
        <v>0</v>
      </c>
      <c r="KR83" s="460">
        <f t="shared" ref="KR83:KW113" si="491">IF($I83=1,FL83*KR$5,0)</f>
        <v>0</v>
      </c>
      <c r="KS83" s="460">
        <f t="shared" si="491"/>
        <v>0</v>
      </c>
      <c r="KT83" s="460">
        <f t="shared" si="491"/>
        <v>0</v>
      </c>
      <c r="KU83" s="460">
        <f t="shared" si="491"/>
        <v>0</v>
      </c>
      <c r="KV83" s="460">
        <f t="shared" si="491"/>
        <v>0</v>
      </c>
      <c r="KW83" s="460">
        <f t="shared" si="491"/>
        <v>0</v>
      </c>
      <c r="KX83" s="460">
        <f t="shared" si="423"/>
        <v>0</v>
      </c>
      <c r="KY83" s="460">
        <f t="shared" si="490"/>
        <v>0</v>
      </c>
      <c r="KZ83" s="460">
        <f t="shared" si="424"/>
        <v>0</v>
      </c>
      <c r="LA83" s="457">
        <f t="shared" si="424"/>
        <v>0</v>
      </c>
      <c r="LB83" s="461">
        <f t="shared" si="473"/>
        <v>0</v>
      </c>
      <c r="LC83" s="460">
        <f t="shared" si="425"/>
        <v>0</v>
      </c>
      <c r="LD83" s="462">
        <f>IF(I83=1,VLOOKUP(C83,'総括表 (A表)'!$E$12:$AP$542,37,FALSE),)</f>
        <v>0</v>
      </c>
      <c r="LE83" s="463">
        <f t="shared" si="474"/>
        <v>0</v>
      </c>
      <c r="LF83" s="460" t="str">
        <f t="shared" si="426"/>
        <v/>
      </c>
      <c r="LG83" s="460" t="str">
        <f t="shared" si="427"/>
        <v/>
      </c>
      <c r="LH83" s="460" t="str">
        <f t="shared" si="475"/>
        <v/>
      </c>
      <c r="LI83" s="460" t="str">
        <f t="shared" si="476"/>
        <v/>
      </c>
      <c r="LJ83" s="460" t="str">
        <f t="shared" si="477"/>
        <v/>
      </c>
      <c r="LK83" s="460" t="str">
        <f t="shared" si="478"/>
        <v/>
      </c>
      <c r="LL83" s="460" t="str">
        <f t="shared" si="479"/>
        <v/>
      </c>
      <c r="LM83" s="460" t="str">
        <f t="shared" si="480"/>
        <v/>
      </c>
      <c r="LN83" s="460" t="str">
        <f t="shared" si="481"/>
        <v/>
      </c>
      <c r="LO83" s="462" t="str">
        <f t="shared" si="428"/>
        <v/>
      </c>
      <c r="LP83" s="459">
        <f t="shared" si="482"/>
        <v>0</v>
      </c>
      <c r="LQ83" s="460" t="str">
        <f t="shared" si="429"/>
        <v/>
      </c>
      <c r="LR83" s="460" t="str">
        <f t="shared" si="430"/>
        <v/>
      </c>
      <c r="LS83" s="464" t="str">
        <f t="shared" si="431"/>
        <v/>
      </c>
      <c r="LT83" s="460" t="str">
        <f t="shared" si="432"/>
        <v/>
      </c>
      <c r="LU83" s="460" t="str">
        <f t="shared" si="433"/>
        <v/>
      </c>
      <c r="LV83" s="621" t="str">
        <f t="shared" si="489"/>
        <v>○</v>
      </c>
      <c r="LW83" s="459">
        <f t="shared" si="483"/>
        <v>0</v>
      </c>
      <c r="LX83" s="465">
        <f t="shared" si="434"/>
        <v>0</v>
      </c>
      <c r="LY83" s="465" t="str">
        <f t="shared" si="435"/>
        <v/>
      </c>
      <c r="LZ83" s="466" t="str">
        <f t="shared" si="484"/>
        <v/>
      </c>
      <c r="MA83" s="466">
        <f t="shared" si="436"/>
        <v>0</v>
      </c>
      <c r="MB83" s="466">
        <f t="shared" si="485"/>
        <v>0</v>
      </c>
      <c r="MC83" s="466">
        <f t="shared" si="437"/>
        <v>0</v>
      </c>
      <c r="MD83" s="467">
        <f t="shared" si="438"/>
        <v>0</v>
      </c>
      <c r="ME83" s="468" t="str">
        <f t="shared" si="439"/>
        <v>○</v>
      </c>
      <c r="MF83" s="469" t="str">
        <f t="shared" si="440"/>
        <v/>
      </c>
      <c r="MG83" s="466">
        <f t="shared" si="441"/>
        <v>0</v>
      </c>
      <c r="MH83" s="470">
        <f t="shared" si="442"/>
        <v>0</v>
      </c>
      <c r="MI83" s="471" t="str">
        <f t="shared" si="486"/>
        <v>○</v>
      </c>
      <c r="MJ83" s="556" t="str">
        <f t="shared" si="487"/>
        <v>○</v>
      </c>
      <c r="MK83" s="569" t="str">
        <f t="shared" si="443"/>
        <v/>
      </c>
      <c r="ML83" s="568" t="str">
        <f t="shared" si="444"/>
        <v/>
      </c>
      <c r="MM83" s="570" t="str">
        <f t="shared" si="445"/>
        <v/>
      </c>
      <c r="MN83" s="571">
        <f t="shared" si="446"/>
        <v>0</v>
      </c>
    </row>
    <row r="84" spans="1:352" ht="30" customHeight="1">
      <c r="A84" s="531">
        <f t="shared" si="331"/>
        <v>0</v>
      </c>
      <c r="B84" s="531">
        <f t="shared" si="447"/>
        <v>0</v>
      </c>
      <c r="C84" s="531">
        <f t="shared" si="181"/>
        <v>0</v>
      </c>
      <c r="D84" s="531">
        <f t="shared" si="448"/>
        <v>0</v>
      </c>
      <c r="E84" s="531">
        <f t="shared" si="332"/>
        <v>0</v>
      </c>
      <c r="F84" s="531">
        <f t="shared" si="333"/>
        <v>0</v>
      </c>
      <c r="G84" s="531">
        <f t="shared" si="449"/>
        <v>0</v>
      </c>
      <c r="H84" s="531">
        <f t="shared" si="450"/>
        <v>0</v>
      </c>
      <c r="I84" s="531">
        <f t="shared" si="334"/>
        <v>0</v>
      </c>
      <c r="J84" s="531">
        <f t="shared" si="451"/>
        <v>0</v>
      </c>
      <c r="K84" s="532">
        <f t="shared" si="335"/>
        <v>71</v>
      </c>
      <c r="L84" s="390"/>
      <c r="M84" s="391"/>
      <c r="N84" s="391"/>
      <c r="O84" s="102"/>
      <c r="P84" s="545" cm="1">
        <f t="array" ref="P84">IFERROR(_xlfn.IFS($O84=1,"都市農業地域",$O84=2,"平地農業地域",$O84=3,"中間農業地域",$O84=4,"山間農業地域"),0)</f>
        <v>0</v>
      </c>
      <c r="Q84" s="560"/>
      <c r="R84" s="317">
        <f t="shared" si="336"/>
        <v>0</v>
      </c>
      <c r="S84" s="637"/>
      <c r="T84" s="742"/>
      <c r="U84" s="743"/>
      <c r="V84" s="637"/>
      <c r="W84" s="455" t="str">
        <f t="shared" si="452"/>
        <v/>
      </c>
      <c r="X84" s="546" t="str">
        <f>IFERROR(IF($Y84=5,"100万円",VLOOKUP($W84,'整理番号表 （R7） '!$Y$33:$Z$34,2,"FALSE")),"")</f>
        <v/>
      </c>
      <c r="Y84" s="50"/>
      <c r="Z84" s="456" cm="1">
        <f t="array" ref="Z84">IFERROR(_xlfn.IFS($Y84=1,"認定農業者",$Y84=2,"認定就農者",$Y84=3,"集落営農組織(任意組織)",$Y84=4,"市町村基本構想に示す目標水準を達成している農業者",$Y84=5,"市町村が認める者"),0)</f>
        <v>0</v>
      </c>
      <c r="AA84" s="371"/>
      <c r="AB84" s="547" t="str">
        <f>'整理番号表 （R7） '!$AC84</f>
        <v/>
      </c>
      <c r="AC84" s="548" t="str">
        <f t="shared" si="186"/>
        <v/>
      </c>
      <c r="AD84" s="50"/>
      <c r="AE84" s="50"/>
      <c r="AF84" s="318">
        <f>IF(AE84&lt;&gt;0,VLOOKUP(AE84,'整理番号表 （R7） '!$B$20:$F$47,2,FALSE),)</f>
        <v>0</v>
      </c>
      <c r="AG84" s="104"/>
      <c r="AH84" s="549" t="str">
        <f>IFERROR(VLOOKUP(AG84,'整理番号表 （R7） '!$P$6:$Q$39,2,FALSE),"")</f>
        <v/>
      </c>
      <c r="AI84" s="106"/>
      <c r="AJ84" s="530">
        <f t="shared" si="337"/>
        <v>0</v>
      </c>
      <c r="AK84" s="89"/>
      <c r="AL84" s="632"/>
      <c r="AM84" s="439"/>
      <c r="AN84" s="440"/>
      <c r="AO84" s="440"/>
      <c r="AP84" s="104"/>
      <c r="AQ84" s="441">
        <f>IF(AP84&lt;&gt;0,VLOOKUP(AP84,'整理番号表 （R7） '!$P$43:$R$49,2,FALSE),)</f>
        <v>0</v>
      </c>
      <c r="AR84" s="442"/>
      <c r="AS84" s="440"/>
      <c r="AT84" s="105"/>
      <c r="AU84" s="767"/>
      <c r="AV84" s="767"/>
      <c r="AW84" s="418"/>
      <c r="AX84" s="443">
        <f t="shared" si="453"/>
        <v>0</v>
      </c>
      <c r="AY84" s="443">
        <f t="shared" si="338"/>
        <v>0</v>
      </c>
      <c r="AZ84" s="418"/>
      <c r="BA84" s="443">
        <f t="shared" si="488"/>
        <v>0</v>
      </c>
      <c r="BB84" s="444"/>
      <c r="BC84" s="444"/>
      <c r="BD84" s="444"/>
      <c r="BE84" s="620"/>
      <c r="BF84" s="553" t="str">
        <f t="shared" si="339"/>
        <v/>
      </c>
      <c r="BG84" s="562" t="str">
        <f t="shared" si="340"/>
        <v/>
      </c>
      <c r="BH84" s="445">
        <f t="shared" si="454"/>
        <v>0</v>
      </c>
      <c r="BI84" s="445">
        <f t="shared" si="455"/>
        <v>0</v>
      </c>
      <c r="BJ84" s="446"/>
      <c r="BK84" s="446"/>
      <c r="BL84" s="446"/>
      <c r="BM84" s="45"/>
      <c r="BN84" s="318">
        <f>IF(BM84&lt;&gt;0,VLOOKUP(BM84,'整理番号表 （R7） '!$T$6:$U$16,2,FALSE),)</f>
        <v>0</v>
      </c>
      <c r="BO84" s="45"/>
      <c r="BP84" s="318">
        <f>IF(BO84&lt;&gt;0,VLOOKUP(BO84,'整理番号表 （R7） '!$T$23:$U$30,2,FALSE),)</f>
        <v>0</v>
      </c>
      <c r="BQ84" s="45"/>
      <c r="BR84" s="319">
        <f t="shared" si="341"/>
        <v>0</v>
      </c>
      <c r="BS84" s="763" t="str">
        <f t="shared" si="342"/>
        <v/>
      </c>
      <c r="BT84" s="113"/>
      <c r="BU84" s="618"/>
      <c r="BV84" s="113"/>
      <c r="BW84" s="113"/>
      <c r="BX84" s="113"/>
      <c r="BY84" s="554">
        <f t="shared" si="456"/>
        <v>0</v>
      </c>
      <c r="BZ84" s="764">
        <f t="shared" si="195"/>
        <v>0</v>
      </c>
      <c r="CA84" s="317">
        <f t="shared" si="457"/>
        <v>0</v>
      </c>
      <c r="CB84" s="357" t="str">
        <f t="shared" si="182"/>
        <v/>
      </c>
      <c r="CC84" s="317">
        <f t="shared" si="343"/>
        <v>0</v>
      </c>
      <c r="CD84" s="317">
        <f t="shared" si="458"/>
        <v>0</v>
      </c>
      <c r="CE84" s="317">
        <f t="shared" si="459"/>
        <v>0</v>
      </c>
      <c r="CF84" s="317">
        <f t="shared" si="460"/>
        <v>0</v>
      </c>
      <c r="CG84" s="317">
        <f t="shared" si="461"/>
        <v>0</v>
      </c>
      <c r="CH84" s="317">
        <f t="shared" si="462"/>
        <v>0</v>
      </c>
      <c r="CI84" s="357" t="str">
        <f t="shared" si="463"/>
        <v/>
      </c>
      <c r="CJ84" s="572">
        <f t="shared" ref="CJ84:CO93" si="492">IF(OR($BT84&lt;=0,$BX84&lt;=0),0,IF(AND($W84=1,$I84=1,$FM84&lt;&gt;1,CJ$2&lt;=$BY84,$BY84&lt;CK$2),1,))</f>
        <v>0</v>
      </c>
      <c r="CK84" s="320">
        <f t="shared" si="492"/>
        <v>0</v>
      </c>
      <c r="CL84" s="320">
        <f t="shared" si="492"/>
        <v>0</v>
      </c>
      <c r="CM84" s="320">
        <f t="shared" si="492"/>
        <v>0</v>
      </c>
      <c r="CN84" s="320">
        <f t="shared" si="492"/>
        <v>0</v>
      </c>
      <c r="CO84" s="320">
        <f t="shared" si="492"/>
        <v>0</v>
      </c>
      <c r="CP84" s="320">
        <f t="shared" si="344"/>
        <v>0</v>
      </c>
      <c r="CQ84" s="320">
        <f t="shared" ref="CQ84:CV93" si="493">IF(OR($BT84&lt;=0,$BX84&lt;=0),0,IF(AND($W84=2,$I84=1,$FM84&lt;&gt;1,CQ$2&lt;=$BY84,$BY84&lt;CR$2),1,))</f>
        <v>0</v>
      </c>
      <c r="CR84" s="320">
        <f t="shared" si="493"/>
        <v>0</v>
      </c>
      <c r="CS84" s="320">
        <f t="shared" si="493"/>
        <v>0</v>
      </c>
      <c r="CT84" s="320">
        <f t="shared" si="493"/>
        <v>0</v>
      </c>
      <c r="CU84" s="320">
        <f t="shared" si="493"/>
        <v>0</v>
      </c>
      <c r="CV84" s="320">
        <f t="shared" si="493"/>
        <v>0</v>
      </c>
      <c r="CW84" s="320">
        <f t="shared" si="345"/>
        <v>0</v>
      </c>
      <c r="CX84" s="320">
        <f t="shared" ref="CX84:DC93" si="494">IF($BX84&lt;0,0,IF(AND($W84=1,$I84=1,$FM84&lt;&gt;1,CX$2&lt;=$BZ84,$BZ84&lt;CY$2),1,))</f>
        <v>0</v>
      </c>
      <c r="CY84" s="320">
        <f t="shared" si="494"/>
        <v>0</v>
      </c>
      <c r="CZ84" s="320">
        <f t="shared" si="494"/>
        <v>0</v>
      </c>
      <c r="DA84" s="320">
        <f t="shared" si="494"/>
        <v>0</v>
      </c>
      <c r="DB84" s="320">
        <f t="shared" si="494"/>
        <v>0</v>
      </c>
      <c r="DC84" s="320">
        <f t="shared" si="494"/>
        <v>0</v>
      </c>
      <c r="DD84" s="320">
        <f t="shared" si="346"/>
        <v>0</v>
      </c>
      <c r="DE84" s="320">
        <f t="shared" si="329"/>
        <v>0</v>
      </c>
      <c r="DF84" s="320">
        <f t="shared" si="329"/>
        <v>0</v>
      </c>
      <c r="DG84" s="320">
        <f t="shared" si="329"/>
        <v>0</v>
      </c>
      <c r="DH84" s="320">
        <f t="shared" si="329"/>
        <v>0</v>
      </c>
      <c r="DI84" s="320">
        <f t="shared" si="330"/>
        <v>0</v>
      </c>
      <c r="DJ84" s="320">
        <f t="shared" si="330"/>
        <v>0</v>
      </c>
      <c r="DK84" s="320">
        <f t="shared" si="347"/>
        <v>0</v>
      </c>
      <c r="DL84" s="320">
        <f t="shared" si="348"/>
        <v>0</v>
      </c>
      <c r="DM84" s="320">
        <f t="shared" si="349"/>
        <v>0</v>
      </c>
      <c r="DN84" s="320">
        <f t="shared" si="350"/>
        <v>0</v>
      </c>
      <c r="DO84" s="320">
        <f t="shared" si="351"/>
        <v>0</v>
      </c>
      <c r="DP84" s="374">
        <f t="shared" si="352"/>
        <v>0</v>
      </c>
      <c r="DQ84" s="447">
        <f t="shared" si="353"/>
        <v>0</v>
      </c>
      <c r="DR84" s="447">
        <f>IF($W84=1,IF(SUM($DQ84:DQ84)&lt;&gt;1,IF(SUM(GL84,GW84,HF84)&gt;0,1,),),)</f>
        <v>0</v>
      </c>
      <c r="DS84" s="447">
        <f>IF($W84=1,IF(SUM($DQ84:DR84)&lt;&gt;1,IF(SUM(GM84,GX84,HG84)&gt;0,1,),),)</f>
        <v>0</v>
      </c>
      <c r="DT84" s="447">
        <f>IF($W84=1,IF(SUM($DQ84:DS84)&lt;&gt;1,IF(SUM(GN84,GY84,HH84)&gt;0,1,),),)</f>
        <v>0</v>
      </c>
      <c r="DU84" s="447">
        <f>IF($W84=1,IF(SUM($DQ84:DT84)&lt;&gt;1,IF(SUM(GO84,GT84,GZ84,HI84)&gt;0,1,),),)</f>
        <v>0</v>
      </c>
      <c r="DV84" s="447">
        <f>IF($W84=1,IF(SUM($DQ84:DT84)&lt;&gt;1,IF(SUM(GP84,HA84,HJ84)&gt;0,1,),),)</f>
        <v>0</v>
      </c>
      <c r="DW84" s="447">
        <f>IF($W84=1,IF(SUM($DQ84:DV84)&lt;&gt;1,IF(SUM(GQ84,HB84,HK84)&gt;0,1,),),)</f>
        <v>0</v>
      </c>
      <c r="DX84" s="447">
        <f>IF($W84=1,IF(SUM($DQ84:DV84)&lt;&gt;1,IF(SUM(GR84,HC84,HL84)&gt;0,1,),),)</f>
        <v>0</v>
      </c>
      <c r="DY84" s="447">
        <f>IF($W84=1,IF(SUM($DQ84:DX84)&lt;&gt;1,IF(SUM(GS84,HD84,HM84,GU84)&gt;0,1,),),)</f>
        <v>0</v>
      </c>
      <c r="DZ84" s="447">
        <f t="shared" si="354"/>
        <v>0</v>
      </c>
      <c r="EA84" s="643"/>
      <c r="EB84" s="643"/>
      <c r="EC84" s="643"/>
      <c r="ED84" s="643"/>
      <c r="EE84" s="643"/>
      <c r="EF84" s="643"/>
      <c r="EG84" s="643"/>
      <c r="EH84" s="643"/>
      <c r="EI84" s="643"/>
      <c r="EJ84" s="643"/>
      <c r="EK84" s="643"/>
      <c r="EL84" s="643"/>
      <c r="EM84" s="56"/>
      <c r="EN84" s="56"/>
      <c r="EO84" s="56"/>
      <c r="EP84" s="56"/>
      <c r="EQ84" s="56"/>
      <c r="ER84" s="555">
        <f t="shared" si="355"/>
        <v>0</v>
      </c>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448"/>
      <c r="FT84" s="56"/>
      <c r="FU84" s="449"/>
      <c r="FV84" s="458"/>
      <c r="FW84" s="573"/>
      <c r="FX84" s="530">
        <f t="shared" si="356"/>
        <v>0</v>
      </c>
      <c r="FY84" s="450"/>
      <c r="FZ84" s="451"/>
      <c r="GA84" s="452"/>
      <c r="GB84" s="452"/>
      <c r="GC84" s="453">
        <f t="shared" si="357"/>
        <v>0</v>
      </c>
      <c r="GD84" s="454">
        <f t="shared" si="358"/>
        <v>0</v>
      </c>
      <c r="GE84" s="455">
        <f t="shared" si="359"/>
        <v>0</v>
      </c>
      <c r="GF84" s="456">
        <f t="shared" si="360"/>
        <v>0</v>
      </c>
      <c r="GG84" s="456">
        <f t="shared" si="361"/>
        <v>0</v>
      </c>
      <c r="GH84" s="456">
        <f t="shared" si="362"/>
        <v>0</v>
      </c>
      <c r="GI84" s="456">
        <f t="shared" si="363"/>
        <v>0</v>
      </c>
      <c r="GJ84" s="455">
        <f t="shared" si="364"/>
        <v>0</v>
      </c>
      <c r="GK84" s="455">
        <f t="shared" si="464"/>
        <v>0</v>
      </c>
      <c r="GL84" s="455">
        <f>IF(AND($FX84&lt;&gt;1,$FZ84&lt;&gt;1),IF(AND(SUM($GK84:GK84)&lt;&gt;1),IF($GC84&gt;=10,1,),),0)</f>
        <v>0</v>
      </c>
      <c r="GM84" s="455">
        <f>IF(AND($FX84&lt;&gt;1,$FZ84&lt;&gt;1),IF(AND(SUM($GK84:GL84)&lt;&gt;1),IF(AND($FY84=1,$GC84&gt;=4),1,),),0)</f>
        <v>0</v>
      </c>
      <c r="GN84" s="455">
        <f>IF(AND($FX84&lt;&gt;1,$FZ84&lt;&gt;1),IF(AND(SUM($GK84:GM84)&lt;&gt;1),IF(AND($FY84=1,$GC84&gt;=2),1,),),0)</f>
        <v>0</v>
      </c>
      <c r="GO84" s="455">
        <f>IF(AND($FX84&lt;&gt;1,$FZ84&lt;&gt;1),IF(AND(SUM($GK84:GN84)&lt;&gt;1),IF(AND($FY84=1,$GC84&gt;0),1,),),0)</f>
        <v>0</v>
      </c>
      <c r="GP84" s="455">
        <f>IF(AND($FX84&lt;&gt;1,$FZ84&lt;&gt;1),IF(AND(SUM($GK84:GO84)&lt;&gt;1),IF($GC84&gt;=4,1,),),0)</f>
        <v>0</v>
      </c>
      <c r="GQ84" s="455">
        <f>IF(AND($FX84&lt;&gt;1,$FZ84&lt;&gt;1),IF(AND(SUM($GK84:GP84)&lt;&gt;1),IF($FY84=1,1,),),0)</f>
        <v>0</v>
      </c>
      <c r="GR84" s="455">
        <f>IF(AND($FX84&lt;&gt;1,$FZ84&lt;&gt;1),IF(AND(SUM($GK84:GQ84)&lt;&gt;1),IF($GC84&gt;=2,1,),),0)</f>
        <v>0</v>
      </c>
      <c r="GS84" s="455">
        <f>IF(AND($FX84&lt;&gt;1,$FZ84&lt;&gt;1),IF(AND(SUM($GK84:GR84)&lt;&gt;1),IF($GC84&gt;0,1,),),0)</f>
        <v>0</v>
      </c>
      <c r="GT84" s="455">
        <f t="shared" si="365"/>
        <v>0</v>
      </c>
      <c r="GU84" s="455">
        <f>IF($FX84&lt;&gt;1,IF(AND(SUM($GT84:GT84)&lt;&gt;1,$GJ84=4,$FZ84=1,$GC84&gt;0),1,),0)</f>
        <v>0</v>
      </c>
      <c r="GV84" s="455">
        <f t="shared" si="366"/>
        <v>0</v>
      </c>
      <c r="GW84" s="455">
        <f t="shared" si="367"/>
        <v>0</v>
      </c>
      <c r="GX84" s="455">
        <f>IF($FX84&lt;&gt;1,IF(AND($GJ84=2,SUM($GV84:GW84)&lt;&gt;1),IF(AND($FY84=1,$GD84&gt;=0.2),1,),),0)</f>
        <v>0</v>
      </c>
      <c r="GY84" s="455">
        <f>IF($FX84&lt;&gt;1,IF(AND($GJ84=2,SUM($GV84:GX84)&lt;&gt;1),IF(AND($FY84=1,$GD84&gt;=0.1),1,),),0)</f>
        <v>0</v>
      </c>
      <c r="GZ84" s="455">
        <f>IF($FX84&lt;&gt;1,IF(AND($GJ84=2,SUM($GV84:GY84)&lt;&gt;1),IF(AND($FY84=1,$GC84&gt;0),1,),),0)</f>
        <v>0</v>
      </c>
      <c r="HA84" s="455">
        <f>IF($FX84&lt;&gt;1,IF(AND($GJ84=2,SUM($GV84:GZ84)&lt;&gt;1),IF($GD84&gt;=0.2,1,),),0)</f>
        <v>0</v>
      </c>
      <c r="HB84" s="455">
        <f>IF($FX84&lt;&gt;1,IF(AND($GJ84=2,SUM($GV84:HA84)&lt;&gt;1),IF($FY84=1,1,),),0)</f>
        <v>0</v>
      </c>
      <c r="HC84" s="455">
        <f>IF($FX84&lt;&gt;1,IF(AND($GJ84=2,SUM($GV84:HB84)&lt;&gt;1),IF($GD84&gt;=0.1,1,),),0)</f>
        <v>0</v>
      </c>
      <c r="HD84" s="455">
        <f>IF($FX84&lt;&gt;1,IF(AND(SUM($GV84:HC84)&lt;&gt;1,$GJ84=2,$GC84&gt;0),1,),0)</f>
        <v>0</v>
      </c>
      <c r="HE84" s="455">
        <f t="shared" si="368"/>
        <v>0</v>
      </c>
      <c r="HF84" s="455">
        <f t="shared" si="369"/>
        <v>0</v>
      </c>
      <c r="HG84" s="455">
        <f>IF($FX84&lt;&gt;1,IF(AND($GJ84=3,SUM($HE84:HF84)&lt;&gt;1),IF(AND($FY84=1,$GD84&gt;=0.1),1,),),0)</f>
        <v>0</v>
      </c>
      <c r="HH84" s="455">
        <f>IF($FX84&lt;&gt;1,IF(AND($GJ84=3,SUM($HE84:HG84)&lt;&gt;1),IF(AND($FY84=1,$GD84&gt;=0.05),1,),),0)</f>
        <v>0</v>
      </c>
      <c r="HI84" s="455">
        <f>IF($FX84&lt;&gt;1,IF(AND($GJ84=3,SUM($HE84:HH84)&lt;&gt;1),IF(AND($FY84=1,$GC84&gt;0),1,),),0)</f>
        <v>0</v>
      </c>
      <c r="HJ84" s="455">
        <f>IF($FX84&lt;&gt;1,IF(AND($GJ84=3,SUM($HE84:HI84)&lt;&gt;1),IF($GD84&gt;=0.1,1,),),0)</f>
        <v>0</v>
      </c>
      <c r="HK84" s="455">
        <f>IF($FX84&lt;&gt;1,IF(AND($GJ84=3,SUM($HE84:HJ84)&lt;&gt;1),IF($FY84=1,1,),),0)</f>
        <v>0</v>
      </c>
      <c r="HL84" s="455">
        <f>IF($FX84&lt;&gt;1,IF(AND($GJ84=3,SUM($HE84:HK84)&lt;&gt;1),IF($GD84&gt;=0.05,1,),),0)</f>
        <v>0</v>
      </c>
      <c r="HM84" s="455">
        <f>IF($FX84&lt;&gt;1,IF(AND(SUM($HE84:HL84)&lt;&gt;1,$GJ84=3,$FZ84=1,$GC84&gt;0),1,),0)</f>
        <v>0</v>
      </c>
      <c r="HN84" s="457">
        <f t="shared" si="465"/>
        <v>0</v>
      </c>
      <c r="HO84" s="458"/>
      <c r="HP84" s="459">
        <f t="shared" si="370"/>
        <v>0</v>
      </c>
      <c r="HQ84" s="460">
        <f t="shared" si="371"/>
        <v>0</v>
      </c>
      <c r="HR84" s="460">
        <f t="shared" si="372"/>
        <v>0</v>
      </c>
      <c r="HS84" s="460">
        <f t="shared" si="373"/>
        <v>0</v>
      </c>
      <c r="HT84" s="460">
        <f t="shared" si="374"/>
        <v>0</v>
      </c>
      <c r="HU84" s="460">
        <f t="shared" si="375"/>
        <v>0</v>
      </c>
      <c r="HV84" s="460">
        <f t="shared" si="376"/>
        <v>0</v>
      </c>
      <c r="HW84" s="460">
        <f t="shared" si="377"/>
        <v>0</v>
      </c>
      <c r="HX84" s="460">
        <f t="shared" si="378"/>
        <v>0</v>
      </c>
      <c r="HY84" s="460">
        <f t="shared" si="379"/>
        <v>0</v>
      </c>
      <c r="HZ84" s="460">
        <f t="shared" si="380"/>
        <v>0</v>
      </c>
      <c r="IA84" s="460">
        <f t="shared" si="381"/>
        <v>0</v>
      </c>
      <c r="IB84" s="460">
        <f t="shared" si="382"/>
        <v>0</v>
      </c>
      <c r="IC84" s="460">
        <f t="shared" si="383"/>
        <v>0</v>
      </c>
      <c r="ID84" s="460">
        <f t="shared" si="384"/>
        <v>0</v>
      </c>
      <c r="IE84" s="460">
        <f t="shared" si="385"/>
        <v>0</v>
      </c>
      <c r="IF84" s="460">
        <f t="shared" si="386"/>
        <v>0</v>
      </c>
      <c r="IG84" s="460">
        <f t="shared" si="387"/>
        <v>0</v>
      </c>
      <c r="IH84" s="460">
        <f t="shared" si="388"/>
        <v>0</v>
      </c>
      <c r="II84" s="460">
        <f t="shared" si="389"/>
        <v>0</v>
      </c>
      <c r="IJ84" s="460">
        <f t="shared" si="390"/>
        <v>0</v>
      </c>
      <c r="IK84" s="460">
        <f t="shared" si="391"/>
        <v>0</v>
      </c>
      <c r="IL84" s="460">
        <f t="shared" si="392"/>
        <v>0</v>
      </c>
      <c r="IM84" s="460">
        <f t="shared" si="393"/>
        <v>0</v>
      </c>
      <c r="IN84" s="460">
        <f t="shared" si="394"/>
        <v>0</v>
      </c>
      <c r="IO84" s="460">
        <f t="shared" si="395"/>
        <v>0</v>
      </c>
      <c r="IP84" s="460">
        <f t="shared" si="396"/>
        <v>0</v>
      </c>
      <c r="IQ84" s="460">
        <f t="shared" si="397"/>
        <v>0</v>
      </c>
      <c r="IR84" s="460">
        <f t="shared" si="398"/>
        <v>0</v>
      </c>
      <c r="IS84" s="460">
        <f t="shared" si="399"/>
        <v>0</v>
      </c>
      <c r="IT84" s="460">
        <f t="shared" si="400"/>
        <v>0</v>
      </c>
      <c r="IU84" s="460">
        <f t="shared" si="401"/>
        <v>0</v>
      </c>
      <c r="IV84" s="460">
        <f t="shared" si="402"/>
        <v>0</v>
      </c>
      <c r="IW84" s="460">
        <f t="shared" si="403"/>
        <v>0</v>
      </c>
      <c r="IX84" s="460">
        <f t="shared" si="404"/>
        <v>0</v>
      </c>
      <c r="IY84" s="460">
        <f t="shared" si="405"/>
        <v>0</v>
      </c>
      <c r="IZ84" s="460">
        <f t="shared" si="406"/>
        <v>0</v>
      </c>
      <c r="JA84" s="460">
        <f t="shared" si="407"/>
        <v>0</v>
      </c>
      <c r="JB84" s="460">
        <f t="shared" si="408"/>
        <v>0</v>
      </c>
      <c r="JC84" s="460">
        <f t="shared" si="409"/>
        <v>0</v>
      </c>
      <c r="JD84" s="460">
        <f t="shared" si="410"/>
        <v>0</v>
      </c>
      <c r="JE84" s="460">
        <f t="shared" si="411"/>
        <v>0</v>
      </c>
      <c r="JF84" s="460">
        <f t="shared" si="412"/>
        <v>0</v>
      </c>
      <c r="JG84" s="460">
        <f t="shared" si="466"/>
        <v>0</v>
      </c>
      <c r="JH84" s="460">
        <f t="shared" si="467"/>
        <v>0</v>
      </c>
      <c r="JI84" s="460">
        <f t="shared" si="468"/>
        <v>0</v>
      </c>
      <c r="JJ84" s="460">
        <f t="shared" si="469"/>
        <v>0</v>
      </c>
      <c r="JK84" s="460">
        <f t="shared" si="470"/>
        <v>0</v>
      </c>
      <c r="JL84" s="460">
        <f t="shared" si="471"/>
        <v>0</v>
      </c>
      <c r="JM84" s="648">
        <f t="shared" si="413"/>
        <v>0</v>
      </c>
      <c r="JN84" s="460">
        <f t="shared" si="414"/>
        <v>0</v>
      </c>
      <c r="JO84" s="460">
        <f t="shared" si="415"/>
        <v>0</v>
      </c>
      <c r="JP84" s="648">
        <f t="shared" si="416"/>
        <v>0</v>
      </c>
      <c r="JQ84" s="460">
        <f t="shared" si="417"/>
        <v>0</v>
      </c>
      <c r="JR84" s="460">
        <f t="shared" si="418"/>
        <v>0</v>
      </c>
      <c r="JS84" s="460">
        <f t="shared" si="472"/>
        <v>0</v>
      </c>
      <c r="JT84" s="460">
        <f t="shared" si="419"/>
        <v>0</v>
      </c>
      <c r="JU84" s="460">
        <f t="shared" si="420"/>
        <v>0</v>
      </c>
      <c r="JV84" s="460">
        <f t="shared" si="421"/>
        <v>0</v>
      </c>
      <c r="JW84" s="460">
        <f t="shared" si="422"/>
        <v>0</v>
      </c>
      <c r="JX84" s="460">
        <f t="shared" si="422"/>
        <v>0</v>
      </c>
      <c r="JY84" s="460">
        <f t="shared" si="422"/>
        <v>0</v>
      </c>
      <c r="JZ84" s="460">
        <f t="shared" si="422"/>
        <v>0</v>
      </c>
      <c r="KA84" s="460">
        <f t="shared" si="422"/>
        <v>0</v>
      </c>
      <c r="KB84" s="460">
        <f t="shared" si="422"/>
        <v>0</v>
      </c>
      <c r="KC84" s="460">
        <f t="shared" si="422"/>
        <v>0</v>
      </c>
      <c r="KD84" s="460">
        <f t="shared" si="422"/>
        <v>0</v>
      </c>
      <c r="KE84" s="460">
        <f t="shared" si="422"/>
        <v>0</v>
      </c>
      <c r="KF84" s="460">
        <f t="shared" si="422"/>
        <v>0</v>
      </c>
      <c r="KG84" s="460">
        <f t="shared" si="422"/>
        <v>0</v>
      </c>
      <c r="KH84" s="460">
        <f t="shared" si="321"/>
        <v>0</v>
      </c>
      <c r="KI84" s="460">
        <f t="shared" si="321"/>
        <v>0</v>
      </c>
      <c r="KJ84" s="460">
        <f t="shared" si="321"/>
        <v>0</v>
      </c>
      <c r="KK84" s="460">
        <f t="shared" si="321"/>
        <v>0</v>
      </c>
      <c r="KL84" s="460">
        <f t="shared" si="321"/>
        <v>0</v>
      </c>
      <c r="KM84" s="460">
        <f t="shared" si="321"/>
        <v>0</v>
      </c>
      <c r="KN84" s="460">
        <f t="shared" si="321"/>
        <v>0</v>
      </c>
      <c r="KO84" s="460">
        <f t="shared" si="321"/>
        <v>0</v>
      </c>
      <c r="KP84" s="460">
        <f t="shared" si="321"/>
        <v>0</v>
      </c>
      <c r="KQ84" s="460">
        <f t="shared" si="321"/>
        <v>0</v>
      </c>
      <c r="KR84" s="460">
        <f t="shared" si="491"/>
        <v>0</v>
      </c>
      <c r="KS84" s="460">
        <f t="shared" si="491"/>
        <v>0</v>
      </c>
      <c r="KT84" s="460">
        <f t="shared" si="491"/>
        <v>0</v>
      </c>
      <c r="KU84" s="460">
        <f t="shared" si="491"/>
        <v>0</v>
      </c>
      <c r="KV84" s="460">
        <f t="shared" si="491"/>
        <v>0</v>
      </c>
      <c r="KW84" s="460">
        <f t="shared" si="491"/>
        <v>0</v>
      </c>
      <c r="KX84" s="460">
        <f t="shared" si="423"/>
        <v>0</v>
      </c>
      <c r="KY84" s="460">
        <f t="shared" si="490"/>
        <v>0</v>
      </c>
      <c r="KZ84" s="460">
        <f t="shared" si="424"/>
        <v>0</v>
      </c>
      <c r="LA84" s="457">
        <f t="shared" si="424"/>
        <v>0</v>
      </c>
      <c r="LB84" s="461">
        <f t="shared" si="473"/>
        <v>0</v>
      </c>
      <c r="LC84" s="460">
        <f t="shared" si="425"/>
        <v>0</v>
      </c>
      <c r="LD84" s="462">
        <f>IF(I84=1,VLOOKUP(C84,'総括表 (A表)'!$E$12:$AP$542,37,FALSE),)</f>
        <v>0</v>
      </c>
      <c r="LE84" s="463">
        <f t="shared" si="474"/>
        <v>0</v>
      </c>
      <c r="LF84" s="460" t="str">
        <f t="shared" si="426"/>
        <v/>
      </c>
      <c r="LG84" s="460" t="str">
        <f t="shared" si="427"/>
        <v/>
      </c>
      <c r="LH84" s="460" t="str">
        <f t="shared" si="475"/>
        <v/>
      </c>
      <c r="LI84" s="460" t="str">
        <f t="shared" si="476"/>
        <v/>
      </c>
      <c r="LJ84" s="460" t="str">
        <f t="shared" si="477"/>
        <v/>
      </c>
      <c r="LK84" s="460" t="str">
        <f t="shared" si="478"/>
        <v/>
      </c>
      <c r="LL84" s="460" t="str">
        <f t="shared" si="479"/>
        <v/>
      </c>
      <c r="LM84" s="460" t="str">
        <f t="shared" si="480"/>
        <v/>
      </c>
      <c r="LN84" s="460" t="str">
        <f t="shared" si="481"/>
        <v/>
      </c>
      <c r="LO84" s="462" t="str">
        <f t="shared" si="428"/>
        <v/>
      </c>
      <c r="LP84" s="459">
        <f t="shared" si="482"/>
        <v>0</v>
      </c>
      <c r="LQ84" s="460" t="str">
        <f t="shared" si="429"/>
        <v/>
      </c>
      <c r="LR84" s="460" t="str">
        <f t="shared" si="430"/>
        <v/>
      </c>
      <c r="LS84" s="464" t="str">
        <f t="shared" si="431"/>
        <v/>
      </c>
      <c r="LT84" s="460" t="str">
        <f t="shared" si="432"/>
        <v/>
      </c>
      <c r="LU84" s="460" t="str">
        <f t="shared" si="433"/>
        <v/>
      </c>
      <c r="LV84" s="621" t="str">
        <f t="shared" si="489"/>
        <v>○</v>
      </c>
      <c r="LW84" s="459">
        <f t="shared" si="483"/>
        <v>0</v>
      </c>
      <c r="LX84" s="465">
        <f t="shared" si="434"/>
        <v>0</v>
      </c>
      <c r="LY84" s="465" t="str">
        <f t="shared" si="435"/>
        <v/>
      </c>
      <c r="LZ84" s="466" t="str">
        <f t="shared" si="484"/>
        <v/>
      </c>
      <c r="MA84" s="466">
        <f t="shared" si="436"/>
        <v>0</v>
      </c>
      <c r="MB84" s="466">
        <f t="shared" si="485"/>
        <v>0</v>
      </c>
      <c r="MC84" s="466">
        <f t="shared" si="437"/>
        <v>0</v>
      </c>
      <c r="MD84" s="467">
        <f t="shared" si="438"/>
        <v>0</v>
      </c>
      <c r="ME84" s="468" t="str">
        <f t="shared" si="439"/>
        <v>○</v>
      </c>
      <c r="MF84" s="469" t="str">
        <f t="shared" si="440"/>
        <v/>
      </c>
      <c r="MG84" s="466">
        <f t="shared" si="441"/>
        <v>0</v>
      </c>
      <c r="MH84" s="470">
        <f t="shared" si="442"/>
        <v>0</v>
      </c>
      <c r="MI84" s="471" t="str">
        <f t="shared" si="486"/>
        <v>○</v>
      </c>
      <c r="MJ84" s="556" t="str">
        <f t="shared" si="487"/>
        <v>○</v>
      </c>
      <c r="MK84" s="569" t="str">
        <f t="shared" si="443"/>
        <v/>
      </c>
      <c r="ML84" s="568" t="str">
        <f t="shared" si="444"/>
        <v/>
      </c>
      <c r="MM84" s="570" t="str">
        <f t="shared" si="445"/>
        <v/>
      </c>
      <c r="MN84" s="571">
        <f t="shared" si="446"/>
        <v>0</v>
      </c>
    </row>
    <row r="85" spans="1:352" ht="30" customHeight="1">
      <c r="A85" s="531">
        <f t="shared" si="331"/>
        <v>0</v>
      </c>
      <c r="B85" s="531">
        <f t="shared" si="447"/>
        <v>0</v>
      </c>
      <c r="C85" s="531">
        <f t="shared" si="181"/>
        <v>0</v>
      </c>
      <c r="D85" s="531">
        <f t="shared" si="448"/>
        <v>0</v>
      </c>
      <c r="E85" s="531">
        <f t="shared" si="332"/>
        <v>0</v>
      </c>
      <c r="F85" s="531">
        <f t="shared" si="333"/>
        <v>0</v>
      </c>
      <c r="G85" s="531">
        <f t="shared" si="449"/>
        <v>0</v>
      </c>
      <c r="H85" s="531">
        <f t="shared" si="450"/>
        <v>0</v>
      </c>
      <c r="I85" s="531">
        <f t="shared" si="334"/>
        <v>0</v>
      </c>
      <c r="J85" s="531">
        <f t="shared" si="451"/>
        <v>0</v>
      </c>
      <c r="K85" s="532">
        <f t="shared" si="335"/>
        <v>72</v>
      </c>
      <c r="L85" s="390"/>
      <c r="M85" s="391"/>
      <c r="N85" s="391"/>
      <c r="O85" s="102"/>
      <c r="P85" s="545" cm="1">
        <f t="array" ref="P85">IFERROR(_xlfn.IFS($O85=1,"都市農業地域",$O85=2,"平地農業地域",$O85=3,"中間農業地域",$O85=4,"山間農業地域"),0)</f>
        <v>0</v>
      </c>
      <c r="Q85" s="560"/>
      <c r="R85" s="317">
        <f t="shared" si="336"/>
        <v>0</v>
      </c>
      <c r="S85" s="637"/>
      <c r="T85" s="742"/>
      <c r="U85" s="743"/>
      <c r="V85" s="637"/>
      <c r="W85" s="455" t="str">
        <f t="shared" si="452"/>
        <v/>
      </c>
      <c r="X85" s="546" t="str">
        <f>IFERROR(IF($Y85=5,"100万円",VLOOKUP($W85,'整理番号表 （R7） '!$Y$33:$Z$34,2,"FALSE")),"")</f>
        <v/>
      </c>
      <c r="Y85" s="50"/>
      <c r="Z85" s="456" cm="1">
        <f t="array" ref="Z85">IFERROR(_xlfn.IFS($Y85=1,"認定農業者",$Y85=2,"認定就農者",$Y85=3,"集落営農組織(任意組織)",$Y85=4,"市町村基本構想に示す目標水準を達成している農業者",$Y85=5,"市町村が認める者"),0)</f>
        <v>0</v>
      </c>
      <c r="AA85" s="371"/>
      <c r="AB85" s="547" t="str">
        <f>'整理番号表 （R7） '!$AC85</f>
        <v/>
      </c>
      <c r="AC85" s="548" t="str">
        <f t="shared" si="186"/>
        <v/>
      </c>
      <c r="AD85" s="50"/>
      <c r="AE85" s="50"/>
      <c r="AF85" s="318">
        <f>IF(AE85&lt;&gt;0,VLOOKUP(AE85,'整理番号表 （R7） '!$B$20:$F$47,2,FALSE),)</f>
        <v>0</v>
      </c>
      <c r="AG85" s="104"/>
      <c r="AH85" s="549" t="str">
        <f>IFERROR(VLOOKUP(AG85,'整理番号表 （R7） '!$P$6:$Q$39,2,FALSE),"")</f>
        <v/>
      </c>
      <c r="AI85" s="106"/>
      <c r="AJ85" s="530">
        <f t="shared" si="337"/>
        <v>0</v>
      </c>
      <c r="AK85" s="89"/>
      <c r="AL85" s="632"/>
      <c r="AM85" s="439"/>
      <c r="AN85" s="440"/>
      <c r="AO85" s="440"/>
      <c r="AP85" s="104"/>
      <c r="AQ85" s="441">
        <f>IF(AP85&lt;&gt;0,VLOOKUP(AP85,'整理番号表 （R7） '!$P$43:$R$49,2,FALSE),)</f>
        <v>0</v>
      </c>
      <c r="AR85" s="442"/>
      <c r="AS85" s="440"/>
      <c r="AT85" s="105"/>
      <c r="AU85" s="767"/>
      <c r="AV85" s="767"/>
      <c r="AW85" s="418"/>
      <c r="AX85" s="443">
        <f t="shared" si="453"/>
        <v>0</v>
      </c>
      <c r="AY85" s="443">
        <f t="shared" si="338"/>
        <v>0</v>
      </c>
      <c r="AZ85" s="418"/>
      <c r="BA85" s="443">
        <f t="shared" si="488"/>
        <v>0</v>
      </c>
      <c r="BB85" s="444"/>
      <c r="BC85" s="444"/>
      <c r="BD85" s="444"/>
      <c r="BE85" s="620"/>
      <c r="BF85" s="553" t="str">
        <f t="shared" si="339"/>
        <v/>
      </c>
      <c r="BG85" s="562" t="str">
        <f t="shared" si="340"/>
        <v/>
      </c>
      <c r="BH85" s="445">
        <f t="shared" si="454"/>
        <v>0</v>
      </c>
      <c r="BI85" s="445">
        <f t="shared" si="455"/>
        <v>0</v>
      </c>
      <c r="BJ85" s="446"/>
      <c r="BK85" s="446"/>
      <c r="BL85" s="446"/>
      <c r="BM85" s="45"/>
      <c r="BN85" s="318">
        <f>IF(BM85&lt;&gt;0,VLOOKUP(BM85,'整理番号表 （R7） '!$T$6:$U$16,2,FALSE),)</f>
        <v>0</v>
      </c>
      <c r="BO85" s="45"/>
      <c r="BP85" s="318">
        <f>IF(BO85&lt;&gt;0,VLOOKUP(BO85,'整理番号表 （R7） '!$T$23:$U$30,2,FALSE),)</f>
        <v>0</v>
      </c>
      <c r="BQ85" s="45"/>
      <c r="BR85" s="319">
        <f t="shared" si="341"/>
        <v>0</v>
      </c>
      <c r="BS85" s="763" t="str">
        <f t="shared" si="342"/>
        <v/>
      </c>
      <c r="BT85" s="113"/>
      <c r="BU85" s="618"/>
      <c r="BV85" s="113"/>
      <c r="BW85" s="113"/>
      <c r="BX85" s="113"/>
      <c r="BY85" s="554">
        <f t="shared" si="456"/>
        <v>0</v>
      </c>
      <c r="BZ85" s="764">
        <f t="shared" si="195"/>
        <v>0</v>
      </c>
      <c r="CA85" s="317">
        <f t="shared" si="457"/>
        <v>0</v>
      </c>
      <c r="CB85" s="357" t="str">
        <f t="shared" si="182"/>
        <v/>
      </c>
      <c r="CC85" s="317">
        <f t="shared" si="343"/>
        <v>0</v>
      </c>
      <c r="CD85" s="317">
        <f t="shared" si="458"/>
        <v>0</v>
      </c>
      <c r="CE85" s="317">
        <f t="shared" si="459"/>
        <v>0</v>
      </c>
      <c r="CF85" s="317">
        <f t="shared" si="460"/>
        <v>0</v>
      </c>
      <c r="CG85" s="317">
        <f t="shared" si="461"/>
        <v>0</v>
      </c>
      <c r="CH85" s="317">
        <f t="shared" si="462"/>
        <v>0</v>
      </c>
      <c r="CI85" s="357" t="str">
        <f t="shared" si="463"/>
        <v/>
      </c>
      <c r="CJ85" s="572">
        <f t="shared" si="492"/>
        <v>0</v>
      </c>
      <c r="CK85" s="320">
        <f t="shared" si="492"/>
        <v>0</v>
      </c>
      <c r="CL85" s="320">
        <f t="shared" si="492"/>
        <v>0</v>
      </c>
      <c r="CM85" s="320">
        <f t="shared" si="492"/>
        <v>0</v>
      </c>
      <c r="CN85" s="320">
        <f t="shared" si="492"/>
        <v>0</v>
      </c>
      <c r="CO85" s="320">
        <f t="shared" si="492"/>
        <v>0</v>
      </c>
      <c r="CP85" s="320">
        <f t="shared" si="344"/>
        <v>0</v>
      </c>
      <c r="CQ85" s="320">
        <f t="shared" si="493"/>
        <v>0</v>
      </c>
      <c r="CR85" s="320">
        <f t="shared" si="493"/>
        <v>0</v>
      </c>
      <c r="CS85" s="320">
        <f t="shared" si="493"/>
        <v>0</v>
      </c>
      <c r="CT85" s="320">
        <f t="shared" si="493"/>
        <v>0</v>
      </c>
      <c r="CU85" s="320">
        <f t="shared" si="493"/>
        <v>0</v>
      </c>
      <c r="CV85" s="320">
        <f t="shared" si="493"/>
        <v>0</v>
      </c>
      <c r="CW85" s="320">
        <f t="shared" si="345"/>
        <v>0</v>
      </c>
      <c r="CX85" s="320">
        <f t="shared" si="494"/>
        <v>0</v>
      </c>
      <c r="CY85" s="320">
        <f t="shared" si="494"/>
        <v>0</v>
      </c>
      <c r="CZ85" s="320">
        <f t="shared" si="494"/>
        <v>0</v>
      </c>
      <c r="DA85" s="320">
        <f t="shared" si="494"/>
        <v>0</v>
      </c>
      <c r="DB85" s="320">
        <f t="shared" si="494"/>
        <v>0</v>
      </c>
      <c r="DC85" s="320">
        <f t="shared" si="494"/>
        <v>0</v>
      </c>
      <c r="DD85" s="320">
        <f t="shared" si="346"/>
        <v>0</v>
      </c>
      <c r="DE85" s="320">
        <f t="shared" si="329"/>
        <v>0</v>
      </c>
      <c r="DF85" s="320">
        <f t="shared" si="329"/>
        <v>0</v>
      </c>
      <c r="DG85" s="320">
        <f t="shared" si="329"/>
        <v>0</v>
      </c>
      <c r="DH85" s="320">
        <f t="shared" si="329"/>
        <v>0</v>
      </c>
      <c r="DI85" s="320">
        <f t="shared" si="330"/>
        <v>0</v>
      </c>
      <c r="DJ85" s="320">
        <f t="shared" si="330"/>
        <v>0</v>
      </c>
      <c r="DK85" s="320">
        <f t="shared" si="347"/>
        <v>0</v>
      </c>
      <c r="DL85" s="320">
        <f t="shared" si="348"/>
        <v>0</v>
      </c>
      <c r="DM85" s="320">
        <f t="shared" si="349"/>
        <v>0</v>
      </c>
      <c r="DN85" s="320">
        <f t="shared" si="350"/>
        <v>0</v>
      </c>
      <c r="DO85" s="320">
        <f t="shared" si="351"/>
        <v>0</v>
      </c>
      <c r="DP85" s="374">
        <f t="shared" si="352"/>
        <v>0</v>
      </c>
      <c r="DQ85" s="447">
        <f t="shared" si="353"/>
        <v>0</v>
      </c>
      <c r="DR85" s="447">
        <f>IF($W85=1,IF(SUM($DQ85:DQ85)&lt;&gt;1,IF(SUM(GL85,GW85,HF85)&gt;0,1,),),)</f>
        <v>0</v>
      </c>
      <c r="DS85" s="447">
        <f>IF($W85=1,IF(SUM($DQ85:DR85)&lt;&gt;1,IF(SUM(GM85,GX85,HG85)&gt;0,1,),),)</f>
        <v>0</v>
      </c>
      <c r="DT85" s="447">
        <f>IF($W85=1,IF(SUM($DQ85:DS85)&lt;&gt;1,IF(SUM(GN85,GY85,HH85)&gt;0,1,),),)</f>
        <v>0</v>
      </c>
      <c r="DU85" s="447">
        <f>IF($W85=1,IF(SUM($DQ85:DT85)&lt;&gt;1,IF(SUM(GO85,GT85,GZ85,HI85)&gt;0,1,),),)</f>
        <v>0</v>
      </c>
      <c r="DV85" s="447">
        <f>IF($W85=1,IF(SUM($DQ85:DT85)&lt;&gt;1,IF(SUM(GP85,HA85,HJ85)&gt;0,1,),),)</f>
        <v>0</v>
      </c>
      <c r="DW85" s="447">
        <f>IF($W85=1,IF(SUM($DQ85:DV85)&lt;&gt;1,IF(SUM(GQ85,HB85,HK85)&gt;0,1,),),)</f>
        <v>0</v>
      </c>
      <c r="DX85" s="447">
        <f>IF($W85=1,IF(SUM($DQ85:DV85)&lt;&gt;1,IF(SUM(GR85,HC85,HL85)&gt;0,1,),),)</f>
        <v>0</v>
      </c>
      <c r="DY85" s="447">
        <f>IF($W85=1,IF(SUM($DQ85:DX85)&lt;&gt;1,IF(SUM(GS85,HD85,HM85,GU85)&gt;0,1,),),)</f>
        <v>0</v>
      </c>
      <c r="DZ85" s="447">
        <f t="shared" si="354"/>
        <v>0</v>
      </c>
      <c r="EA85" s="643"/>
      <c r="EB85" s="643"/>
      <c r="EC85" s="643"/>
      <c r="ED85" s="643"/>
      <c r="EE85" s="643"/>
      <c r="EF85" s="643"/>
      <c r="EG85" s="643"/>
      <c r="EH85" s="643"/>
      <c r="EI85" s="643"/>
      <c r="EJ85" s="643"/>
      <c r="EK85" s="643"/>
      <c r="EL85" s="643"/>
      <c r="EM85" s="56"/>
      <c r="EN85" s="56"/>
      <c r="EO85" s="56"/>
      <c r="EP85" s="56"/>
      <c r="EQ85" s="56"/>
      <c r="ER85" s="555">
        <f t="shared" si="355"/>
        <v>0</v>
      </c>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448"/>
      <c r="FT85" s="56"/>
      <c r="FU85" s="449"/>
      <c r="FV85" s="458"/>
      <c r="FW85" s="573"/>
      <c r="FX85" s="530">
        <f t="shared" si="356"/>
        <v>0</v>
      </c>
      <c r="FY85" s="450"/>
      <c r="FZ85" s="451"/>
      <c r="GA85" s="452"/>
      <c r="GB85" s="452"/>
      <c r="GC85" s="453">
        <f t="shared" si="357"/>
        <v>0</v>
      </c>
      <c r="GD85" s="454">
        <f t="shared" si="358"/>
        <v>0</v>
      </c>
      <c r="GE85" s="455">
        <f t="shared" si="359"/>
        <v>0</v>
      </c>
      <c r="GF85" s="456">
        <f t="shared" si="360"/>
        <v>0</v>
      </c>
      <c r="GG85" s="456">
        <f t="shared" si="361"/>
        <v>0</v>
      </c>
      <c r="GH85" s="456">
        <f t="shared" si="362"/>
        <v>0</v>
      </c>
      <c r="GI85" s="456">
        <f t="shared" si="363"/>
        <v>0</v>
      </c>
      <c r="GJ85" s="455">
        <f t="shared" si="364"/>
        <v>0</v>
      </c>
      <c r="GK85" s="455">
        <f t="shared" si="464"/>
        <v>0</v>
      </c>
      <c r="GL85" s="455">
        <f>IF(AND($FX85&lt;&gt;1,$FZ85&lt;&gt;1),IF(AND(SUM($GK85:GK85)&lt;&gt;1),IF($GC85&gt;=10,1,),),0)</f>
        <v>0</v>
      </c>
      <c r="GM85" s="455">
        <f>IF(AND($FX85&lt;&gt;1,$FZ85&lt;&gt;1),IF(AND(SUM($GK85:GL85)&lt;&gt;1),IF(AND($FY85=1,$GC85&gt;=4),1,),),0)</f>
        <v>0</v>
      </c>
      <c r="GN85" s="455">
        <f>IF(AND($FX85&lt;&gt;1,$FZ85&lt;&gt;1),IF(AND(SUM($GK85:GM85)&lt;&gt;1),IF(AND($FY85=1,$GC85&gt;=2),1,),),0)</f>
        <v>0</v>
      </c>
      <c r="GO85" s="455">
        <f>IF(AND($FX85&lt;&gt;1,$FZ85&lt;&gt;1),IF(AND(SUM($GK85:GN85)&lt;&gt;1),IF(AND($FY85=1,$GC85&gt;0),1,),),0)</f>
        <v>0</v>
      </c>
      <c r="GP85" s="455">
        <f>IF(AND($FX85&lt;&gt;1,$FZ85&lt;&gt;1),IF(AND(SUM($GK85:GO85)&lt;&gt;1),IF($GC85&gt;=4,1,),),0)</f>
        <v>0</v>
      </c>
      <c r="GQ85" s="455">
        <f>IF(AND($FX85&lt;&gt;1,$FZ85&lt;&gt;1),IF(AND(SUM($GK85:GP85)&lt;&gt;1),IF($FY85=1,1,),),0)</f>
        <v>0</v>
      </c>
      <c r="GR85" s="455">
        <f>IF(AND($FX85&lt;&gt;1,$FZ85&lt;&gt;1),IF(AND(SUM($GK85:GQ85)&lt;&gt;1),IF($GC85&gt;=2,1,),),0)</f>
        <v>0</v>
      </c>
      <c r="GS85" s="455">
        <f>IF(AND($FX85&lt;&gt;1,$FZ85&lt;&gt;1),IF(AND(SUM($GK85:GR85)&lt;&gt;1),IF($GC85&gt;0,1,),),0)</f>
        <v>0</v>
      </c>
      <c r="GT85" s="455">
        <f t="shared" si="365"/>
        <v>0</v>
      </c>
      <c r="GU85" s="455">
        <f>IF($FX85&lt;&gt;1,IF(AND(SUM($GT85:GT85)&lt;&gt;1,$GJ85=4,$FZ85=1,$GC85&gt;0),1,),0)</f>
        <v>0</v>
      </c>
      <c r="GV85" s="455">
        <f t="shared" si="366"/>
        <v>0</v>
      </c>
      <c r="GW85" s="455">
        <f t="shared" si="367"/>
        <v>0</v>
      </c>
      <c r="GX85" s="455">
        <f>IF($FX85&lt;&gt;1,IF(AND($GJ85=2,SUM($GV85:GW85)&lt;&gt;1),IF(AND($FY85=1,$GD85&gt;=0.2),1,),),0)</f>
        <v>0</v>
      </c>
      <c r="GY85" s="455">
        <f>IF($FX85&lt;&gt;1,IF(AND($GJ85=2,SUM($GV85:GX85)&lt;&gt;1),IF(AND($FY85=1,$GD85&gt;=0.1),1,),),0)</f>
        <v>0</v>
      </c>
      <c r="GZ85" s="455">
        <f>IF($FX85&lt;&gt;1,IF(AND($GJ85=2,SUM($GV85:GY85)&lt;&gt;1),IF(AND($FY85=1,$GC85&gt;0),1,),),0)</f>
        <v>0</v>
      </c>
      <c r="HA85" s="455">
        <f>IF($FX85&lt;&gt;1,IF(AND($GJ85=2,SUM($GV85:GZ85)&lt;&gt;1),IF($GD85&gt;=0.2,1,),),0)</f>
        <v>0</v>
      </c>
      <c r="HB85" s="455">
        <f>IF($FX85&lt;&gt;1,IF(AND($GJ85=2,SUM($GV85:HA85)&lt;&gt;1),IF($FY85=1,1,),),0)</f>
        <v>0</v>
      </c>
      <c r="HC85" s="455">
        <f>IF($FX85&lt;&gt;1,IF(AND($GJ85=2,SUM($GV85:HB85)&lt;&gt;1),IF($GD85&gt;=0.1,1,),),0)</f>
        <v>0</v>
      </c>
      <c r="HD85" s="455">
        <f>IF($FX85&lt;&gt;1,IF(AND(SUM($GV85:HC85)&lt;&gt;1,$GJ85=2,$GC85&gt;0),1,),0)</f>
        <v>0</v>
      </c>
      <c r="HE85" s="455">
        <f t="shared" si="368"/>
        <v>0</v>
      </c>
      <c r="HF85" s="455">
        <f t="shared" si="369"/>
        <v>0</v>
      </c>
      <c r="HG85" s="455">
        <f>IF($FX85&lt;&gt;1,IF(AND($GJ85=3,SUM($HE85:HF85)&lt;&gt;1),IF(AND($FY85=1,$GD85&gt;=0.1),1,),),0)</f>
        <v>0</v>
      </c>
      <c r="HH85" s="455">
        <f>IF($FX85&lt;&gt;1,IF(AND($GJ85=3,SUM($HE85:HG85)&lt;&gt;1),IF(AND($FY85=1,$GD85&gt;=0.05),1,),),0)</f>
        <v>0</v>
      </c>
      <c r="HI85" s="455">
        <f>IF($FX85&lt;&gt;1,IF(AND($GJ85=3,SUM($HE85:HH85)&lt;&gt;1),IF(AND($FY85=1,$GC85&gt;0),1,),),0)</f>
        <v>0</v>
      </c>
      <c r="HJ85" s="455">
        <f>IF($FX85&lt;&gt;1,IF(AND($GJ85=3,SUM($HE85:HI85)&lt;&gt;1),IF($GD85&gt;=0.1,1,),),0)</f>
        <v>0</v>
      </c>
      <c r="HK85" s="455">
        <f>IF($FX85&lt;&gt;1,IF(AND($GJ85=3,SUM($HE85:HJ85)&lt;&gt;1),IF($FY85=1,1,),),0)</f>
        <v>0</v>
      </c>
      <c r="HL85" s="455">
        <f>IF($FX85&lt;&gt;1,IF(AND($GJ85=3,SUM($HE85:HK85)&lt;&gt;1),IF($GD85&gt;=0.05,1,),),0)</f>
        <v>0</v>
      </c>
      <c r="HM85" s="455">
        <f>IF($FX85&lt;&gt;1,IF(AND(SUM($HE85:HL85)&lt;&gt;1,$GJ85=3,$FZ85=1,$GC85&gt;0),1,),0)</f>
        <v>0</v>
      </c>
      <c r="HN85" s="457">
        <f t="shared" si="465"/>
        <v>0</v>
      </c>
      <c r="HO85" s="458"/>
      <c r="HP85" s="459">
        <f t="shared" si="370"/>
        <v>0</v>
      </c>
      <c r="HQ85" s="460">
        <f t="shared" si="371"/>
        <v>0</v>
      </c>
      <c r="HR85" s="460">
        <f t="shared" si="372"/>
        <v>0</v>
      </c>
      <c r="HS85" s="460">
        <f t="shared" si="373"/>
        <v>0</v>
      </c>
      <c r="HT85" s="460">
        <f t="shared" si="374"/>
        <v>0</v>
      </c>
      <c r="HU85" s="460">
        <f t="shared" si="375"/>
        <v>0</v>
      </c>
      <c r="HV85" s="460">
        <f t="shared" si="376"/>
        <v>0</v>
      </c>
      <c r="HW85" s="460">
        <f t="shared" si="377"/>
        <v>0</v>
      </c>
      <c r="HX85" s="460">
        <f t="shared" si="378"/>
        <v>0</v>
      </c>
      <c r="HY85" s="460">
        <f t="shared" si="379"/>
        <v>0</v>
      </c>
      <c r="HZ85" s="460">
        <f t="shared" si="380"/>
        <v>0</v>
      </c>
      <c r="IA85" s="460">
        <f t="shared" si="381"/>
        <v>0</v>
      </c>
      <c r="IB85" s="460">
        <f t="shared" si="382"/>
        <v>0</v>
      </c>
      <c r="IC85" s="460">
        <f t="shared" si="383"/>
        <v>0</v>
      </c>
      <c r="ID85" s="460">
        <f t="shared" si="384"/>
        <v>0</v>
      </c>
      <c r="IE85" s="460">
        <f t="shared" si="385"/>
        <v>0</v>
      </c>
      <c r="IF85" s="460">
        <f t="shared" si="386"/>
        <v>0</v>
      </c>
      <c r="IG85" s="460">
        <f t="shared" si="387"/>
        <v>0</v>
      </c>
      <c r="IH85" s="460">
        <f t="shared" si="388"/>
        <v>0</v>
      </c>
      <c r="II85" s="460">
        <f t="shared" si="389"/>
        <v>0</v>
      </c>
      <c r="IJ85" s="460">
        <f t="shared" si="390"/>
        <v>0</v>
      </c>
      <c r="IK85" s="460">
        <f t="shared" si="391"/>
        <v>0</v>
      </c>
      <c r="IL85" s="460">
        <f t="shared" si="392"/>
        <v>0</v>
      </c>
      <c r="IM85" s="460">
        <f t="shared" si="393"/>
        <v>0</v>
      </c>
      <c r="IN85" s="460">
        <f t="shared" si="394"/>
        <v>0</v>
      </c>
      <c r="IO85" s="460">
        <f t="shared" si="395"/>
        <v>0</v>
      </c>
      <c r="IP85" s="460">
        <f t="shared" si="396"/>
        <v>0</v>
      </c>
      <c r="IQ85" s="460">
        <f t="shared" si="397"/>
        <v>0</v>
      </c>
      <c r="IR85" s="460">
        <f t="shared" si="398"/>
        <v>0</v>
      </c>
      <c r="IS85" s="460">
        <f t="shared" si="399"/>
        <v>0</v>
      </c>
      <c r="IT85" s="460">
        <f t="shared" si="400"/>
        <v>0</v>
      </c>
      <c r="IU85" s="460">
        <f t="shared" si="401"/>
        <v>0</v>
      </c>
      <c r="IV85" s="460">
        <f t="shared" si="402"/>
        <v>0</v>
      </c>
      <c r="IW85" s="460">
        <f t="shared" si="403"/>
        <v>0</v>
      </c>
      <c r="IX85" s="460">
        <f t="shared" si="404"/>
        <v>0</v>
      </c>
      <c r="IY85" s="460">
        <f t="shared" si="405"/>
        <v>0</v>
      </c>
      <c r="IZ85" s="460">
        <f t="shared" si="406"/>
        <v>0</v>
      </c>
      <c r="JA85" s="460">
        <f t="shared" si="407"/>
        <v>0</v>
      </c>
      <c r="JB85" s="460">
        <f t="shared" si="408"/>
        <v>0</v>
      </c>
      <c r="JC85" s="460">
        <f t="shared" si="409"/>
        <v>0</v>
      </c>
      <c r="JD85" s="460">
        <f t="shared" si="410"/>
        <v>0</v>
      </c>
      <c r="JE85" s="460">
        <f t="shared" si="411"/>
        <v>0</v>
      </c>
      <c r="JF85" s="460">
        <f t="shared" si="412"/>
        <v>0</v>
      </c>
      <c r="JG85" s="460">
        <f t="shared" si="466"/>
        <v>0</v>
      </c>
      <c r="JH85" s="460">
        <f t="shared" si="467"/>
        <v>0</v>
      </c>
      <c r="JI85" s="460">
        <f t="shared" si="468"/>
        <v>0</v>
      </c>
      <c r="JJ85" s="460">
        <f t="shared" si="469"/>
        <v>0</v>
      </c>
      <c r="JK85" s="460">
        <f t="shared" si="470"/>
        <v>0</v>
      </c>
      <c r="JL85" s="460">
        <f t="shared" si="471"/>
        <v>0</v>
      </c>
      <c r="JM85" s="648">
        <f t="shared" si="413"/>
        <v>0</v>
      </c>
      <c r="JN85" s="460">
        <f t="shared" si="414"/>
        <v>0</v>
      </c>
      <c r="JO85" s="460">
        <f t="shared" si="415"/>
        <v>0</v>
      </c>
      <c r="JP85" s="648">
        <f t="shared" si="416"/>
        <v>0</v>
      </c>
      <c r="JQ85" s="460">
        <f t="shared" si="417"/>
        <v>0</v>
      </c>
      <c r="JR85" s="460">
        <f t="shared" si="418"/>
        <v>0</v>
      </c>
      <c r="JS85" s="460">
        <f t="shared" si="472"/>
        <v>0</v>
      </c>
      <c r="JT85" s="460">
        <f t="shared" si="419"/>
        <v>0</v>
      </c>
      <c r="JU85" s="460">
        <f t="shared" si="420"/>
        <v>0</v>
      </c>
      <c r="JV85" s="460">
        <f t="shared" si="421"/>
        <v>0</v>
      </c>
      <c r="JW85" s="460">
        <f t="shared" si="422"/>
        <v>0</v>
      </c>
      <c r="JX85" s="460">
        <f t="shared" si="422"/>
        <v>0</v>
      </c>
      <c r="JY85" s="460">
        <f t="shared" si="422"/>
        <v>0</v>
      </c>
      <c r="JZ85" s="460">
        <f t="shared" si="422"/>
        <v>0</v>
      </c>
      <c r="KA85" s="460">
        <f t="shared" si="422"/>
        <v>0</v>
      </c>
      <c r="KB85" s="460">
        <f t="shared" si="422"/>
        <v>0</v>
      </c>
      <c r="KC85" s="460">
        <f t="shared" si="422"/>
        <v>0</v>
      </c>
      <c r="KD85" s="460">
        <f t="shared" si="422"/>
        <v>0</v>
      </c>
      <c r="KE85" s="460">
        <f t="shared" si="422"/>
        <v>0</v>
      </c>
      <c r="KF85" s="460">
        <f t="shared" si="422"/>
        <v>0</v>
      </c>
      <c r="KG85" s="460">
        <f t="shared" si="422"/>
        <v>0</v>
      </c>
      <c r="KH85" s="460">
        <f t="shared" si="321"/>
        <v>0</v>
      </c>
      <c r="KI85" s="460">
        <f t="shared" si="321"/>
        <v>0</v>
      </c>
      <c r="KJ85" s="460">
        <f t="shared" si="321"/>
        <v>0</v>
      </c>
      <c r="KK85" s="460">
        <f t="shared" si="321"/>
        <v>0</v>
      </c>
      <c r="KL85" s="460">
        <f t="shared" si="321"/>
        <v>0</v>
      </c>
      <c r="KM85" s="460">
        <f t="shared" si="321"/>
        <v>0</v>
      </c>
      <c r="KN85" s="460">
        <f t="shared" si="321"/>
        <v>0</v>
      </c>
      <c r="KO85" s="460">
        <f t="shared" si="321"/>
        <v>0</v>
      </c>
      <c r="KP85" s="460">
        <f t="shared" si="321"/>
        <v>0</v>
      </c>
      <c r="KQ85" s="460">
        <f t="shared" si="321"/>
        <v>0</v>
      </c>
      <c r="KR85" s="460">
        <f t="shared" si="491"/>
        <v>0</v>
      </c>
      <c r="KS85" s="460">
        <f t="shared" si="491"/>
        <v>0</v>
      </c>
      <c r="KT85" s="460">
        <f t="shared" si="491"/>
        <v>0</v>
      </c>
      <c r="KU85" s="460">
        <f t="shared" si="491"/>
        <v>0</v>
      </c>
      <c r="KV85" s="460">
        <f t="shared" si="491"/>
        <v>0</v>
      </c>
      <c r="KW85" s="460">
        <f t="shared" si="491"/>
        <v>0</v>
      </c>
      <c r="KX85" s="460">
        <f t="shared" si="423"/>
        <v>0</v>
      </c>
      <c r="KY85" s="460">
        <f t="shared" si="490"/>
        <v>0</v>
      </c>
      <c r="KZ85" s="460">
        <f t="shared" si="424"/>
        <v>0</v>
      </c>
      <c r="LA85" s="457">
        <f t="shared" si="424"/>
        <v>0</v>
      </c>
      <c r="LB85" s="461">
        <f t="shared" si="473"/>
        <v>0</v>
      </c>
      <c r="LC85" s="460">
        <f t="shared" si="425"/>
        <v>0</v>
      </c>
      <c r="LD85" s="462">
        <f>IF(I85=1,VLOOKUP(C85,'総括表 (A表)'!$E$12:$AP$542,37,FALSE),)</f>
        <v>0</v>
      </c>
      <c r="LE85" s="463">
        <f t="shared" si="474"/>
        <v>0</v>
      </c>
      <c r="LF85" s="460" t="str">
        <f t="shared" si="426"/>
        <v/>
      </c>
      <c r="LG85" s="460" t="str">
        <f t="shared" si="427"/>
        <v/>
      </c>
      <c r="LH85" s="460" t="str">
        <f t="shared" si="475"/>
        <v/>
      </c>
      <c r="LI85" s="460" t="str">
        <f t="shared" si="476"/>
        <v/>
      </c>
      <c r="LJ85" s="460" t="str">
        <f t="shared" si="477"/>
        <v/>
      </c>
      <c r="LK85" s="460" t="str">
        <f t="shared" si="478"/>
        <v/>
      </c>
      <c r="LL85" s="460" t="str">
        <f t="shared" si="479"/>
        <v/>
      </c>
      <c r="LM85" s="460" t="str">
        <f t="shared" si="480"/>
        <v/>
      </c>
      <c r="LN85" s="460" t="str">
        <f t="shared" si="481"/>
        <v/>
      </c>
      <c r="LO85" s="462" t="str">
        <f t="shared" si="428"/>
        <v/>
      </c>
      <c r="LP85" s="459">
        <f t="shared" si="482"/>
        <v>0</v>
      </c>
      <c r="LQ85" s="460" t="str">
        <f t="shared" si="429"/>
        <v/>
      </c>
      <c r="LR85" s="460" t="str">
        <f t="shared" si="430"/>
        <v/>
      </c>
      <c r="LS85" s="464" t="str">
        <f t="shared" si="431"/>
        <v/>
      </c>
      <c r="LT85" s="460" t="str">
        <f t="shared" si="432"/>
        <v/>
      </c>
      <c r="LU85" s="460" t="str">
        <f t="shared" si="433"/>
        <v/>
      </c>
      <c r="LV85" s="621" t="str">
        <f t="shared" si="489"/>
        <v>○</v>
      </c>
      <c r="LW85" s="459">
        <f t="shared" si="483"/>
        <v>0</v>
      </c>
      <c r="LX85" s="465">
        <f t="shared" si="434"/>
        <v>0</v>
      </c>
      <c r="LY85" s="465" t="str">
        <f t="shared" si="435"/>
        <v/>
      </c>
      <c r="LZ85" s="466" t="str">
        <f t="shared" si="484"/>
        <v/>
      </c>
      <c r="MA85" s="466">
        <f t="shared" si="436"/>
        <v>0</v>
      </c>
      <c r="MB85" s="466">
        <f t="shared" si="485"/>
        <v>0</v>
      </c>
      <c r="MC85" s="466">
        <f t="shared" si="437"/>
        <v>0</v>
      </c>
      <c r="MD85" s="467">
        <f t="shared" si="438"/>
        <v>0</v>
      </c>
      <c r="ME85" s="468" t="str">
        <f t="shared" si="439"/>
        <v>○</v>
      </c>
      <c r="MF85" s="469" t="str">
        <f t="shared" si="440"/>
        <v/>
      </c>
      <c r="MG85" s="466">
        <f t="shared" si="441"/>
        <v>0</v>
      </c>
      <c r="MH85" s="470">
        <f t="shared" si="442"/>
        <v>0</v>
      </c>
      <c r="MI85" s="471" t="str">
        <f t="shared" si="486"/>
        <v>○</v>
      </c>
      <c r="MJ85" s="556" t="str">
        <f t="shared" si="487"/>
        <v>○</v>
      </c>
      <c r="MK85" s="569" t="str">
        <f t="shared" si="443"/>
        <v/>
      </c>
      <c r="ML85" s="568" t="str">
        <f t="shared" si="444"/>
        <v/>
      </c>
      <c r="MM85" s="570" t="str">
        <f t="shared" si="445"/>
        <v/>
      </c>
      <c r="MN85" s="571">
        <f t="shared" si="446"/>
        <v>0</v>
      </c>
    </row>
    <row r="86" spans="1:352" ht="30" customHeight="1">
      <c r="A86" s="531">
        <f t="shared" si="331"/>
        <v>0</v>
      </c>
      <c r="B86" s="531">
        <f t="shared" si="447"/>
        <v>0</v>
      </c>
      <c r="C86" s="531">
        <f t="shared" si="181"/>
        <v>0</v>
      </c>
      <c r="D86" s="531">
        <f t="shared" si="448"/>
        <v>0</v>
      </c>
      <c r="E86" s="531">
        <f t="shared" si="332"/>
        <v>0</v>
      </c>
      <c r="F86" s="531">
        <f t="shared" si="333"/>
        <v>0</v>
      </c>
      <c r="G86" s="531">
        <f t="shared" si="449"/>
        <v>0</v>
      </c>
      <c r="H86" s="531">
        <f t="shared" si="450"/>
        <v>0</v>
      </c>
      <c r="I86" s="531">
        <f t="shared" si="334"/>
        <v>0</v>
      </c>
      <c r="J86" s="531">
        <f t="shared" si="451"/>
        <v>0</v>
      </c>
      <c r="K86" s="532">
        <f t="shared" si="335"/>
        <v>73</v>
      </c>
      <c r="L86" s="390"/>
      <c r="M86" s="391"/>
      <c r="N86" s="391"/>
      <c r="O86" s="102"/>
      <c r="P86" s="545" cm="1">
        <f t="array" ref="P86">IFERROR(_xlfn.IFS($O86=1,"都市農業地域",$O86=2,"平地農業地域",$O86=3,"中間農業地域",$O86=4,"山間農業地域"),0)</f>
        <v>0</v>
      </c>
      <c r="Q86" s="560"/>
      <c r="R86" s="317">
        <f t="shared" si="336"/>
        <v>0</v>
      </c>
      <c r="S86" s="637"/>
      <c r="T86" s="742"/>
      <c r="U86" s="743"/>
      <c r="V86" s="637"/>
      <c r="W86" s="455" t="str">
        <f t="shared" si="452"/>
        <v/>
      </c>
      <c r="X86" s="546" t="str">
        <f>IFERROR(IF($Y86=5,"100万円",VLOOKUP($W86,'整理番号表 （R7） '!$Y$33:$Z$34,2,"FALSE")),"")</f>
        <v/>
      </c>
      <c r="Y86" s="50"/>
      <c r="Z86" s="456" cm="1">
        <f t="array" ref="Z86">IFERROR(_xlfn.IFS($Y86=1,"認定農業者",$Y86=2,"認定就農者",$Y86=3,"集落営農組織(任意組織)",$Y86=4,"市町村基本構想に示す目標水準を達成している農業者",$Y86=5,"市町村が認める者"),0)</f>
        <v>0</v>
      </c>
      <c r="AA86" s="371"/>
      <c r="AB86" s="547" t="str">
        <f>'整理番号表 （R7） '!$AC86</f>
        <v/>
      </c>
      <c r="AC86" s="548" t="str">
        <f t="shared" si="186"/>
        <v/>
      </c>
      <c r="AD86" s="50"/>
      <c r="AE86" s="50"/>
      <c r="AF86" s="318">
        <f>IF(AE86&lt;&gt;0,VLOOKUP(AE86,'整理番号表 （R7） '!$B$20:$F$47,2,FALSE),)</f>
        <v>0</v>
      </c>
      <c r="AG86" s="104"/>
      <c r="AH86" s="549" t="str">
        <f>IFERROR(VLOOKUP(AG86,'整理番号表 （R7） '!$P$6:$Q$39,2,FALSE),"")</f>
        <v/>
      </c>
      <c r="AI86" s="106"/>
      <c r="AJ86" s="530">
        <f t="shared" si="337"/>
        <v>0</v>
      </c>
      <c r="AK86" s="89"/>
      <c r="AL86" s="632"/>
      <c r="AM86" s="439"/>
      <c r="AN86" s="440"/>
      <c r="AO86" s="440"/>
      <c r="AP86" s="104"/>
      <c r="AQ86" s="441">
        <f>IF(AP86&lt;&gt;0,VLOOKUP(AP86,'整理番号表 （R7） '!$P$43:$R$49,2,FALSE),)</f>
        <v>0</v>
      </c>
      <c r="AR86" s="442"/>
      <c r="AS86" s="440"/>
      <c r="AT86" s="105"/>
      <c r="AU86" s="767"/>
      <c r="AV86" s="767"/>
      <c r="AW86" s="418"/>
      <c r="AX86" s="443">
        <f t="shared" si="453"/>
        <v>0</v>
      </c>
      <c r="AY86" s="443">
        <f t="shared" si="338"/>
        <v>0</v>
      </c>
      <c r="AZ86" s="418"/>
      <c r="BA86" s="443">
        <f t="shared" si="488"/>
        <v>0</v>
      </c>
      <c r="BB86" s="444"/>
      <c r="BC86" s="444"/>
      <c r="BD86" s="444"/>
      <c r="BE86" s="620"/>
      <c r="BF86" s="553" t="str">
        <f t="shared" si="339"/>
        <v/>
      </c>
      <c r="BG86" s="562" t="str">
        <f t="shared" si="340"/>
        <v/>
      </c>
      <c r="BH86" s="445">
        <f t="shared" si="454"/>
        <v>0</v>
      </c>
      <c r="BI86" s="445">
        <f t="shared" si="455"/>
        <v>0</v>
      </c>
      <c r="BJ86" s="446"/>
      <c r="BK86" s="446"/>
      <c r="BL86" s="446"/>
      <c r="BM86" s="45"/>
      <c r="BN86" s="318">
        <f>IF(BM86&lt;&gt;0,VLOOKUP(BM86,'整理番号表 （R7） '!$T$6:$U$16,2,FALSE),)</f>
        <v>0</v>
      </c>
      <c r="BO86" s="45"/>
      <c r="BP86" s="318">
        <f>IF(BO86&lt;&gt;0,VLOOKUP(BO86,'整理番号表 （R7） '!$T$23:$U$30,2,FALSE),)</f>
        <v>0</v>
      </c>
      <c r="BQ86" s="45"/>
      <c r="BR86" s="319">
        <f t="shared" si="341"/>
        <v>0</v>
      </c>
      <c r="BS86" s="763" t="str">
        <f t="shared" si="342"/>
        <v/>
      </c>
      <c r="BT86" s="113"/>
      <c r="BU86" s="618"/>
      <c r="BV86" s="113"/>
      <c r="BW86" s="113"/>
      <c r="BX86" s="113"/>
      <c r="BY86" s="554">
        <f t="shared" si="456"/>
        <v>0</v>
      </c>
      <c r="BZ86" s="764">
        <f t="shared" si="195"/>
        <v>0</v>
      </c>
      <c r="CA86" s="317">
        <f t="shared" si="457"/>
        <v>0</v>
      </c>
      <c r="CB86" s="357" t="str">
        <f t="shared" si="182"/>
        <v/>
      </c>
      <c r="CC86" s="317">
        <f t="shared" si="343"/>
        <v>0</v>
      </c>
      <c r="CD86" s="317">
        <f t="shared" si="458"/>
        <v>0</v>
      </c>
      <c r="CE86" s="317">
        <f t="shared" si="459"/>
        <v>0</v>
      </c>
      <c r="CF86" s="317">
        <f t="shared" si="460"/>
        <v>0</v>
      </c>
      <c r="CG86" s="317">
        <f t="shared" si="461"/>
        <v>0</v>
      </c>
      <c r="CH86" s="317">
        <f t="shared" si="462"/>
        <v>0</v>
      </c>
      <c r="CI86" s="357" t="str">
        <f t="shared" si="463"/>
        <v/>
      </c>
      <c r="CJ86" s="572">
        <f t="shared" si="492"/>
        <v>0</v>
      </c>
      <c r="CK86" s="320">
        <f t="shared" si="492"/>
        <v>0</v>
      </c>
      <c r="CL86" s="320">
        <f t="shared" si="492"/>
        <v>0</v>
      </c>
      <c r="CM86" s="320">
        <f t="shared" si="492"/>
        <v>0</v>
      </c>
      <c r="CN86" s="320">
        <f t="shared" si="492"/>
        <v>0</v>
      </c>
      <c r="CO86" s="320">
        <f t="shared" si="492"/>
        <v>0</v>
      </c>
      <c r="CP86" s="320">
        <f t="shared" si="344"/>
        <v>0</v>
      </c>
      <c r="CQ86" s="320">
        <f t="shared" si="493"/>
        <v>0</v>
      </c>
      <c r="CR86" s="320">
        <f t="shared" si="493"/>
        <v>0</v>
      </c>
      <c r="CS86" s="320">
        <f t="shared" si="493"/>
        <v>0</v>
      </c>
      <c r="CT86" s="320">
        <f t="shared" si="493"/>
        <v>0</v>
      </c>
      <c r="CU86" s="320">
        <f t="shared" si="493"/>
        <v>0</v>
      </c>
      <c r="CV86" s="320">
        <f t="shared" si="493"/>
        <v>0</v>
      </c>
      <c r="CW86" s="320">
        <f t="shared" si="345"/>
        <v>0</v>
      </c>
      <c r="CX86" s="320">
        <f t="shared" si="494"/>
        <v>0</v>
      </c>
      <c r="CY86" s="320">
        <f t="shared" si="494"/>
        <v>0</v>
      </c>
      <c r="CZ86" s="320">
        <f t="shared" si="494"/>
        <v>0</v>
      </c>
      <c r="DA86" s="320">
        <f t="shared" si="494"/>
        <v>0</v>
      </c>
      <c r="DB86" s="320">
        <f t="shared" si="494"/>
        <v>0</v>
      </c>
      <c r="DC86" s="320">
        <f t="shared" si="494"/>
        <v>0</v>
      </c>
      <c r="DD86" s="320">
        <f t="shared" si="346"/>
        <v>0</v>
      </c>
      <c r="DE86" s="320">
        <f t="shared" si="329"/>
        <v>0</v>
      </c>
      <c r="DF86" s="320">
        <f t="shared" si="329"/>
        <v>0</v>
      </c>
      <c r="DG86" s="320">
        <f t="shared" si="329"/>
        <v>0</v>
      </c>
      <c r="DH86" s="320">
        <f t="shared" si="329"/>
        <v>0</v>
      </c>
      <c r="DI86" s="320">
        <f t="shared" si="330"/>
        <v>0</v>
      </c>
      <c r="DJ86" s="320">
        <f t="shared" si="330"/>
        <v>0</v>
      </c>
      <c r="DK86" s="320">
        <f t="shared" si="347"/>
        <v>0</v>
      </c>
      <c r="DL86" s="320">
        <f t="shared" si="348"/>
        <v>0</v>
      </c>
      <c r="DM86" s="320">
        <f t="shared" si="349"/>
        <v>0</v>
      </c>
      <c r="DN86" s="320">
        <f t="shared" si="350"/>
        <v>0</v>
      </c>
      <c r="DO86" s="320">
        <f t="shared" si="351"/>
        <v>0</v>
      </c>
      <c r="DP86" s="374">
        <f t="shared" si="352"/>
        <v>0</v>
      </c>
      <c r="DQ86" s="447">
        <f t="shared" si="353"/>
        <v>0</v>
      </c>
      <c r="DR86" s="447">
        <f>IF($W86=1,IF(SUM($DQ86:DQ86)&lt;&gt;1,IF(SUM(GL86,GW86,HF86)&gt;0,1,),),)</f>
        <v>0</v>
      </c>
      <c r="DS86" s="447">
        <f>IF($W86=1,IF(SUM($DQ86:DR86)&lt;&gt;1,IF(SUM(GM86,GX86,HG86)&gt;0,1,),),)</f>
        <v>0</v>
      </c>
      <c r="DT86" s="447">
        <f>IF($W86=1,IF(SUM($DQ86:DS86)&lt;&gt;1,IF(SUM(GN86,GY86,HH86)&gt;0,1,),),)</f>
        <v>0</v>
      </c>
      <c r="DU86" s="447">
        <f>IF($W86=1,IF(SUM($DQ86:DT86)&lt;&gt;1,IF(SUM(GO86,GT86,GZ86,HI86)&gt;0,1,),),)</f>
        <v>0</v>
      </c>
      <c r="DV86" s="447">
        <f>IF($W86=1,IF(SUM($DQ86:DT86)&lt;&gt;1,IF(SUM(GP86,HA86,HJ86)&gt;0,1,),),)</f>
        <v>0</v>
      </c>
      <c r="DW86" s="447">
        <f>IF($W86=1,IF(SUM($DQ86:DV86)&lt;&gt;1,IF(SUM(GQ86,HB86,HK86)&gt;0,1,),),)</f>
        <v>0</v>
      </c>
      <c r="DX86" s="447">
        <f>IF($W86=1,IF(SUM($DQ86:DV86)&lt;&gt;1,IF(SUM(GR86,HC86,HL86)&gt;0,1,),),)</f>
        <v>0</v>
      </c>
      <c r="DY86" s="447">
        <f>IF($W86=1,IF(SUM($DQ86:DX86)&lt;&gt;1,IF(SUM(GS86,HD86,HM86,GU86)&gt;0,1,),),)</f>
        <v>0</v>
      </c>
      <c r="DZ86" s="447">
        <f t="shared" si="354"/>
        <v>0</v>
      </c>
      <c r="EA86" s="643"/>
      <c r="EB86" s="643"/>
      <c r="EC86" s="643"/>
      <c r="ED86" s="643"/>
      <c r="EE86" s="643"/>
      <c r="EF86" s="643"/>
      <c r="EG86" s="643"/>
      <c r="EH86" s="643"/>
      <c r="EI86" s="643"/>
      <c r="EJ86" s="643"/>
      <c r="EK86" s="643"/>
      <c r="EL86" s="643"/>
      <c r="EM86" s="56"/>
      <c r="EN86" s="56"/>
      <c r="EO86" s="56"/>
      <c r="EP86" s="56"/>
      <c r="EQ86" s="56"/>
      <c r="ER86" s="555">
        <f t="shared" si="355"/>
        <v>0</v>
      </c>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448"/>
      <c r="FT86" s="56"/>
      <c r="FU86" s="449"/>
      <c r="FV86" s="458"/>
      <c r="FW86" s="573"/>
      <c r="FX86" s="530">
        <f t="shared" si="356"/>
        <v>0</v>
      </c>
      <c r="FY86" s="450"/>
      <c r="FZ86" s="451"/>
      <c r="GA86" s="452"/>
      <c r="GB86" s="452"/>
      <c r="GC86" s="453">
        <f t="shared" si="357"/>
        <v>0</v>
      </c>
      <c r="GD86" s="454">
        <f t="shared" si="358"/>
        <v>0</v>
      </c>
      <c r="GE86" s="455">
        <f t="shared" si="359"/>
        <v>0</v>
      </c>
      <c r="GF86" s="456">
        <f t="shared" si="360"/>
        <v>0</v>
      </c>
      <c r="GG86" s="456">
        <f t="shared" si="361"/>
        <v>0</v>
      </c>
      <c r="GH86" s="456">
        <f t="shared" si="362"/>
        <v>0</v>
      </c>
      <c r="GI86" s="456">
        <f t="shared" si="363"/>
        <v>0</v>
      </c>
      <c r="GJ86" s="455">
        <f t="shared" si="364"/>
        <v>0</v>
      </c>
      <c r="GK86" s="455">
        <f t="shared" si="464"/>
        <v>0</v>
      </c>
      <c r="GL86" s="455">
        <f>IF(AND($FX86&lt;&gt;1,$FZ86&lt;&gt;1),IF(AND(SUM($GK86:GK86)&lt;&gt;1),IF($GC86&gt;=10,1,),),0)</f>
        <v>0</v>
      </c>
      <c r="GM86" s="455">
        <f>IF(AND($FX86&lt;&gt;1,$FZ86&lt;&gt;1),IF(AND(SUM($GK86:GL86)&lt;&gt;1),IF(AND($FY86=1,$GC86&gt;=4),1,),),0)</f>
        <v>0</v>
      </c>
      <c r="GN86" s="455">
        <f>IF(AND($FX86&lt;&gt;1,$FZ86&lt;&gt;1),IF(AND(SUM($GK86:GM86)&lt;&gt;1),IF(AND($FY86=1,$GC86&gt;=2),1,),),0)</f>
        <v>0</v>
      </c>
      <c r="GO86" s="455">
        <f>IF(AND($FX86&lt;&gt;1,$FZ86&lt;&gt;1),IF(AND(SUM($GK86:GN86)&lt;&gt;1),IF(AND($FY86=1,$GC86&gt;0),1,),),0)</f>
        <v>0</v>
      </c>
      <c r="GP86" s="455">
        <f>IF(AND($FX86&lt;&gt;1,$FZ86&lt;&gt;1),IF(AND(SUM($GK86:GO86)&lt;&gt;1),IF($GC86&gt;=4,1,),),0)</f>
        <v>0</v>
      </c>
      <c r="GQ86" s="455">
        <f>IF(AND($FX86&lt;&gt;1,$FZ86&lt;&gt;1),IF(AND(SUM($GK86:GP86)&lt;&gt;1),IF($FY86=1,1,),),0)</f>
        <v>0</v>
      </c>
      <c r="GR86" s="455">
        <f>IF(AND($FX86&lt;&gt;1,$FZ86&lt;&gt;1),IF(AND(SUM($GK86:GQ86)&lt;&gt;1),IF($GC86&gt;=2,1,),),0)</f>
        <v>0</v>
      </c>
      <c r="GS86" s="455">
        <f>IF(AND($FX86&lt;&gt;1,$FZ86&lt;&gt;1),IF(AND(SUM($GK86:GR86)&lt;&gt;1),IF($GC86&gt;0,1,),),0)</f>
        <v>0</v>
      </c>
      <c r="GT86" s="455">
        <f t="shared" si="365"/>
        <v>0</v>
      </c>
      <c r="GU86" s="455">
        <f>IF($FX86&lt;&gt;1,IF(AND(SUM($GT86:GT86)&lt;&gt;1,$GJ86=4,$FZ86=1,$GC86&gt;0),1,),0)</f>
        <v>0</v>
      </c>
      <c r="GV86" s="455">
        <f t="shared" si="366"/>
        <v>0</v>
      </c>
      <c r="GW86" s="455">
        <f t="shared" si="367"/>
        <v>0</v>
      </c>
      <c r="GX86" s="455">
        <f>IF($FX86&lt;&gt;1,IF(AND($GJ86=2,SUM($GV86:GW86)&lt;&gt;1),IF(AND($FY86=1,$GD86&gt;=0.2),1,),),0)</f>
        <v>0</v>
      </c>
      <c r="GY86" s="455">
        <f>IF($FX86&lt;&gt;1,IF(AND($GJ86=2,SUM($GV86:GX86)&lt;&gt;1),IF(AND($FY86=1,$GD86&gt;=0.1),1,),),0)</f>
        <v>0</v>
      </c>
      <c r="GZ86" s="455">
        <f>IF($FX86&lt;&gt;1,IF(AND($GJ86=2,SUM($GV86:GY86)&lt;&gt;1),IF(AND($FY86=1,$GC86&gt;0),1,),),0)</f>
        <v>0</v>
      </c>
      <c r="HA86" s="455">
        <f>IF($FX86&lt;&gt;1,IF(AND($GJ86=2,SUM($GV86:GZ86)&lt;&gt;1),IF($GD86&gt;=0.2,1,),),0)</f>
        <v>0</v>
      </c>
      <c r="HB86" s="455">
        <f>IF($FX86&lt;&gt;1,IF(AND($GJ86=2,SUM($GV86:HA86)&lt;&gt;1),IF($FY86=1,1,),),0)</f>
        <v>0</v>
      </c>
      <c r="HC86" s="455">
        <f>IF($FX86&lt;&gt;1,IF(AND($GJ86=2,SUM($GV86:HB86)&lt;&gt;1),IF($GD86&gt;=0.1,1,),),0)</f>
        <v>0</v>
      </c>
      <c r="HD86" s="455">
        <f>IF($FX86&lt;&gt;1,IF(AND(SUM($GV86:HC86)&lt;&gt;1,$GJ86=2,$GC86&gt;0),1,),0)</f>
        <v>0</v>
      </c>
      <c r="HE86" s="455">
        <f t="shared" si="368"/>
        <v>0</v>
      </c>
      <c r="HF86" s="455">
        <f t="shared" si="369"/>
        <v>0</v>
      </c>
      <c r="HG86" s="455">
        <f>IF($FX86&lt;&gt;1,IF(AND($GJ86=3,SUM($HE86:HF86)&lt;&gt;1),IF(AND($FY86=1,$GD86&gt;=0.1),1,),),0)</f>
        <v>0</v>
      </c>
      <c r="HH86" s="455">
        <f>IF($FX86&lt;&gt;1,IF(AND($GJ86=3,SUM($HE86:HG86)&lt;&gt;1),IF(AND($FY86=1,$GD86&gt;=0.05),1,),),0)</f>
        <v>0</v>
      </c>
      <c r="HI86" s="455">
        <f>IF($FX86&lt;&gt;1,IF(AND($GJ86=3,SUM($HE86:HH86)&lt;&gt;1),IF(AND($FY86=1,$GC86&gt;0),1,),),0)</f>
        <v>0</v>
      </c>
      <c r="HJ86" s="455">
        <f>IF($FX86&lt;&gt;1,IF(AND($GJ86=3,SUM($HE86:HI86)&lt;&gt;1),IF($GD86&gt;=0.1,1,),),0)</f>
        <v>0</v>
      </c>
      <c r="HK86" s="455">
        <f>IF($FX86&lt;&gt;1,IF(AND($GJ86=3,SUM($HE86:HJ86)&lt;&gt;1),IF($FY86=1,1,),),0)</f>
        <v>0</v>
      </c>
      <c r="HL86" s="455">
        <f>IF($FX86&lt;&gt;1,IF(AND($GJ86=3,SUM($HE86:HK86)&lt;&gt;1),IF($GD86&gt;=0.05,1,),),0)</f>
        <v>0</v>
      </c>
      <c r="HM86" s="455">
        <f>IF($FX86&lt;&gt;1,IF(AND(SUM($HE86:HL86)&lt;&gt;1,$GJ86=3,$FZ86=1,$GC86&gt;0),1,),0)</f>
        <v>0</v>
      </c>
      <c r="HN86" s="457">
        <f t="shared" si="465"/>
        <v>0</v>
      </c>
      <c r="HO86" s="458"/>
      <c r="HP86" s="459">
        <f t="shared" si="370"/>
        <v>0</v>
      </c>
      <c r="HQ86" s="460">
        <f t="shared" si="371"/>
        <v>0</v>
      </c>
      <c r="HR86" s="460">
        <f t="shared" si="372"/>
        <v>0</v>
      </c>
      <c r="HS86" s="460">
        <f t="shared" si="373"/>
        <v>0</v>
      </c>
      <c r="HT86" s="460">
        <f t="shared" si="374"/>
        <v>0</v>
      </c>
      <c r="HU86" s="460">
        <f t="shared" si="375"/>
        <v>0</v>
      </c>
      <c r="HV86" s="460">
        <f t="shared" si="376"/>
        <v>0</v>
      </c>
      <c r="HW86" s="460">
        <f t="shared" si="377"/>
        <v>0</v>
      </c>
      <c r="HX86" s="460">
        <f t="shared" si="378"/>
        <v>0</v>
      </c>
      <c r="HY86" s="460">
        <f t="shared" si="379"/>
        <v>0</v>
      </c>
      <c r="HZ86" s="460">
        <f t="shared" si="380"/>
        <v>0</v>
      </c>
      <c r="IA86" s="460">
        <f t="shared" si="381"/>
        <v>0</v>
      </c>
      <c r="IB86" s="460">
        <f t="shared" si="382"/>
        <v>0</v>
      </c>
      <c r="IC86" s="460">
        <f t="shared" si="383"/>
        <v>0</v>
      </c>
      <c r="ID86" s="460">
        <f t="shared" si="384"/>
        <v>0</v>
      </c>
      <c r="IE86" s="460">
        <f t="shared" si="385"/>
        <v>0</v>
      </c>
      <c r="IF86" s="460">
        <f t="shared" si="386"/>
        <v>0</v>
      </c>
      <c r="IG86" s="460">
        <f t="shared" si="387"/>
        <v>0</v>
      </c>
      <c r="IH86" s="460">
        <f t="shared" si="388"/>
        <v>0</v>
      </c>
      <c r="II86" s="460">
        <f t="shared" si="389"/>
        <v>0</v>
      </c>
      <c r="IJ86" s="460">
        <f t="shared" si="390"/>
        <v>0</v>
      </c>
      <c r="IK86" s="460">
        <f t="shared" si="391"/>
        <v>0</v>
      </c>
      <c r="IL86" s="460">
        <f t="shared" si="392"/>
        <v>0</v>
      </c>
      <c r="IM86" s="460">
        <f t="shared" si="393"/>
        <v>0</v>
      </c>
      <c r="IN86" s="460">
        <f t="shared" si="394"/>
        <v>0</v>
      </c>
      <c r="IO86" s="460">
        <f t="shared" si="395"/>
        <v>0</v>
      </c>
      <c r="IP86" s="460">
        <f t="shared" si="396"/>
        <v>0</v>
      </c>
      <c r="IQ86" s="460">
        <f t="shared" si="397"/>
        <v>0</v>
      </c>
      <c r="IR86" s="460">
        <f t="shared" si="398"/>
        <v>0</v>
      </c>
      <c r="IS86" s="460">
        <f t="shared" si="399"/>
        <v>0</v>
      </c>
      <c r="IT86" s="460">
        <f t="shared" si="400"/>
        <v>0</v>
      </c>
      <c r="IU86" s="460">
        <f t="shared" si="401"/>
        <v>0</v>
      </c>
      <c r="IV86" s="460">
        <f t="shared" si="402"/>
        <v>0</v>
      </c>
      <c r="IW86" s="460">
        <f t="shared" si="403"/>
        <v>0</v>
      </c>
      <c r="IX86" s="460">
        <f t="shared" si="404"/>
        <v>0</v>
      </c>
      <c r="IY86" s="460">
        <f t="shared" si="405"/>
        <v>0</v>
      </c>
      <c r="IZ86" s="460">
        <f t="shared" si="406"/>
        <v>0</v>
      </c>
      <c r="JA86" s="460">
        <f t="shared" si="407"/>
        <v>0</v>
      </c>
      <c r="JB86" s="460">
        <f t="shared" si="408"/>
        <v>0</v>
      </c>
      <c r="JC86" s="460">
        <f t="shared" si="409"/>
        <v>0</v>
      </c>
      <c r="JD86" s="460">
        <f t="shared" si="410"/>
        <v>0</v>
      </c>
      <c r="JE86" s="460">
        <f t="shared" si="411"/>
        <v>0</v>
      </c>
      <c r="JF86" s="460">
        <f t="shared" si="412"/>
        <v>0</v>
      </c>
      <c r="JG86" s="460">
        <f t="shared" si="466"/>
        <v>0</v>
      </c>
      <c r="JH86" s="460">
        <f t="shared" si="467"/>
        <v>0</v>
      </c>
      <c r="JI86" s="460">
        <f t="shared" si="468"/>
        <v>0</v>
      </c>
      <c r="JJ86" s="460">
        <f t="shared" si="469"/>
        <v>0</v>
      </c>
      <c r="JK86" s="460">
        <f t="shared" si="470"/>
        <v>0</v>
      </c>
      <c r="JL86" s="460">
        <f t="shared" si="471"/>
        <v>0</v>
      </c>
      <c r="JM86" s="648">
        <f t="shared" si="413"/>
        <v>0</v>
      </c>
      <c r="JN86" s="460">
        <f t="shared" si="414"/>
        <v>0</v>
      </c>
      <c r="JO86" s="460">
        <f t="shared" si="415"/>
        <v>0</v>
      </c>
      <c r="JP86" s="648">
        <f t="shared" si="416"/>
        <v>0</v>
      </c>
      <c r="JQ86" s="460">
        <f t="shared" si="417"/>
        <v>0</v>
      </c>
      <c r="JR86" s="460">
        <f t="shared" si="418"/>
        <v>0</v>
      </c>
      <c r="JS86" s="460">
        <f t="shared" si="472"/>
        <v>0</v>
      </c>
      <c r="JT86" s="460">
        <f t="shared" si="419"/>
        <v>0</v>
      </c>
      <c r="JU86" s="460">
        <f t="shared" si="420"/>
        <v>0</v>
      </c>
      <c r="JV86" s="460">
        <f t="shared" si="421"/>
        <v>0</v>
      </c>
      <c r="JW86" s="460">
        <f t="shared" si="422"/>
        <v>0</v>
      </c>
      <c r="JX86" s="460">
        <f t="shared" si="422"/>
        <v>0</v>
      </c>
      <c r="JY86" s="460">
        <f t="shared" si="422"/>
        <v>0</v>
      </c>
      <c r="JZ86" s="460">
        <f t="shared" si="422"/>
        <v>0</v>
      </c>
      <c r="KA86" s="460">
        <f t="shared" si="422"/>
        <v>0</v>
      </c>
      <c r="KB86" s="460">
        <f t="shared" si="422"/>
        <v>0</v>
      </c>
      <c r="KC86" s="460">
        <f t="shared" si="422"/>
        <v>0</v>
      </c>
      <c r="KD86" s="460">
        <f t="shared" si="422"/>
        <v>0</v>
      </c>
      <c r="KE86" s="460">
        <f t="shared" si="422"/>
        <v>0</v>
      </c>
      <c r="KF86" s="460">
        <f t="shared" si="422"/>
        <v>0</v>
      </c>
      <c r="KG86" s="460">
        <f t="shared" si="422"/>
        <v>0</v>
      </c>
      <c r="KH86" s="460">
        <f t="shared" si="321"/>
        <v>0</v>
      </c>
      <c r="KI86" s="460">
        <f t="shared" si="321"/>
        <v>0</v>
      </c>
      <c r="KJ86" s="460">
        <f t="shared" si="321"/>
        <v>0</v>
      </c>
      <c r="KK86" s="460">
        <f t="shared" si="321"/>
        <v>0</v>
      </c>
      <c r="KL86" s="460">
        <f t="shared" si="321"/>
        <v>0</v>
      </c>
      <c r="KM86" s="460">
        <f t="shared" si="321"/>
        <v>0</v>
      </c>
      <c r="KN86" s="460">
        <f t="shared" si="321"/>
        <v>0</v>
      </c>
      <c r="KO86" s="460">
        <f t="shared" si="321"/>
        <v>0</v>
      </c>
      <c r="KP86" s="460">
        <f t="shared" si="321"/>
        <v>0</v>
      </c>
      <c r="KQ86" s="460">
        <f t="shared" si="321"/>
        <v>0</v>
      </c>
      <c r="KR86" s="460">
        <f t="shared" si="491"/>
        <v>0</v>
      </c>
      <c r="KS86" s="460">
        <f t="shared" si="491"/>
        <v>0</v>
      </c>
      <c r="KT86" s="460">
        <f t="shared" si="491"/>
        <v>0</v>
      </c>
      <c r="KU86" s="460">
        <f t="shared" si="491"/>
        <v>0</v>
      </c>
      <c r="KV86" s="460">
        <f t="shared" si="491"/>
        <v>0</v>
      </c>
      <c r="KW86" s="460">
        <f t="shared" si="491"/>
        <v>0</v>
      </c>
      <c r="KX86" s="460">
        <f t="shared" si="423"/>
        <v>0</v>
      </c>
      <c r="KY86" s="460">
        <f t="shared" si="490"/>
        <v>0</v>
      </c>
      <c r="KZ86" s="460">
        <f t="shared" si="424"/>
        <v>0</v>
      </c>
      <c r="LA86" s="457">
        <f t="shared" si="424"/>
        <v>0</v>
      </c>
      <c r="LB86" s="461">
        <f t="shared" si="473"/>
        <v>0</v>
      </c>
      <c r="LC86" s="460">
        <f t="shared" si="425"/>
        <v>0</v>
      </c>
      <c r="LD86" s="462">
        <f>IF(I86=1,VLOOKUP(C86,'総括表 (A表)'!$E$12:$AP$542,37,FALSE),)</f>
        <v>0</v>
      </c>
      <c r="LE86" s="463">
        <f t="shared" si="474"/>
        <v>0</v>
      </c>
      <c r="LF86" s="460" t="str">
        <f t="shared" si="426"/>
        <v/>
      </c>
      <c r="LG86" s="460" t="str">
        <f t="shared" si="427"/>
        <v/>
      </c>
      <c r="LH86" s="460" t="str">
        <f t="shared" si="475"/>
        <v/>
      </c>
      <c r="LI86" s="460" t="str">
        <f t="shared" si="476"/>
        <v/>
      </c>
      <c r="LJ86" s="460" t="str">
        <f t="shared" si="477"/>
        <v/>
      </c>
      <c r="LK86" s="460" t="str">
        <f t="shared" si="478"/>
        <v/>
      </c>
      <c r="LL86" s="460" t="str">
        <f t="shared" si="479"/>
        <v/>
      </c>
      <c r="LM86" s="460" t="str">
        <f t="shared" si="480"/>
        <v/>
      </c>
      <c r="LN86" s="460" t="str">
        <f t="shared" si="481"/>
        <v/>
      </c>
      <c r="LO86" s="462" t="str">
        <f t="shared" si="428"/>
        <v/>
      </c>
      <c r="LP86" s="459">
        <f t="shared" si="482"/>
        <v>0</v>
      </c>
      <c r="LQ86" s="460" t="str">
        <f t="shared" si="429"/>
        <v/>
      </c>
      <c r="LR86" s="460" t="str">
        <f t="shared" si="430"/>
        <v/>
      </c>
      <c r="LS86" s="464" t="str">
        <f t="shared" si="431"/>
        <v/>
      </c>
      <c r="LT86" s="460" t="str">
        <f t="shared" si="432"/>
        <v/>
      </c>
      <c r="LU86" s="460" t="str">
        <f t="shared" si="433"/>
        <v/>
      </c>
      <c r="LV86" s="621" t="str">
        <f t="shared" si="489"/>
        <v>○</v>
      </c>
      <c r="LW86" s="459">
        <f t="shared" si="483"/>
        <v>0</v>
      </c>
      <c r="LX86" s="465">
        <f t="shared" si="434"/>
        <v>0</v>
      </c>
      <c r="LY86" s="465" t="str">
        <f t="shared" si="435"/>
        <v/>
      </c>
      <c r="LZ86" s="466" t="str">
        <f t="shared" si="484"/>
        <v/>
      </c>
      <c r="MA86" s="466">
        <f t="shared" si="436"/>
        <v>0</v>
      </c>
      <c r="MB86" s="466">
        <f t="shared" si="485"/>
        <v>0</v>
      </c>
      <c r="MC86" s="466">
        <f t="shared" si="437"/>
        <v>0</v>
      </c>
      <c r="MD86" s="467">
        <f t="shared" si="438"/>
        <v>0</v>
      </c>
      <c r="ME86" s="468" t="str">
        <f t="shared" si="439"/>
        <v>○</v>
      </c>
      <c r="MF86" s="469" t="str">
        <f t="shared" si="440"/>
        <v/>
      </c>
      <c r="MG86" s="466">
        <f t="shared" si="441"/>
        <v>0</v>
      </c>
      <c r="MH86" s="470">
        <f t="shared" si="442"/>
        <v>0</v>
      </c>
      <c r="MI86" s="471" t="str">
        <f t="shared" si="486"/>
        <v>○</v>
      </c>
      <c r="MJ86" s="556" t="str">
        <f t="shared" si="487"/>
        <v>○</v>
      </c>
      <c r="MK86" s="569" t="str">
        <f t="shared" si="443"/>
        <v/>
      </c>
      <c r="ML86" s="568" t="str">
        <f t="shared" si="444"/>
        <v/>
      </c>
      <c r="MM86" s="570" t="str">
        <f t="shared" si="445"/>
        <v/>
      </c>
      <c r="MN86" s="571">
        <f t="shared" si="446"/>
        <v>0</v>
      </c>
    </row>
    <row r="87" spans="1:352" ht="30" customHeight="1">
      <c r="A87" s="531">
        <f t="shared" si="331"/>
        <v>0</v>
      </c>
      <c r="B87" s="531">
        <f t="shared" si="447"/>
        <v>0</v>
      </c>
      <c r="C87" s="531">
        <f t="shared" ref="C87:C113" si="495">IF(N87&lt;&gt;"",IF(N87&lt;&gt;N86,C86+1,C86),0)</f>
        <v>0</v>
      </c>
      <c r="D87" s="531">
        <f t="shared" si="448"/>
        <v>0</v>
      </c>
      <c r="E87" s="531">
        <f t="shared" si="332"/>
        <v>0</v>
      </c>
      <c r="F87" s="531">
        <f t="shared" si="333"/>
        <v>0</v>
      </c>
      <c r="G87" s="531">
        <f t="shared" si="449"/>
        <v>0</v>
      </c>
      <c r="H87" s="531">
        <f t="shared" si="450"/>
        <v>0</v>
      </c>
      <c r="I87" s="531">
        <f t="shared" si="334"/>
        <v>0</v>
      </c>
      <c r="J87" s="531">
        <f t="shared" si="451"/>
        <v>0</v>
      </c>
      <c r="K87" s="532">
        <f t="shared" si="335"/>
        <v>74</v>
      </c>
      <c r="L87" s="390"/>
      <c r="M87" s="391"/>
      <c r="N87" s="391"/>
      <c r="O87" s="102"/>
      <c r="P87" s="545" cm="1">
        <f t="array" ref="P87">IFERROR(_xlfn.IFS($O87=1,"都市農業地域",$O87=2,"平地農業地域",$O87=3,"中間農業地域",$O87=4,"山間農業地域"),0)</f>
        <v>0</v>
      </c>
      <c r="Q87" s="560"/>
      <c r="R87" s="317">
        <f t="shared" si="336"/>
        <v>0</v>
      </c>
      <c r="S87" s="637"/>
      <c r="T87" s="742"/>
      <c r="U87" s="743"/>
      <c r="V87" s="637"/>
      <c r="W87" s="455" t="str">
        <f t="shared" si="452"/>
        <v/>
      </c>
      <c r="X87" s="546" t="str">
        <f>IFERROR(IF($Y87=5,"100万円",VLOOKUP($W87,'整理番号表 （R7） '!$Y$33:$Z$34,2,"FALSE")),"")</f>
        <v/>
      </c>
      <c r="Y87" s="50"/>
      <c r="Z87" s="456" cm="1">
        <f t="array" ref="Z87">IFERROR(_xlfn.IFS($Y87=1,"認定農業者",$Y87=2,"認定就農者",$Y87=3,"集落営農組織(任意組織)",$Y87=4,"市町村基本構想に示す目標水準を達成している農業者",$Y87=5,"市町村が認める者"),0)</f>
        <v>0</v>
      </c>
      <c r="AA87" s="371"/>
      <c r="AB87" s="547" t="str">
        <f>'整理番号表 （R7） '!$AC87</f>
        <v/>
      </c>
      <c r="AC87" s="548" t="str">
        <f t="shared" si="186"/>
        <v/>
      </c>
      <c r="AD87" s="50"/>
      <c r="AE87" s="50"/>
      <c r="AF87" s="318">
        <f>IF(AE87&lt;&gt;0,VLOOKUP(AE87,'整理番号表 （R7） '!$B$20:$F$47,2,FALSE),)</f>
        <v>0</v>
      </c>
      <c r="AG87" s="104"/>
      <c r="AH87" s="549" t="str">
        <f>IFERROR(VLOOKUP(AG87,'整理番号表 （R7） '!$P$6:$Q$39,2,FALSE),"")</f>
        <v/>
      </c>
      <c r="AI87" s="106"/>
      <c r="AJ87" s="530">
        <f t="shared" si="337"/>
        <v>0</v>
      </c>
      <c r="AK87" s="89"/>
      <c r="AL87" s="632"/>
      <c r="AM87" s="439"/>
      <c r="AN87" s="440"/>
      <c r="AO87" s="440"/>
      <c r="AP87" s="104"/>
      <c r="AQ87" s="441">
        <f>IF(AP87&lt;&gt;0,VLOOKUP(AP87,'整理番号表 （R7） '!$P$43:$R$49,2,FALSE),)</f>
        <v>0</v>
      </c>
      <c r="AR87" s="442"/>
      <c r="AS87" s="440"/>
      <c r="AT87" s="105"/>
      <c r="AU87" s="767"/>
      <c r="AV87" s="767"/>
      <c r="AW87" s="418"/>
      <c r="AX87" s="443">
        <f t="shared" si="453"/>
        <v>0</v>
      </c>
      <c r="AY87" s="443">
        <f t="shared" si="338"/>
        <v>0</v>
      </c>
      <c r="AZ87" s="418"/>
      <c r="BA87" s="443">
        <f t="shared" si="488"/>
        <v>0</v>
      </c>
      <c r="BB87" s="444"/>
      <c r="BC87" s="444"/>
      <c r="BD87" s="444"/>
      <c r="BE87" s="620"/>
      <c r="BF87" s="553" t="str">
        <f t="shared" si="339"/>
        <v/>
      </c>
      <c r="BG87" s="562" t="str">
        <f t="shared" si="340"/>
        <v/>
      </c>
      <c r="BH87" s="445">
        <f t="shared" si="454"/>
        <v>0</v>
      </c>
      <c r="BI87" s="445">
        <f t="shared" si="455"/>
        <v>0</v>
      </c>
      <c r="BJ87" s="446"/>
      <c r="BK87" s="446"/>
      <c r="BL87" s="446"/>
      <c r="BM87" s="45"/>
      <c r="BN87" s="318">
        <f>IF(BM87&lt;&gt;0,VLOOKUP(BM87,'整理番号表 （R7） '!$T$6:$U$16,2,FALSE),)</f>
        <v>0</v>
      </c>
      <c r="BO87" s="45"/>
      <c r="BP87" s="318">
        <f>IF(BO87&lt;&gt;0,VLOOKUP(BO87,'整理番号表 （R7） '!$T$23:$U$30,2,FALSE),)</f>
        <v>0</v>
      </c>
      <c r="BQ87" s="45"/>
      <c r="BR87" s="319">
        <f t="shared" si="341"/>
        <v>0</v>
      </c>
      <c r="BS87" s="763" t="str">
        <f t="shared" si="342"/>
        <v/>
      </c>
      <c r="BT87" s="113"/>
      <c r="BU87" s="618"/>
      <c r="BV87" s="113"/>
      <c r="BW87" s="113"/>
      <c r="BX87" s="113"/>
      <c r="BY87" s="554">
        <f t="shared" si="456"/>
        <v>0</v>
      </c>
      <c r="BZ87" s="764">
        <f t="shared" si="195"/>
        <v>0</v>
      </c>
      <c r="CA87" s="317">
        <f t="shared" si="457"/>
        <v>0</v>
      </c>
      <c r="CB87" s="357" t="str">
        <f t="shared" ref="CB87:CB113" si="496">IF(OR(EC87=1,ED87=1,EI87=1,EJ87=1),1,"")</f>
        <v/>
      </c>
      <c r="CC87" s="317">
        <f t="shared" si="343"/>
        <v>0</v>
      </c>
      <c r="CD87" s="317">
        <f t="shared" si="458"/>
        <v>0</v>
      </c>
      <c r="CE87" s="317">
        <f t="shared" si="459"/>
        <v>0</v>
      </c>
      <c r="CF87" s="317">
        <f t="shared" si="460"/>
        <v>0</v>
      </c>
      <c r="CG87" s="317">
        <f t="shared" si="461"/>
        <v>0</v>
      </c>
      <c r="CH87" s="317">
        <f t="shared" si="462"/>
        <v>0</v>
      </c>
      <c r="CI87" s="357" t="str">
        <f t="shared" si="463"/>
        <v/>
      </c>
      <c r="CJ87" s="572">
        <f t="shared" si="492"/>
        <v>0</v>
      </c>
      <c r="CK87" s="320">
        <f t="shared" si="492"/>
        <v>0</v>
      </c>
      <c r="CL87" s="320">
        <f t="shared" si="492"/>
        <v>0</v>
      </c>
      <c r="CM87" s="320">
        <f t="shared" si="492"/>
        <v>0</v>
      </c>
      <c r="CN87" s="320">
        <f t="shared" si="492"/>
        <v>0</v>
      </c>
      <c r="CO87" s="320">
        <f t="shared" si="492"/>
        <v>0</v>
      </c>
      <c r="CP87" s="320">
        <f t="shared" si="344"/>
        <v>0</v>
      </c>
      <c r="CQ87" s="320">
        <f t="shared" si="493"/>
        <v>0</v>
      </c>
      <c r="CR87" s="320">
        <f t="shared" si="493"/>
        <v>0</v>
      </c>
      <c r="CS87" s="320">
        <f t="shared" si="493"/>
        <v>0</v>
      </c>
      <c r="CT87" s="320">
        <f t="shared" si="493"/>
        <v>0</v>
      </c>
      <c r="CU87" s="320">
        <f t="shared" si="493"/>
        <v>0</v>
      </c>
      <c r="CV87" s="320">
        <f t="shared" si="493"/>
        <v>0</v>
      </c>
      <c r="CW87" s="320">
        <f t="shared" si="345"/>
        <v>0</v>
      </c>
      <c r="CX87" s="320">
        <f t="shared" si="494"/>
        <v>0</v>
      </c>
      <c r="CY87" s="320">
        <f t="shared" si="494"/>
        <v>0</v>
      </c>
      <c r="CZ87" s="320">
        <f t="shared" si="494"/>
        <v>0</v>
      </c>
      <c r="DA87" s="320">
        <f t="shared" si="494"/>
        <v>0</v>
      </c>
      <c r="DB87" s="320">
        <f t="shared" si="494"/>
        <v>0</v>
      </c>
      <c r="DC87" s="320">
        <f t="shared" si="494"/>
        <v>0</v>
      </c>
      <c r="DD87" s="320">
        <f t="shared" si="346"/>
        <v>0</v>
      </c>
      <c r="DE87" s="320">
        <f t="shared" si="329"/>
        <v>0</v>
      </c>
      <c r="DF87" s="320">
        <f t="shared" si="329"/>
        <v>0</v>
      </c>
      <c r="DG87" s="320">
        <f t="shared" si="329"/>
        <v>0</v>
      </c>
      <c r="DH87" s="320">
        <f t="shared" si="329"/>
        <v>0</v>
      </c>
      <c r="DI87" s="320">
        <f t="shared" si="330"/>
        <v>0</v>
      </c>
      <c r="DJ87" s="320">
        <f t="shared" si="330"/>
        <v>0</v>
      </c>
      <c r="DK87" s="320">
        <f t="shared" si="347"/>
        <v>0</v>
      </c>
      <c r="DL87" s="320">
        <f t="shared" si="348"/>
        <v>0</v>
      </c>
      <c r="DM87" s="320">
        <f t="shared" si="349"/>
        <v>0</v>
      </c>
      <c r="DN87" s="320">
        <f t="shared" si="350"/>
        <v>0</v>
      </c>
      <c r="DO87" s="320">
        <f t="shared" si="351"/>
        <v>0</v>
      </c>
      <c r="DP87" s="374">
        <f t="shared" si="352"/>
        <v>0</v>
      </c>
      <c r="DQ87" s="447">
        <f t="shared" si="353"/>
        <v>0</v>
      </c>
      <c r="DR87" s="447">
        <f>IF($W87=1,IF(SUM($DQ87:DQ87)&lt;&gt;1,IF(SUM(GL87,GW87,HF87)&gt;0,1,),),)</f>
        <v>0</v>
      </c>
      <c r="DS87" s="447">
        <f>IF($W87=1,IF(SUM($DQ87:DR87)&lt;&gt;1,IF(SUM(GM87,GX87,HG87)&gt;0,1,),),)</f>
        <v>0</v>
      </c>
      <c r="DT87" s="447">
        <f>IF($W87=1,IF(SUM($DQ87:DS87)&lt;&gt;1,IF(SUM(GN87,GY87,HH87)&gt;0,1,),),)</f>
        <v>0</v>
      </c>
      <c r="DU87" s="447">
        <f>IF($W87=1,IF(SUM($DQ87:DT87)&lt;&gt;1,IF(SUM(GO87,GT87,GZ87,HI87)&gt;0,1,),),)</f>
        <v>0</v>
      </c>
      <c r="DV87" s="447">
        <f>IF($W87=1,IF(SUM($DQ87:DT87)&lt;&gt;1,IF(SUM(GP87,HA87,HJ87)&gt;0,1,),),)</f>
        <v>0</v>
      </c>
      <c r="DW87" s="447">
        <f>IF($W87=1,IF(SUM($DQ87:DV87)&lt;&gt;1,IF(SUM(GQ87,HB87,HK87)&gt;0,1,),),)</f>
        <v>0</v>
      </c>
      <c r="DX87" s="447">
        <f>IF($W87=1,IF(SUM($DQ87:DV87)&lt;&gt;1,IF(SUM(GR87,HC87,HL87)&gt;0,1,),),)</f>
        <v>0</v>
      </c>
      <c r="DY87" s="447">
        <f>IF($W87=1,IF(SUM($DQ87:DX87)&lt;&gt;1,IF(SUM(GS87,HD87,HM87,GU87)&gt;0,1,),),)</f>
        <v>0</v>
      </c>
      <c r="DZ87" s="447">
        <f t="shared" si="354"/>
        <v>0</v>
      </c>
      <c r="EA87" s="643"/>
      <c r="EB87" s="643"/>
      <c r="EC87" s="643"/>
      <c r="ED87" s="643"/>
      <c r="EE87" s="643"/>
      <c r="EF87" s="643"/>
      <c r="EG87" s="643"/>
      <c r="EH87" s="643"/>
      <c r="EI87" s="643"/>
      <c r="EJ87" s="643"/>
      <c r="EK87" s="643"/>
      <c r="EL87" s="643"/>
      <c r="EM87" s="56"/>
      <c r="EN87" s="56"/>
      <c r="EO87" s="56"/>
      <c r="EP87" s="56"/>
      <c r="EQ87" s="56"/>
      <c r="ER87" s="555">
        <f t="shared" si="355"/>
        <v>0</v>
      </c>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448"/>
      <c r="FT87" s="56"/>
      <c r="FU87" s="449"/>
      <c r="FV87" s="458"/>
      <c r="FW87" s="573"/>
      <c r="FX87" s="530">
        <f t="shared" si="356"/>
        <v>0</v>
      </c>
      <c r="FY87" s="450"/>
      <c r="FZ87" s="451"/>
      <c r="GA87" s="452"/>
      <c r="GB87" s="452"/>
      <c r="GC87" s="453">
        <f t="shared" si="357"/>
        <v>0</v>
      </c>
      <c r="GD87" s="454">
        <f t="shared" si="358"/>
        <v>0</v>
      </c>
      <c r="GE87" s="455">
        <f t="shared" si="359"/>
        <v>0</v>
      </c>
      <c r="GF87" s="456">
        <f t="shared" si="360"/>
        <v>0</v>
      </c>
      <c r="GG87" s="456">
        <f t="shared" si="361"/>
        <v>0</v>
      </c>
      <c r="GH87" s="456">
        <f t="shared" si="362"/>
        <v>0</v>
      </c>
      <c r="GI87" s="456">
        <f t="shared" si="363"/>
        <v>0</v>
      </c>
      <c r="GJ87" s="455">
        <f t="shared" si="364"/>
        <v>0</v>
      </c>
      <c r="GK87" s="455">
        <f t="shared" si="464"/>
        <v>0</v>
      </c>
      <c r="GL87" s="455">
        <f>IF(AND($FX87&lt;&gt;1,$FZ87&lt;&gt;1),IF(AND(SUM($GK87:GK87)&lt;&gt;1),IF($GC87&gt;=10,1,),),0)</f>
        <v>0</v>
      </c>
      <c r="GM87" s="455">
        <f>IF(AND($FX87&lt;&gt;1,$FZ87&lt;&gt;1),IF(AND(SUM($GK87:GL87)&lt;&gt;1),IF(AND($FY87=1,$GC87&gt;=4),1,),),0)</f>
        <v>0</v>
      </c>
      <c r="GN87" s="455">
        <f>IF(AND($FX87&lt;&gt;1,$FZ87&lt;&gt;1),IF(AND(SUM($GK87:GM87)&lt;&gt;1),IF(AND($FY87=1,$GC87&gt;=2),1,),),0)</f>
        <v>0</v>
      </c>
      <c r="GO87" s="455">
        <f>IF(AND($FX87&lt;&gt;1,$FZ87&lt;&gt;1),IF(AND(SUM($GK87:GN87)&lt;&gt;1),IF(AND($FY87=1,$GC87&gt;0),1,),),0)</f>
        <v>0</v>
      </c>
      <c r="GP87" s="455">
        <f>IF(AND($FX87&lt;&gt;1,$FZ87&lt;&gt;1),IF(AND(SUM($GK87:GO87)&lt;&gt;1),IF($GC87&gt;=4,1,),),0)</f>
        <v>0</v>
      </c>
      <c r="GQ87" s="455">
        <f>IF(AND($FX87&lt;&gt;1,$FZ87&lt;&gt;1),IF(AND(SUM($GK87:GP87)&lt;&gt;1),IF($FY87=1,1,),),0)</f>
        <v>0</v>
      </c>
      <c r="GR87" s="455">
        <f>IF(AND($FX87&lt;&gt;1,$FZ87&lt;&gt;1),IF(AND(SUM($GK87:GQ87)&lt;&gt;1),IF($GC87&gt;=2,1,),),0)</f>
        <v>0</v>
      </c>
      <c r="GS87" s="455">
        <f>IF(AND($FX87&lt;&gt;1,$FZ87&lt;&gt;1),IF(AND(SUM($GK87:GR87)&lt;&gt;1),IF($GC87&gt;0,1,),),0)</f>
        <v>0</v>
      </c>
      <c r="GT87" s="455">
        <f t="shared" si="365"/>
        <v>0</v>
      </c>
      <c r="GU87" s="455">
        <f>IF($FX87&lt;&gt;1,IF(AND(SUM($GT87:GT87)&lt;&gt;1,$GJ87=4,$FZ87=1,$GC87&gt;0),1,),0)</f>
        <v>0</v>
      </c>
      <c r="GV87" s="455">
        <f t="shared" si="366"/>
        <v>0</v>
      </c>
      <c r="GW87" s="455">
        <f t="shared" si="367"/>
        <v>0</v>
      </c>
      <c r="GX87" s="455">
        <f>IF($FX87&lt;&gt;1,IF(AND($GJ87=2,SUM($GV87:GW87)&lt;&gt;1),IF(AND($FY87=1,$GD87&gt;=0.2),1,),),0)</f>
        <v>0</v>
      </c>
      <c r="GY87" s="455">
        <f>IF($FX87&lt;&gt;1,IF(AND($GJ87=2,SUM($GV87:GX87)&lt;&gt;1),IF(AND($FY87=1,$GD87&gt;=0.1),1,),),0)</f>
        <v>0</v>
      </c>
      <c r="GZ87" s="455">
        <f>IF($FX87&lt;&gt;1,IF(AND($GJ87=2,SUM($GV87:GY87)&lt;&gt;1),IF(AND($FY87=1,$GC87&gt;0),1,),),0)</f>
        <v>0</v>
      </c>
      <c r="HA87" s="455">
        <f>IF($FX87&lt;&gt;1,IF(AND($GJ87=2,SUM($GV87:GZ87)&lt;&gt;1),IF($GD87&gt;=0.2,1,),),0)</f>
        <v>0</v>
      </c>
      <c r="HB87" s="455">
        <f>IF($FX87&lt;&gt;1,IF(AND($GJ87=2,SUM($GV87:HA87)&lt;&gt;1),IF($FY87=1,1,),),0)</f>
        <v>0</v>
      </c>
      <c r="HC87" s="455">
        <f>IF($FX87&lt;&gt;1,IF(AND($GJ87=2,SUM($GV87:HB87)&lt;&gt;1),IF($GD87&gt;=0.1,1,),),0)</f>
        <v>0</v>
      </c>
      <c r="HD87" s="455">
        <f>IF($FX87&lt;&gt;1,IF(AND(SUM($GV87:HC87)&lt;&gt;1,$GJ87=2,$GC87&gt;0),1,),0)</f>
        <v>0</v>
      </c>
      <c r="HE87" s="455">
        <f t="shared" si="368"/>
        <v>0</v>
      </c>
      <c r="HF87" s="455">
        <f t="shared" si="369"/>
        <v>0</v>
      </c>
      <c r="HG87" s="455">
        <f>IF($FX87&lt;&gt;1,IF(AND($GJ87=3,SUM($HE87:HF87)&lt;&gt;1),IF(AND($FY87=1,$GD87&gt;=0.1),1,),),0)</f>
        <v>0</v>
      </c>
      <c r="HH87" s="455">
        <f>IF($FX87&lt;&gt;1,IF(AND($GJ87=3,SUM($HE87:HG87)&lt;&gt;1),IF(AND($FY87=1,$GD87&gt;=0.05),1,),),0)</f>
        <v>0</v>
      </c>
      <c r="HI87" s="455">
        <f>IF($FX87&lt;&gt;1,IF(AND($GJ87=3,SUM($HE87:HH87)&lt;&gt;1),IF(AND($FY87=1,$GC87&gt;0),1,),),0)</f>
        <v>0</v>
      </c>
      <c r="HJ87" s="455">
        <f>IF($FX87&lt;&gt;1,IF(AND($GJ87=3,SUM($HE87:HI87)&lt;&gt;1),IF($GD87&gt;=0.1,1,),),0)</f>
        <v>0</v>
      </c>
      <c r="HK87" s="455">
        <f>IF($FX87&lt;&gt;1,IF(AND($GJ87=3,SUM($HE87:HJ87)&lt;&gt;1),IF($FY87=1,1,),),0)</f>
        <v>0</v>
      </c>
      <c r="HL87" s="455">
        <f>IF($FX87&lt;&gt;1,IF(AND($GJ87=3,SUM($HE87:HK87)&lt;&gt;1),IF($GD87&gt;=0.05,1,),),0)</f>
        <v>0</v>
      </c>
      <c r="HM87" s="455">
        <f>IF($FX87&lt;&gt;1,IF(AND(SUM($HE87:HL87)&lt;&gt;1,$GJ87=3,$FZ87=1,$GC87&gt;0),1,),0)</f>
        <v>0</v>
      </c>
      <c r="HN87" s="457">
        <f t="shared" si="465"/>
        <v>0</v>
      </c>
      <c r="HO87" s="458"/>
      <c r="HP87" s="459">
        <f t="shared" si="370"/>
        <v>0</v>
      </c>
      <c r="HQ87" s="460">
        <f t="shared" si="371"/>
        <v>0</v>
      </c>
      <c r="HR87" s="460">
        <f t="shared" si="372"/>
        <v>0</v>
      </c>
      <c r="HS87" s="460">
        <f t="shared" si="373"/>
        <v>0</v>
      </c>
      <c r="HT87" s="460">
        <f t="shared" si="374"/>
        <v>0</v>
      </c>
      <c r="HU87" s="460">
        <f t="shared" si="375"/>
        <v>0</v>
      </c>
      <c r="HV87" s="460">
        <f t="shared" si="376"/>
        <v>0</v>
      </c>
      <c r="HW87" s="460">
        <f t="shared" si="377"/>
        <v>0</v>
      </c>
      <c r="HX87" s="460">
        <f t="shared" si="378"/>
        <v>0</v>
      </c>
      <c r="HY87" s="460">
        <f t="shared" si="379"/>
        <v>0</v>
      </c>
      <c r="HZ87" s="460">
        <f t="shared" si="380"/>
        <v>0</v>
      </c>
      <c r="IA87" s="460">
        <f t="shared" si="381"/>
        <v>0</v>
      </c>
      <c r="IB87" s="460">
        <f t="shared" si="382"/>
        <v>0</v>
      </c>
      <c r="IC87" s="460">
        <f t="shared" si="383"/>
        <v>0</v>
      </c>
      <c r="ID87" s="460">
        <f t="shared" si="384"/>
        <v>0</v>
      </c>
      <c r="IE87" s="460">
        <f t="shared" si="385"/>
        <v>0</v>
      </c>
      <c r="IF87" s="460">
        <f t="shared" si="386"/>
        <v>0</v>
      </c>
      <c r="IG87" s="460">
        <f t="shared" si="387"/>
        <v>0</v>
      </c>
      <c r="IH87" s="460">
        <f t="shared" si="388"/>
        <v>0</v>
      </c>
      <c r="II87" s="460">
        <f t="shared" si="389"/>
        <v>0</v>
      </c>
      <c r="IJ87" s="460">
        <f t="shared" si="390"/>
        <v>0</v>
      </c>
      <c r="IK87" s="460">
        <f t="shared" si="391"/>
        <v>0</v>
      </c>
      <c r="IL87" s="460">
        <f t="shared" si="392"/>
        <v>0</v>
      </c>
      <c r="IM87" s="460">
        <f t="shared" si="393"/>
        <v>0</v>
      </c>
      <c r="IN87" s="460">
        <f t="shared" si="394"/>
        <v>0</v>
      </c>
      <c r="IO87" s="460">
        <f t="shared" si="395"/>
        <v>0</v>
      </c>
      <c r="IP87" s="460">
        <f t="shared" si="396"/>
        <v>0</v>
      </c>
      <c r="IQ87" s="460">
        <f t="shared" si="397"/>
        <v>0</v>
      </c>
      <c r="IR87" s="460">
        <f t="shared" si="398"/>
        <v>0</v>
      </c>
      <c r="IS87" s="460">
        <f t="shared" si="399"/>
        <v>0</v>
      </c>
      <c r="IT87" s="460">
        <f t="shared" si="400"/>
        <v>0</v>
      </c>
      <c r="IU87" s="460">
        <f t="shared" si="401"/>
        <v>0</v>
      </c>
      <c r="IV87" s="460">
        <f t="shared" si="402"/>
        <v>0</v>
      </c>
      <c r="IW87" s="460">
        <f t="shared" si="403"/>
        <v>0</v>
      </c>
      <c r="IX87" s="460">
        <f t="shared" si="404"/>
        <v>0</v>
      </c>
      <c r="IY87" s="460">
        <f t="shared" si="405"/>
        <v>0</v>
      </c>
      <c r="IZ87" s="460">
        <f t="shared" si="406"/>
        <v>0</v>
      </c>
      <c r="JA87" s="460">
        <f t="shared" si="407"/>
        <v>0</v>
      </c>
      <c r="JB87" s="460">
        <f t="shared" si="408"/>
        <v>0</v>
      </c>
      <c r="JC87" s="460">
        <f t="shared" si="409"/>
        <v>0</v>
      </c>
      <c r="JD87" s="460">
        <f t="shared" si="410"/>
        <v>0</v>
      </c>
      <c r="JE87" s="460">
        <f t="shared" si="411"/>
        <v>0</v>
      </c>
      <c r="JF87" s="460">
        <f t="shared" si="412"/>
        <v>0</v>
      </c>
      <c r="JG87" s="460">
        <f t="shared" si="466"/>
        <v>0</v>
      </c>
      <c r="JH87" s="460">
        <f t="shared" si="467"/>
        <v>0</v>
      </c>
      <c r="JI87" s="460">
        <f t="shared" si="468"/>
        <v>0</v>
      </c>
      <c r="JJ87" s="460">
        <f t="shared" si="469"/>
        <v>0</v>
      </c>
      <c r="JK87" s="460">
        <f t="shared" si="470"/>
        <v>0</v>
      </c>
      <c r="JL87" s="460">
        <f t="shared" si="471"/>
        <v>0</v>
      </c>
      <c r="JM87" s="648">
        <f t="shared" si="413"/>
        <v>0</v>
      </c>
      <c r="JN87" s="460">
        <f t="shared" si="414"/>
        <v>0</v>
      </c>
      <c r="JO87" s="460">
        <f t="shared" si="415"/>
        <v>0</v>
      </c>
      <c r="JP87" s="648">
        <f t="shared" si="416"/>
        <v>0</v>
      </c>
      <c r="JQ87" s="460">
        <f t="shared" si="417"/>
        <v>0</v>
      </c>
      <c r="JR87" s="460">
        <f t="shared" si="418"/>
        <v>0</v>
      </c>
      <c r="JS87" s="460">
        <f t="shared" si="472"/>
        <v>0</v>
      </c>
      <c r="JT87" s="460">
        <f t="shared" si="419"/>
        <v>0</v>
      </c>
      <c r="JU87" s="460">
        <f t="shared" si="420"/>
        <v>0</v>
      </c>
      <c r="JV87" s="460">
        <f t="shared" si="421"/>
        <v>0</v>
      </c>
      <c r="JW87" s="460">
        <f t="shared" si="422"/>
        <v>0</v>
      </c>
      <c r="JX87" s="460">
        <f t="shared" si="422"/>
        <v>0</v>
      </c>
      <c r="JY87" s="460">
        <f t="shared" si="422"/>
        <v>0</v>
      </c>
      <c r="JZ87" s="460">
        <f t="shared" si="422"/>
        <v>0</v>
      </c>
      <c r="KA87" s="460">
        <f t="shared" si="422"/>
        <v>0</v>
      </c>
      <c r="KB87" s="460">
        <f t="shared" si="422"/>
        <v>0</v>
      </c>
      <c r="KC87" s="460">
        <f t="shared" si="422"/>
        <v>0</v>
      </c>
      <c r="KD87" s="460">
        <f t="shared" si="422"/>
        <v>0</v>
      </c>
      <c r="KE87" s="460">
        <f t="shared" si="422"/>
        <v>0</v>
      </c>
      <c r="KF87" s="460">
        <f t="shared" si="422"/>
        <v>0</v>
      </c>
      <c r="KG87" s="460">
        <f t="shared" si="422"/>
        <v>0</v>
      </c>
      <c r="KH87" s="460">
        <f t="shared" si="321"/>
        <v>0</v>
      </c>
      <c r="KI87" s="460">
        <f t="shared" si="321"/>
        <v>0</v>
      </c>
      <c r="KJ87" s="460">
        <f t="shared" si="321"/>
        <v>0</v>
      </c>
      <c r="KK87" s="460">
        <f t="shared" si="321"/>
        <v>0</v>
      </c>
      <c r="KL87" s="460">
        <f t="shared" si="321"/>
        <v>0</v>
      </c>
      <c r="KM87" s="460">
        <f t="shared" si="321"/>
        <v>0</v>
      </c>
      <c r="KN87" s="460">
        <f t="shared" si="321"/>
        <v>0</v>
      </c>
      <c r="KO87" s="460">
        <f t="shared" si="321"/>
        <v>0</v>
      </c>
      <c r="KP87" s="460">
        <f t="shared" si="321"/>
        <v>0</v>
      </c>
      <c r="KQ87" s="460">
        <f t="shared" si="321"/>
        <v>0</v>
      </c>
      <c r="KR87" s="460">
        <f t="shared" si="491"/>
        <v>0</v>
      </c>
      <c r="KS87" s="460">
        <f t="shared" si="491"/>
        <v>0</v>
      </c>
      <c r="KT87" s="460">
        <f t="shared" si="491"/>
        <v>0</v>
      </c>
      <c r="KU87" s="460">
        <f t="shared" si="491"/>
        <v>0</v>
      </c>
      <c r="KV87" s="460">
        <f t="shared" si="491"/>
        <v>0</v>
      </c>
      <c r="KW87" s="460">
        <f t="shared" si="491"/>
        <v>0</v>
      </c>
      <c r="KX87" s="460">
        <f t="shared" si="423"/>
        <v>0</v>
      </c>
      <c r="KY87" s="460">
        <f t="shared" si="490"/>
        <v>0</v>
      </c>
      <c r="KZ87" s="460">
        <f t="shared" si="424"/>
        <v>0</v>
      </c>
      <c r="LA87" s="457">
        <f t="shared" si="424"/>
        <v>0</v>
      </c>
      <c r="LB87" s="461">
        <f t="shared" si="473"/>
        <v>0</v>
      </c>
      <c r="LC87" s="460">
        <f t="shared" si="425"/>
        <v>0</v>
      </c>
      <c r="LD87" s="462">
        <f>IF(I87=1,VLOOKUP(C87,'総括表 (A表)'!$E$12:$AP$542,37,FALSE),)</f>
        <v>0</v>
      </c>
      <c r="LE87" s="463">
        <f t="shared" si="474"/>
        <v>0</v>
      </c>
      <c r="LF87" s="460" t="str">
        <f t="shared" si="426"/>
        <v/>
      </c>
      <c r="LG87" s="460" t="str">
        <f t="shared" si="427"/>
        <v/>
      </c>
      <c r="LH87" s="460" t="str">
        <f t="shared" si="475"/>
        <v/>
      </c>
      <c r="LI87" s="460" t="str">
        <f t="shared" si="476"/>
        <v/>
      </c>
      <c r="LJ87" s="460" t="str">
        <f t="shared" si="477"/>
        <v/>
      </c>
      <c r="LK87" s="460" t="str">
        <f t="shared" si="478"/>
        <v/>
      </c>
      <c r="LL87" s="460" t="str">
        <f t="shared" si="479"/>
        <v/>
      </c>
      <c r="LM87" s="460" t="str">
        <f t="shared" si="480"/>
        <v/>
      </c>
      <c r="LN87" s="460" t="str">
        <f t="shared" si="481"/>
        <v/>
      </c>
      <c r="LO87" s="462" t="str">
        <f t="shared" si="428"/>
        <v/>
      </c>
      <c r="LP87" s="459">
        <f t="shared" si="482"/>
        <v>0</v>
      </c>
      <c r="LQ87" s="460" t="str">
        <f t="shared" si="429"/>
        <v/>
      </c>
      <c r="LR87" s="460" t="str">
        <f t="shared" si="430"/>
        <v/>
      </c>
      <c r="LS87" s="464" t="str">
        <f t="shared" si="431"/>
        <v/>
      </c>
      <c r="LT87" s="460" t="str">
        <f t="shared" si="432"/>
        <v/>
      </c>
      <c r="LU87" s="460" t="str">
        <f t="shared" si="433"/>
        <v/>
      </c>
      <c r="LV87" s="621" t="str">
        <f t="shared" si="489"/>
        <v>○</v>
      </c>
      <c r="LW87" s="459">
        <f t="shared" si="483"/>
        <v>0</v>
      </c>
      <c r="LX87" s="465">
        <f t="shared" si="434"/>
        <v>0</v>
      </c>
      <c r="LY87" s="465" t="str">
        <f t="shared" si="435"/>
        <v/>
      </c>
      <c r="LZ87" s="466" t="str">
        <f t="shared" si="484"/>
        <v/>
      </c>
      <c r="MA87" s="466">
        <f t="shared" si="436"/>
        <v>0</v>
      </c>
      <c r="MB87" s="466">
        <f t="shared" si="485"/>
        <v>0</v>
      </c>
      <c r="MC87" s="466">
        <f t="shared" si="437"/>
        <v>0</v>
      </c>
      <c r="MD87" s="467">
        <f t="shared" si="438"/>
        <v>0</v>
      </c>
      <c r="ME87" s="468" t="str">
        <f t="shared" si="439"/>
        <v>○</v>
      </c>
      <c r="MF87" s="469" t="str">
        <f t="shared" si="440"/>
        <v/>
      </c>
      <c r="MG87" s="466">
        <f t="shared" si="441"/>
        <v>0</v>
      </c>
      <c r="MH87" s="470">
        <f t="shared" si="442"/>
        <v>0</v>
      </c>
      <c r="MI87" s="471" t="str">
        <f t="shared" si="486"/>
        <v>○</v>
      </c>
      <c r="MJ87" s="556" t="str">
        <f t="shared" si="487"/>
        <v>○</v>
      </c>
      <c r="MK87" s="569" t="str">
        <f t="shared" si="443"/>
        <v/>
      </c>
      <c r="ML87" s="568" t="str">
        <f t="shared" si="444"/>
        <v/>
      </c>
      <c r="MM87" s="570" t="str">
        <f t="shared" si="445"/>
        <v/>
      </c>
      <c r="MN87" s="571">
        <f t="shared" si="446"/>
        <v>0</v>
      </c>
    </row>
    <row r="88" spans="1:352" ht="30" customHeight="1">
      <c r="A88" s="531">
        <f t="shared" si="331"/>
        <v>0</v>
      </c>
      <c r="B88" s="531">
        <f t="shared" si="447"/>
        <v>0</v>
      </c>
      <c r="C88" s="531">
        <f t="shared" si="495"/>
        <v>0</v>
      </c>
      <c r="D88" s="531">
        <f t="shared" si="448"/>
        <v>0</v>
      </c>
      <c r="E88" s="531">
        <f t="shared" si="332"/>
        <v>0</v>
      </c>
      <c r="F88" s="531">
        <f t="shared" si="333"/>
        <v>0</v>
      </c>
      <c r="G88" s="531">
        <f t="shared" si="449"/>
        <v>0</v>
      </c>
      <c r="H88" s="531">
        <f t="shared" si="450"/>
        <v>0</v>
      </c>
      <c r="I88" s="531">
        <f t="shared" si="334"/>
        <v>0</v>
      </c>
      <c r="J88" s="531">
        <f t="shared" si="451"/>
        <v>0</v>
      </c>
      <c r="K88" s="532">
        <f t="shared" si="335"/>
        <v>75</v>
      </c>
      <c r="L88" s="390"/>
      <c r="M88" s="391"/>
      <c r="N88" s="391"/>
      <c r="O88" s="102"/>
      <c r="P88" s="545" cm="1">
        <f t="array" ref="P88">IFERROR(_xlfn.IFS($O88=1,"都市農業地域",$O88=2,"平地農業地域",$O88=3,"中間農業地域",$O88=4,"山間農業地域"),0)</f>
        <v>0</v>
      </c>
      <c r="Q88" s="560"/>
      <c r="R88" s="317">
        <f t="shared" si="336"/>
        <v>0</v>
      </c>
      <c r="S88" s="637"/>
      <c r="T88" s="742"/>
      <c r="U88" s="743"/>
      <c r="V88" s="637"/>
      <c r="W88" s="455" t="str">
        <f t="shared" si="452"/>
        <v/>
      </c>
      <c r="X88" s="546" t="str">
        <f>IFERROR(IF($Y88=5,"100万円",VLOOKUP($W88,'整理番号表 （R7） '!$Y$33:$Z$34,2,"FALSE")),"")</f>
        <v/>
      </c>
      <c r="Y88" s="50"/>
      <c r="Z88" s="456" cm="1">
        <f t="array" ref="Z88">IFERROR(_xlfn.IFS($Y88=1,"認定農業者",$Y88=2,"認定就農者",$Y88=3,"集落営農組織(任意組織)",$Y88=4,"市町村基本構想に示す目標水準を達成している農業者",$Y88=5,"市町村が認める者"),0)</f>
        <v>0</v>
      </c>
      <c r="AA88" s="371"/>
      <c r="AB88" s="547" t="str">
        <f>'整理番号表 （R7） '!$AC88</f>
        <v/>
      </c>
      <c r="AC88" s="548" t="str">
        <f t="shared" si="186"/>
        <v/>
      </c>
      <c r="AD88" s="50"/>
      <c r="AE88" s="50"/>
      <c r="AF88" s="318">
        <f>IF(AE88&lt;&gt;0,VLOOKUP(AE88,'整理番号表 （R7） '!$B$20:$F$47,2,FALSE),)</f>
        <v>0</v>
      </c>
      <c r="AG88" s="104"/>
      <c r="AH88" s="549" t="str">
        <f>IFERROR(VLOOKUP(AG88,'整理番号表 （R7） '!$P$6:$Q$39,2,FALSE),"")</f>
        <v/>
      </c>
      <c r="AI88" s="106"/>
      <c r="AJ88" s="530">
        <f t="shared" si="337"/>
        <v>0</v>
      </c>
      <c r="AK88" s="89"/>
      <c r="AL88" s="632"/>
      <c r="AM88" s="439"/>
      <c r="AN88" s="440"/>
      <c r="AO88" s="440"/>
      <c r="AP88" s="104"/>
      <c r="AQ88" s="441">
        <f>IF(AP88&lt;&gt;0,VLOOKUP(AP88,'整理番号表 （R7） '!$P$43:$R$49,2,FALSE),)</f>
        <v>0</v>
      </c>
      <c r="AR88" s="442"/>
      <c r="AS88" s="440"/>
      <c r="AT88" s="105"/>
      <c r="AU88" s="767"/>
      <c r="AV88" s="767"/>
      <c r="AW88" s="418"/>
      <c r="AX88" s="443">
        <f t="shared" si="453"/>
        <v>0</v>
      </c>
      <c r="AY88" s="443">
        <f t="shared" si="338"/>
        <v>0</v>
      </c>
      <c r="AZ88" s="418"/>
      <c r="BA88" s="443">
        <f t="shared" si="488"/>
        <v>0</v>
      </c>
      <c r="BB88" s="444"/>
      <c r="BC88" s="444"/>
      <c r="BD88" s="444"/>
      <c r="BE88" s="620"/>
      <c r="BF88" s="553" t="str">
        <f t="shared" si="339"/>
        <v/>
      </c>
      <c r="BG88" s="562" t="str">
        <f t="shared" si="340"/>
        <v/>
      </c>
      <c r="BH88" s="445">
        <f t="shared" si="454"/>
        <v>0</v>
      </c>
      <c r="BI88" s="445">
        <f t="shared" si="455"/>
        <v>0</v>
      </c>
      <c r="BJ88" s="446"/>
      <c r="BK88" s="446"/>
      <c r="BL88" s="446"/>
      <c r="BM88" s="45"/>
      <c r="BN88" s="318">
        <f>IF(BM88&lt;&gt;0,VLOOKUP(BM88,'整理番号表 （R7） '!$T$6:$U$16,2,FALSE),)</f>
        <v>0</v>
      </c>
      <c r="BO88" s="45"/>
      <c r="BP88" s="318">
        <f>IF(BO88&lt;&gt;0,VLOOKUP(BO88,'整理番号表 （R7） '!$T$23:$U$30,2,FALSE),)</f>
        <v>0</v>
      </c>
      <c r="BQ88" s="45"/>
      <c r="BR88" s="319">
        <f t="shared" si="341"/>
        <v>0</v>
      </c>
      <c r="BS88" s="763" t="str">
        <f t="shared" si="342"/>
        <v/>
      </c>
      <c r="BT88" s="113"/>
      <c r="BU88" s="618"/>
      <c r="BV88" s="113"/>
      <c r="BW88" s="113"/>
      <c r="BX88" s="113"/>
      <c r="BY88" s="554">
        <f t="shared" si="456"/>
        <v>0</v>
      </c>
      <c r="BZ88" s="764">
        <f t="shared" si="195"/>
        <v>0</v>
      </c>
      <c r="CA88" s="317">
        <f t="shared" si="457"/>
        <v>0</v>
      </c>
      <c r="CB88" s="357" t="str">
        <f t="shared" si="496"/>
        <v/>
      </c>
      <c r="CC88" s="317">
        <f t="shared" si="343"/>
        <v>0</v>
      </c>
      <c r="CD88" s="317">
        <f t="shared" si="458"/>
        <v>0</v>
      </c>
      <c r="CE88" s="317">
        <f t="shared" si="459"/>
        <v>0</v>
      </c>
      <c r="CF88" s="317">
        <f t="shared" si="460"/>
        <v>0</v>
      </c>
      <c r="CG88" s="317">
        <f t="shared" si="461"/>
        <v>0</v>
      </c>
      <c r="CH88" s="317">
        <f t="shared" si="462"/>
        <v>0</v>
      </c>
      <c r="CI88" s="357" t="str">
        <f t="shared" si="463"/>
        <v/>
      </c>
      <c r="CJ88" s="572">
        <f t="shared" si="492"/>
        <v>0</v>
      </c>
      <c r="CK88" s="320">
        <f t="shared" si="492"/>
        <v>0</v>
      </c>
      <c r="CL88" s="320">
        <f t="shared" si="492"/>
        <v>0</v>
      </c>
      <c r="CM88" s="320">
        <f t="shared" si="492"/>
        <v>0</v>
      </c>
      <c r="CN88" s="320">
        <f t="shared" si="492"/>
        <v>0</v>
      </c>
      <c r="CO88" s="320">
        <f t="shared" si="492"/>
        <v>0</v>
      </c>
      <c r="CP88" s="320">
        <f t="shared" si="344"/>
        <v>0</v>
      </c>
      <c r="CQ88" s="320">
        <f t="shared" si="493"/>
        <v>0</v>
      </c>
      <c r="CR88" s="320">
        <f t="shared" si="493"/>
        <v>0</v>
      </c>
      <c r="CS88" s="320">
        <f t="shared" si="493"/>
        <v>0</v>
      </c>
      <c r="CT88" s="320">
        <f t="shared" si="493"/>
        <v>0</v>
      </c>
      <c r="CU88" s="320">
        <f t="shared" si="493"/>
        <v>0</v>
      </c>
      <c r="CV88" s="320">
        <f t="shared" si="493"/>
        <v>0</v>
      </c>
      <c r="CW88" s="320">
        <f t="shared" si="345"/>
        <v>0</v>
      </c>
      <c r="CX88" s="320">
        <f t="shared" si="494"/>
        <v>0</v>
      </c>
      <c r="CY88" s="320">
        <f t="shared" si="494"/>
        <v>0</v>
      </c>
      <c r="CZ88" s="320">
        <f t="shared" si="494"/>
        <v>0</v>
      </c>
      <c r="DA88" s="320">
        <f t="shared" si="494"/>
        <v>0</v>
      </c>
      <c r="DB88" s="320">
        <f t="shared" si="494"/>
        <v>0</v>
      </c>
      <c r="DC88" s="320">
        <f t="shared" si="494"/>
        <v>0</v>
      </c>
      <c r="DD88" s="320">
        <f t="shared" si="346"/>
        <v>0</v>
      </c>
      <c r="DE88" s="320">
        <f t="shared" si="329"/>
        <v>0</v>
      </c>
      <c r="DF88" s="320">
        <f t="shared" si="329"/>
        <v>0</v>
      </c>
      <c r="DG88" s="320">
        <f t="shared" si="329"/>
        <v>0</v>
      </c>
      <c r="DH88" s="320">
        <f t="shared" si="329"/>
        <v>0</v>
      </c>
      <c r="DI88" s="320">
        <f t="shared" si="330"/>
        <v>0</v>
      </c>
      <c r="DJ88" s="320">
        <f t="shared" si="330"/>
        <v>0</v>
      </c>
      <c r="DK88" s="320">
        <f t="shared" si="347"/>
        <v>0</v>
      </c>
      <c r="DL88" s="320">
        <f t="shared" si="348"/>
        <v>0</v>
      </c>
      <c r="DM88" s="320">
        <f t="shared" si="349"/>
        <v>0</v>
      </c>
      <c r="DN88" s="320">
        <f t="shared" si="350"/>
        <v>0</v>
      </c>
      <c r="DO88" s="320">
        <f t="shared" si="351"/>
        <v>0</v>
      </c>
      <c r="DP88" s="374">
        <f t="shared" si="352"/>
        <v>0</v>
      </c>
      <c r="DQ88" s="447">
        <f t="shared" si="353"/>
        <v>0</v>
      </c>
      <c r="DR88" s="447">
        <f>IF($W88=1,IF(SUM($DQ88:DQ88)&lt;&gt;1,IF(SUM(GL88,GW88,HF88)&gt;0,1,),),)</f>
        <v>0</v>
      </c>
      <c r="DS88" s="447">
        <f>IF($W88=1,IF(SUM($DQ88:DR88)&lt;&gt;1,IF(SUM(GM88,GX88,HG88)&gt;0,1,),),)</f>
        <v>0</v>
      </c>
      <c r="DT88" s="447">
        <f>IF($W88=1,IF(SUM($DQ88:DS88)&lt;&gt;1,IF(SUM(GN88,GY88,HH88)&gt;0,1,),),)</f>
        <v>0</v>
      </c>
      <c r="DU88" s="447">
        <f>IF($W88=1,IF(SUM($DQ88:DT88)&lt;&gt;1,IF(SUM(GO88,GT88,GZ88,HI88)&gt;0,1,),),)</f>
        <v>0</v>
      </c>
      <c r="DV88" s="447">
        <f>IF($W88=1,IF(SUM($DQ88:DT88)&lt;&gt;1,IF(SUM(GP88,HA88,HJ88)&gt;0,1,),),)</f>
        <v>0</v>
      </c>
      <c r="DW88" s="447">
        <f>IF($W88=1,IF(SUM($DQ88:DV88)&lt;&gt;1,IF(SUM(GQ88,HB88,HK88)&gt;0,1,),),)</f>
        <v>0</v>
      </c>
      <c r="DX88" s="447">
        <f>IF($W88=1,IF(SUM($DQ88:DV88)&lt;&gt;1,IF(SUM(GR88,HC88,HL88)&gt;0,1,),),)</f>
        <v>0</v>
      </c>
      <c r="DY88" s="447">
        <f>IF($W88=1,IF(SUM($DQ88:DX88)&lt;&gt;1,IF(SUM(GS88,HD88,HM88,GU88)&gt;0,1,),),)</f>
        <v>0</v>
      </c>
      <c r="DZ88" s="447">
        <f t="shared" si="354"/>
        <v>0</v>
      </c>
      <c r="EA88" s="643"/>
      <c r="EB88" s="643"/>
      <c r="EC88" s="643"/>
      <c r="ED88" s="643"/>
      <c r="EE88" s="643"/>
      <c r="EF88" s="643"/>
      <c r="EG88" s="643"/>
      <c r="EH88" s="643"/>
      <c r="EI88" s="643"/>
      <c r="EJ88" s="643"/>
      <c r="EK88" s="643"/>
      <c r="EL88" s="643"/>
      <c r="EM88" s="56"/>
      <c r="EN88" s="56"/>
      <c r="EO88" s="56"/>
      <c r="EP88" s="56"/>
      <c r="EQ88" s="56"/>
      <c r="ER88" s="555">
        <f t="shared" si="355"/>
        <v>0</v>
      </c>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448"/>
      <c r="FT88" s="56"/>
      <c r="FU88" s="449"/>
      <c r="FV88" s="458"/>
      <c r="FW88" s="573"/>
      <c r="FX88" s="530">
        <f t="shared" si="356"/>
        <v>0</v>
      </c>
      <c r="FY88" s="450"/>
      <c r="FZ88" s="451"/>
      <c r="GA88" s="452"/>
      <c r="GB88" s="452"/>
      <c r="GC88" s="453">
        <f t="shared" si="357"/>
        <v>0</v>
      </c>
      <c r="GD88" s="454">
        <f t="shared" si="358"/>
        <v>0</v>
      </c>
      <c r="GE88" s="455">
        <f t="shared" si="359"/>
        <v>0</v>
      </c>
      <c r="GF88" s="456">
        <f t="shared" si="360"/>
        <v>0</v>
      </c>
      <c r="GG88" s="456">
        <f t="shared" si="361"/>
        <v>0</v>
      </c>
      <c r="GH88" s="456">
        <f t="shared" si="362"/>
        <v>0</v>
      </c>
      <c r="GI88" s="456">
        <f t="shared" si="363"/>
        <v>0</v>
      </c>
      <c r="GJ88" s="455">
        <f t="shared" si="364"/>
        <v>0</v>
      </c>
      <c r="GK88" s="455">
        <f t="shared" si="464"/>
        <v>0</v>
      </c>
      <c r="GL88" s="455">
        <f>IF(AND($FX88&lt;&gt;1,$FZ88&lt;&gt;1),IF(AND(SUM($GK88:GK88)&lt;&gt;1),IF($GC88&gt;=10,1,),),0)</f>
        <v>0</v>
      </c>
      <c r="GM88" s="455">
        <f>IF(AND($FX88&lt;&gt;1,$FZ88&lt;&gt;1),IF(AND(SUM($GK88:GL88)&lt;&gt;1),IF(AND($FY88=1,$GC88&gt;=4),1,),),0)</f>
        <v>0</v>
      </c>
      <c r="GN88" s="455">
        <f>IF(AND($FX88&lt;&gt;1,$FZ88&lt;&gt;1),IF(AND(SUM($GK88:GM88)&lt;&gt;1),IF(AND($FY88=1,$GC88&gt;=2),1,),),0)</f>
        <v>0</v>
      </c>
      <c r="GO88" s="455">
        <f>IF(AND($FX88&lt;&gt;1,$FZ88&lt;&gt;1),IF(AND(SUM($GK88:GN88)&lt;&gt;1),IF(AND($FY88=1,$GC88&gt;0),1,),),0)</f>
        <v>0</v>
      </c>
      <c r="GP88" s="455">
        <f>IF(AND($FX88&lt;&gt;1,$FZ88&lt;&gt;1),IF(AND(SUM($GK88:GO88)&lt;&gt;1),IF($GC88&gt;=4,1,),),0)</f>
        <v>0</v>
      </c>
      <c r="GQ88" s="455">
        <f>IF(AND($FX88&lt;&gt;1,$FZ88&lt;&gt;1),IF(AND(SUM($GK88:GP88)&lt;&gt;1),IF($FY88=1,1,),),0)</f>
        <v>0</v>
      </c>
      <c r="GR88" s="455">
        <f>IF(AND($FX88&lt;&gt;1,$FZ88&lt;&gt;1),IF(AND(SUM($GK88:GQ88)&lt;&gt;1),IF($GC88&gt;=2,1,),),0)</f>
        <v>0</v>
      </c>
      <c r="GS88" s="455">
        <f>IF(AND($FX88&lt;&gt;1,$FZ88&lt;&gt;1),IF(AND(SUM($GK88:GR88)&lt;&gt;1),IF($GC88&gt;0,1,),),0)</f>
        <v>0</v>
      </c>
      <c r="GT88" s="455">
        <f t="shared" si="365"/>
        <v>0</v>
      </c>
      <c r="GU88" s="455">
        <f>IF($FX88&lt;&gt;1,IF(AND(SUM($GT88:GT88)&lt;&gt;1,$GJ88=4,$FZ88=1,$GC88&gt;0),1,),0)</f>
        <v>0</v>
      </c>
      <c r="GV88" s="455">
        <f t="shared" si="366"/>
        <v>0</v>
      </c>
      <c r="GW88" s="455">
        <f t="shared" si="367"/>
        <v>0</v>
      </c>
      <c r="GX88" s="455">
        <f>IF($FX88&lt;&gt;1,IF(AND($GJ88=2,SUM($GV88:GW88)&lt;&gt;1),IF(AND($FY88=1,$GD88&gt;=0.2),1,),),0)</f>
        <v>0</v>
      </c>
      <c r="GY88" s="455">
        <f>IF($FX88&lt;&gt;1,IF(AND($GJ88=2,SUM($GV88:GX88)&lt;&gt;1),IF(AND($FY88=1,$GD88&gt;=0.1),1,),),0)</f>
        <v>0</v>
      </c>
      <c r="GZ88" s="455">
        <f>IF($FX88&lt;&gt;1,IF(AND($GJ88=2,SUM($GV88:GY88)&lt;&gt;1),IF(AND($FY88=1,$GC88&gt;0),1,),),0)</f>
        <v>0</v>
      </c>
      <c r="HA88" s="455">
        <f>IF($FX88&lt;&gt;1,IF(AND($GJ88=2,SUM($GV88:GZ88)&lt;&gt;1),IF($GD88&gt;=0.2,1,),),0)</f>
        <v>0</v>
      </c>
      <c r="HB88" s="455">
        <f>IF($FX88&lt;&gt;1,IF(AND($GJ88=2,SUM($GV88:HA88)&lt;&gt;1),IF($FY88=1,1,),),0)</f>
        <v>0</v>
      </c>
      <c r="HC88" s="455">
        <f>IF($FX88&lt;&gt;1,IF(AND($GJ88=2,SUM($GV88:HB88)&lt;&gt;1),IF($GD88&gt;=0.1,1,),),0)</f>
        <v>0</v>
      </c>
      <c r="HD88" s="455">
        <f>IF($FX88&lt;&gt;1,IF(AND(SUM($GV88:HC88)&lt;&gt;1,$GJ88=2,$GC88&gt;0),1,),0)</f>
        <v>0</v>
      </c>
      <c r="HE88" s="455">
        <f t="shared" si="368"/>
        <v>0</v>
      </c>
      <c r="HF88" s="455">
        <f t="shared" si="369"/>
        <v>0</v>
      </c>
      <c r="HG88" s="455">
        <f>IF($FX88&lt;&gt;1,IF(AND($GJ88=3,SUM($HE88:HF88)&lt;&gt;1),IF(AND($FY88=1,$GD88&gt;=0.1),1,),),0)</f>
        <v>0</v>
      </c>
      <c r="HH88" s="455">
        <f>IF($FX88&lt;&gt;1,IF(AND($GJ88=3,SUM($HE88:HG88)&lt;&gt;1),IF(AND($FY88=1,$GD88&gt;=0.05),1,),),0)</f>
        <v>0</v>
      </c>
      <c r="HI88" s="455">
        <f>IF($FX88&lt;&gt;1,IF(AND($GJ88=3,SUM($HE88:HH88)&lt;&gt;1),IF(AND($FY88=1,$GC88&gt;0),1,),),0)</f>
        <v>0</v>
      </c>
      <c r="HJ88" s="455">
        <f>IF($FX88&lt;&gt;1,IF(AND($GJ88=3,SUM($HE88:HI88)&lt;&gt;1),IF($GD88&gt;=0.1,1,),),0)</f>
        <v>0</v>
      </c>
      <c r="HK88" s="455">
        <f>IF($FX88&lt;&gt;1,IF(AND($GJ88=3,SUM($HE88:HJ88)&lt;&gt;1),IF($FY88=1,1,),),0)</f>
        <v>0</v>
      </c>
      <c r="HL88" s="455">
        <f>IF($FX88&lt;&gt;1,IF(AND($GJ88=3,SUM($HE88:HK88)&lt;&gt;1),IF($GD88&gt;=0.05,1,),),0)</f>
        <v>0</v>
      </c>
      <c r="HM88" s="455">
        <f>IF($FX88&lt;&gt;1,IF(AND(SUM($HE88:HL88)&lt;&gt;1,$GJ88=3,$FZ88=1,$GC88&gt;0),1,),0)</f>
        <v>0</v>
      </c>
      <c r="HN88" s="457">
        <f t="shared" si="465"/>
        <v>0</v>
      </c>
      <c r="HO88" s="458"/>
      <c r="HP88" s="459">
        <f t="shared" si="370"/>
        <v>0</v>
      </c>
      <c r="HQ88" s="460">
        <f t="shared" si="371"/>
        <v>0</v>
      </c>
      <c r="HR88" s="460">
        <f t="shared" si="372"/>
        <v>0</v>
      </c>
      <c r="HS88" s="460">
        <f t="shared" si="373"/>
        <v>0</v>
      </c>
      <c r="HT88" s="460">
        <f t="shared" si="374"/>
        <v>0</v>
      </c>
      <c r="HU88" s="460">
        <f t="shared" si="375"/>
        <v>0</v>
      </c>
      <c r="HV88" s="460">
        <f t="shared" si="376"/>
        <v>0</v>
      </c>
      <c r="HW88" s="460">
        <f t="shared" si="377"/>
        <v>0</v>
      </c>
      <c r="HX88" s="460">
        <f t="shared" si="378"/>
        <v>0</v>
      </c>
      <c r="HY88" s="460">
        <f t="shared" si="379"/>
        <v>0</v>
      </c>
      <c r="HZ88" s="460">
        <f t="shared" si="380"/>
        <v>0</v>
      </c>
      <c r="IA88" s="460">
        <f t="shared" si="381"/>
        <v>0</v>
      </c>
      <c r="IB88" s="460">
        <f t="shared" si="382"/>
        <v>0</v>
      </c>
      <c r="IC88" s="460">
        <f t="shared" si="383"/>
        <v>0</v>
      </c>
      <c r="ID88" s="460">
        <f t="shared" si="384"/>
        <v>0</v>
      </c>
      <c r="IE88" s="460">
        <f t="shared" si="385"/>
        <v>0</v>
      </c>
      <c r="IF88" s="460">
        <f t="shared" si="386"/>
        <v>0</v>
      </c>
      <c r="IG88" s="460">
        <f t="shared" si="387"/>
        <v>0</v>
      </c>
      <c r="IH88" s="460">
        <f t="shared" si="388"/>
        <v>0</v>
      </c>
      <c r="II88" s="460">
        <f t="shared" si="389"/>
        <v>0</v>
      </c>
      <c r="IJ88" s="460">
        <f t="shared" si="390"/>
        <v>0</v>
      </c>
      <c r="IK88" s="460">
        <f t="shared" si="391"/>
        <v>0</v>
      </c>
      <c r="IL88" s="460">
        <f t="shared" si="392"/>
        <v>0</v>
      </c>
      <c r="IM88" s="460">
        <f t="shared" si="393"/>
        <v>0</v>
      </c>
      <c r="IN88" s="460">
        <f t="shared" si="394"/>
        <v>0</v>
      </c>
      <c r="IO88" s="460">
        <f t="shared" si="395"/>
        <v>0</v>
      </c>
      <c r="IP88" s="460">
        <f t="shared" si="396"/>
        <v>0</v>
      </c>
      <c r="IQ88" s="460">
        <f t="shared" si="397"/>
        <v>0</v>
      </c>
      <c r="IR88" s="460">
        <f t="shared" si="398"/>
        <v>0</v>
      </c>
      <c r="IS88" s="460">
        <f t="shared" si="399"/>
        <v>0</v>
      </c>
      <c r="IT88" s="460">
        <f t="shared" si="400"/>
        <v>0</v>
      </c>
      <c r="IU88" s="460">
        <f t="shared" si="401"/>
        <v>0</v>
      </c>
      <c r="IV88" s="460">
        <f t="shared" si="402"/>
        <v>0</v>
      </c>
      <c r="IW88" s="460">
        <f t="shared" si="403"/>
        <v>0</v>
      </c>
      <c r="IX88" s="460">
        <f t="shared" si="404"/>
        <v>0</v>
      </c>
      <c r="IY88" s="460">
        <f t="shared" si="405"/>
        <v>0</v>
      </c>
      <c r="IZ88" s="460">
        <f t="shared" si="406"/>
        <v>0</v>
      </c>
      <c r="JA88" s="460">
        <f t="shared" si="407"/>
        <v>0</v>
      </c>
      <c r="JB88" s="460">
        <f t="shared" si="408"/>
        <v>0</v>
      </c>
      <c r="JC88" s="460">
        <f t="shared" si="409"/>
        <v>0</v>
      </c>
      <c r="JD88" s="460">
        <f t="shared" si="410"/>
        <v>0</v>
      </c>
      <c r="JE88" s="460">
        <f t="shared" si="411"/>
        <v>0</v>
      </c>
      <c r="JF88" s="460">
        <f t="shared" si="412"/>
        <v>0</v>
      </c>
      <c r="JG88" s="460">
        <f t="shared" si="466"/>
        <v>0</v>
      </c>
      <c r="JH88" s="460">
        <f t="shared" si="467"/>
        <v>0</v>
      </c>
      <c r="JI88" s="460">
        <f t="shared" si="468"/>
        <v>0</v>
      </c>
      <c r="JJ88" s="460">
        <f t="shared" si="469"/>
        <v>0</v>
      </c>
      <c r="JK88" s="460">
        <f t="shared" si="470"/>
        <v>0</v>
      </c>
      <c r="JL88" s="460">
        <f t="shared" si="471"/>
        <v>0</v>
      </c>
      <c r="JM88" s="648">
        <f t="shared" si="413"/>
        <v>0</v>
      </c>
      <c r="JN88" s="460">
        <f t="shared" si="414"/>
        <v>0</v>
      </c>
      <c r="JO88" s="460">
        <f t="shared" si="415"/>
        <v>0</v>
      </c>
      <c r="JP88" s="648">
        <f t="shared" si="416"/>
        <v>0</v>
      </c>
      <c r="JQ88" s="460">
        <f t="shared" si="417"/>
        <v>0</v>
      </c>
      <c r="JR88" s="460">
        <f t="shared" si="418"/>
        <v>0</v>
      </c>
      <c r="JS88" s="460">
        <f t="shared" si="472"/>
        <v>0</v>
      </c>
      <c r="JT88" s="460">
        <f t="shared" si="419"/>
        <v>0</v>
      </c>
      <c r="JU88" s="460">
        <f t="shared" si="420"/>
        <v>0</v>
      </c>
      <c r="JV88" s="460">
        <f t="shared" si="421"/>
        <v>0</v>
      </c>
      <c r="JW88" s="460">
        <f t="shared" si="422"/>
        <v>0</v>
      </c>
      <c r="JX88" s="460">
        <f t="shared" si="422"/>
        <v>0</v>
      </c>
      <c r="JY88" s="460">
        <f t="shared" si="422"/>
        <v>0</v>
      </c>
      <c r="JZ88" s="460">
        <f t="shared" si="422"/>
        <v>0</v>
      </c>
      <c r="KA88" s="460">
        <f t="shared" si="422"/>
        <v>0</v>
      </c>
      <c r="KB88" s="460">
        <f t="shared" si="422"/>
        <v>0</v>
      </c>
      <c r="KC88" s="460">
        <f t="shared" si="422"/>
        <v>0</v>
      </c>
      <c r="KD88" s="460">
        <f t="shared" si="422"/>
        <v>0</v>
      </c>
      <c r="KE88" s="460">
        <f t="shared" si="422"/>
        <v>0</v>
      </c>
      <c r="KF88" s="460">
        <f t="shared" si="422"/>
        <v>0</v>
      </c>
      <c r="KG88" s="460">
        <f t="shared" si="422"/>
        <v>0</v>
      </c>
      <c r="KH88" s="460">
        <f t="shared" si="321"/>
        <v>0</v>
      </c>
      <c r="KI88" s="460">
        <f t="shared" si="321"/>
        <v>0</v>
      </c>
      <c r="KJ88" s="460">
        <f t="shared" si="321"/>
        <v>0</v>
      </c>
      <c r="KK88" s="460">
        <f t="shared" si="321"/>
        <v>0</v>
      </c>
      <c r="KL88" s="460">
        <f t="shared" si="321"/>
        <v>0</v>
      </c>
      <c r="KM88" s="460">
        <f t="shared" si="321"/>
        <v>0</v>
      </c>
      <c r="KN88" s="460">
        <f t="shared" si="321"/>
        <v>0</v>
      </c>
      <c r="KO88" s="460">
        <f t="shared" si="321"/>
        <v>0</v>
      </c>
      <c r="KP88" s="460">
        <f t="shared" si="321"/>
        <v>0</v>
      </c>
      <c r="KQ88" s="460">
        <f t="shared" si="321"/>
        <v>0</v>
      </c>
      <c r="KR88" s="460">
        <f t="shared" si="491"/>
        <v>0</v>
      </c>
      <c r="KS88" s="460">
        <f t="shared" si="491"/>
        <v>0</v>
      </c>
      <c r="KT88" s="460">
        <f t="shared" si="491"/>
        <v>0</v>
      </c>
      <c r="KU88" s="460">
        <f t="shared" si="491"/>
        <v>0</v>
      </c>
      <c r="KV88" s="460">
        <f t="shared" si="491"/>
        <v>0</v>
      </c>
      <c r="KW88" s="460">
        <f t="shared" si="491"/>
        <v>0</v>
      </c>
      <c r="KX88" s="460">
        <f t="shared" si="423"/>
        <v>0</v>
      </c>
      <c r="KY88" s="460">
        <f t="shared" si="490"/>
        <v>0</v>
      </c>
      <c r="KZ88" s="460">
        <f t="shared" si="424"/>
        <v>0</v>
      </c>
      <c r="LA88" s="457">
        <f t="shared" si="424"/>
        <v>0</v>
      </c>
      <c r="LB88" s="461">
        <f t="shared" si="473"/>
        <v>0</v>
      </c>
      <c r="LC88" s="460">
        <f t="shared" si="425"/>
        <v>0</v>
      </c>
      <c r="LD88" s="462">
        <f>IF(I88=1,VLOOKUP(C88,'総括表 (A表)'!$E$12:$AP$542,37,FALSE),)</f>
        <v>0</v>
      </c>
      <c r="LE88" s="463">
        <f t="shared" si="474"/>
        <v>0</v>
      </c>
      <c r="LF88" s="460" t="str">
        <f t="shared" si="426"/>
        <v/>
      </c>
      <c r="LG88" s="460" t="str">
        <f t="shared" si="427"/>
        <v/>
      </c>
      <c r="LH88" s="460" t="str">
        <f t="shared" si="475"/>
        <v/>
      </c>
      <c r="LI88" s="460" t="str">
        <f t="shared" si="476"/>
        <v/>
      </c>
      <c r="LJ88" s="460" t="str">
        <f t="shared" si="477"/>
        <v/>
      </c>
      <c r="LK88" s="460" t="str">
        <f t="shared" si="478"/>
        <v/>
      </c>
      <c r="LL88" s="460" t="str">
        <f t="shared" si="479"/>
        <v/>
      </c>
      <c r="LM88" s="460" t="str">
        <f t="shared" si="480"/>
        <v/>
      </c>
      <c r="LN88" s="460" t="str">
        <f t="shared" si="481"/>
        <v/>
      </c>
      <c r="LO88" s="462" t="str">
        <f t="shared" si="428"/>
        <v/>
      </c>
      <c r="LP88" s="459">
        <f t="shared" si="482"/>
        <v>0</v>
      </c>
      <c r="LQ88" s="460" t="str">
        <f t="shared" si="429"/>
        <v/>
      </c>
      <c r="LR88" s="460" t="str">
        <f t="shared" si="430"/>
        <v/>
      </c>
      <c r="LS88" s="464" t="str">
        <f t="shared" si="431"/>
        <v/>
      </c>
      <c r="LT88" s="460" t="str">
        <f t="shared" si="432"/>
        <v/>
      </c>
      <c r="LU88" s="460" t="str">
        <f t="shared" si="433"/>
        <v/>
      </c>
      <c r="LV88" s="621" t="str">
        <f t="shared" si="489"/>
        <v>○</v>
      </c>
      <c r="LW88" s="459">
        <f t="shared" si="483"/>
        <v>0</v>
      </c>
      <c r="LX88" s="465">
        <f t="shared" si="434"/>
        <v>0</v>
      </c>
      <c r="LY88" s="465" t="str">
        <f t="shared" si="435"/>
        <v/>
      </c>
      <c r="LZ88" s="466" t="str">
        <f t="shared" si="484"/>
        <v/>
      </c>
      <c r="MA88" s="466">
        <f t="shared" si="436"/>
        <v>0</v>
      </c>
      <c r="MB88" s="466">
        <f t="shared" si="485"/>
        <v>0</v>
      </c>
      <c r="MC88" s="466">
        <f t="shared" si="437"/>
        <v>0</v>
      </c>
      <c r="MD88" s="467">
        <f t="shared" si="438"/>
        <v>0</v>
      </c>
      <c r="ME88" s="468" t="str">
        <f t="shared" si="439"/>
        <v>○</v>
      </c>
      <c r="MF88" s="469" t="str">
        <f t="shared" si="440"/>
        <v/>
      </c>
      <c r="MG88" s="466">
        <f t="shared" si="441"/>
        <v>0</v>
      </c>
      <c r="MH88" s="470">
        <f t="shared" si="442"/>
        <v>0</v>
      </c>
      <c r="MI88" s="471" t="str">
        <f t="shared" si="486"/>
        <v>○</v>
      </c>
      <c r="MJ88" s="556" t="str">
        <f t="shared" si="487"/>
        <v>○</v>
      </c>
      <c r="MK88" s="569" t="str">
        <f t="shared" si="443"/>
        <v/>
      </c>
      <c r="ML88" s="568" t="str">
        <f t="shared" si="444"/>
        <v/>
      </c>
      <c r="MM88" s="570" t="str">
        <f t="shared" si="445"/>
        <v/>
      </c>
      <c r="MN88" s="571">
        <f t="shared" si="446"/>
        <v>0</v>
      </c>
    </row>
    <row r="89" spans="1:352" ht="30" customHeight="1">
      <c r="A89" s="531">
        <f t="shared" si="331"/>
        <v>0</v>
      </c>
      <c r="B89" s="531">
        <f t="shared" si="447"/>
        <v>0</v>
      </c>
      <c r="C89" s="531">
        <f t="shared" si="495"/>
        <v>0</v>
      </c>
      <c r="D89" s="531">
        <f t="shared" si="448"/>
        <v>0</v>
      </c>
      <c r="E89" s="531">
        <f t="shared" si="332"/>
        <v>0</v>
      </c>
      <c r="F89" s="531">
        <f t="shared" si="333"/>
        <v>0</v>
      </c>
      <c r="G89" s="531">
        <f t="shared" si="449"/>
        <v>0</v>
      </c>
      <c r="H89" s="531">
        <f t="shared" si="450"/>
        <v>0</v>
      </c>
      <c r="I89" s="531">
        <f t="shared" si="334"/>
        <v>0</v>
      </c>
      <c r="J89" s="531">
        <f t="shared" si="451"/>
        <v>0</v>
      </c>
      <c r="K89" s="532">
        <f t="shared" si="335"/>
        <v>76</v>
      </c>
      <c r="L89" s="390"/>
      <c r="M89" s="391"/>
      <c r="N89" s="391"/>
      <c r="O89" s="102"/>
      <c r="P89" s="545" cm="1">
        <f t="array" ref="P89">IFERROR(_xlfn.IFS($O89=1,"都市農業地域",$O89=2,"平地農業地域",$O89=3,"中間農業地域",$O89=4,"山間農業地域"),0)</f>
        <v>0</v>
      </c>
      <c r="Q89" s="560"/>
      <c r="R89" s="317">
        <f t="shared" si="336"/>
        <v>0</v>
      </c>
      <c r="S89" s="637"/>
      <c r="T89" s="742"/>
      <c r="U89" s="743"/>
      <c r="V89" s="637"/>
      <c r="W89" s="455" t="str">
        <f t="shared" si="452"/>
        <v/>
      </c>
      <c r="X89" s="546" t="str">
        <f>IFERROR(IF($Y89=5,"100万円",VLOOKUP($W89,'整理番号表 （R7） '!$Y$33:$Z$34,2,"FALSE")),"")</f>
        <v/>
      </c>
      <c r="Y89" s="50"/>
      <c r="Z89" s="456" cm="1">
        <f t="array" ref="Z89">IFERROR(_xlfn.IFS($Y89=1,"認定農業者",$Y89=2,"認定就農者",$Y89=3,"集落営農組織(任意組織)",$Y89=4,"市町村基本構想に示す目標水準を達成している農業者",$Y89=5,"市町村が認める者"),0)</f>
        <v>0</v>
      </c>
      <c r="AA89" s="371"/>
      <c r="AB89" s="547" t="str">
        <f>'整理番号表 （R7） '!$AC89</f>
        <v/>
      </c>
      <c r="AC89" s="548" t="str">
        <f t="shared" si="186"/>
        <v/>
      </c>
      <c r="AD89" s="50"/>
      <c r="AE89" s="50"/>
      <c r="AF89" s="318">
        <f>IF(AE89&lt;&gt;0,VLOOKUP(AE89,'整理番号表 （R7） '!$B$20:$F$47,2,FALSE),)</f>
        <v>0</v>
      </c>
      <c r="AG89" s="104"/>
      <c r="AH89" s="549" t="str">
        <f>IFERROR(VLOOKUP(AG89,'整理番号表 （R7） '!$P$6:$Q$39,2,FALSE),"")</f>
        <v/>
      </c>
      <c r="AI89" s="106"/>
      <c r="AJ89" s="530">
        <f t="shared" si="337"/>
        <v>0</v>
      </c>
      <c r="AK89" s="89"/>
      <c r="AL89" s="632"/>
      <c r="AM89" s="439"/>
      <c r="AN89" s="440"/>
      <c r="AO89" s="440"/>
      <c r="AP89" s="104"/>
      <c r="AQ89" s="441">
        <f>IF(AP89&lt;&gt;0,VLOOKUP(AP89,'整理番号表 （R7） '!$P$43:$R$49,2,FALSE),)</f>
        <v>0</v>
      </c>
      <c r="AR89" s="442"/>
      <c r="AS89" s="440"/>
      <c r="AT89" s="105"/>
      <c r="AU89" s="767"/>
      <c r="AV89" s="767"/>
      <c r="AW89" s="418"/>
      <c r="AX89" s="443">
        <f t="shared" si="453"/>
        <v>0</v>
      </c>
      <c r="AY89" s="443">
        <f t="shared" si="338"/>
        <v>0</v>
      </c>
      <c r="AZ89" s="418"/>
      <c r="BA89" s="443">
        <f t="shared" si="488"/>
        <v>0</v>
      </c>
      <c r="BB89" s="444"/>
      <c r="BC89" s="444"/>
      <c r="BD89" s="444"/>
      <c r="BE89" s="620"/>
      <c r="BF89" s="553" t="str">
        <f t="shared" si="339"/>
        <v/>
      </c>
      <c r="BG89" s="562" t="str">
        <f t="shared" si="340"/>
        <v/>
      </c>
      <c r="BH89" s="445">
        <f t="shared" si="454"/>
        <v>0</v>
      </c>
      <c r="BI89" s="445">
        <f t="shared" si="455"/>
        <v>0</v>
      </c>
      <c r="BJ89" s="446"/>
      <c r="BK89" s="446"/>
      <c r="BL89" s="446"/>
      <c r="BM89" s="45"/>
      <c r="BN89" s="318">
        <f>IF(BM89&lt;&gt;0,VLOOKUP(BM89,'整理番号表 （R7） '!$T$6:$U$16,2,FALSE),)</f>
        <v>0</v>
      </c>
      <c r="BO89" s="45"/>
      <c r="BP89" s="318">
        <f>IF(BO89&lt;&gt;0,VLOOKUP(BO89,'整理番号表 （R7） '!$T$23:$U$30,2,FALSE),)</f>
        <v>0</v>
      </c>
      <c r="BQ89" s="45"/>
      <c r="BR89" s="319">
        <f t="shared" si="341"/>
        <v>0</v>
      </c>
      <c r="BS89" s="763" t="str">
        <f t="shared" si="342"/>
        <v/>
      </c>
      <c r="BT89" s="113"/>
      <c r="BU89" s="618"/>
      <c r="BV89" s="113"/>
      <c r="BW89" s="113"/>
      <c r="BX89" s="113"/>
      <c r="BY89" s="554">
        <f t="shared" si="456"/>
        <v>0</v>
      </c>
      <c r="BZ89" s="764">
        <f t="shared" si="195"/>
        <v>0</v>
      </c>
      <c r="CA89" s="317">
        <f t="shared" si="457"/>
        <v>0</v>
      </c>
      <c r="CB89" s="357" t="str">
        <f t="shared" si="496"/>
        <v/>
      </c>
      <c r="CC89" s="317">
        <f t="shared" si="343"/>
        <v>0</v>
      </c>
      <c r="CD89" s="317">
        <f t="shared" si="458"/>
        <v>0</v>
      </c>
      <c r="CE89" s="317">
        <f t="shared" si="459"/>
        <v>0</v>
      </c>
      <c r="CF89" s="317">
        <f t="shared" si="460"/>
        <v>0</v>
      </c>
      <c r="CG89" s="317">
        <f t="shared" si="461"/>
        <v>0</v>
      </c>
      <c r="CH89" s="317">
        <f t="shared" si="462"/>
        <v>0</v>
      </c>
      <c r="CI89" s="357" t="str">
        <f t="shared" si="463"/>
        <v/>
      </c>
      <c r="CJ89" s="572">
        <f t="shared" si="492"/>
        <v>0</v>
      </c>
      <c r="CK89" s="320">
        <f t="shared" si="492"/>
        <v>0</v>
      </c>
      <c r="CL89" s="320">
        <f t="shared" si="492"/>
        <v>0</v>
      </c>
      <c r="CM89" s="320">
        <f t="shared" si="492"/>
        <v>0</v>
      </c>
      <c r="CN89" s="320">
        <f t="shared" si="492"/>
        <v>0</v>
      </c>
      <c r="CO89" s="320">
        <f t="shared" si="492"/>
        <v>0</v>
      </c>
      <c r="CP89" s="320">
        <f t="shared" si="344"/>
        <v>0</v>
      </c>
      <c r="CQ89" s="320">
        <f t="shared" si="493"/>
        <v>0</v>
      </c>
      <c r="CR89" s="320">
        <f t="shared" si="493"/>
        <v>0</v>
      </c>
      <c r="CS89" s="320">
        <f t="shared" si="493"/>
        <v>0</v>
      </c>
      <c r="CT89" s="320">
        <f t="shared" si="493"/>
        <v>0</v>
      </c>
      <c r="CU89" s="320">
        <f t="shared" si="493"/>
        <v>0</v>
      </c>
      <c r="CV89" s="320">
        <f t="shared" si="493"/>
        <v>0</v>
      </c>
      <c r="CW89" s="320">
        <f t="shared" si="345"/>
        <v>0</v>
      </c>
      <c r="CX89" s="320">
        <f t="shared" si="494"/>
        <v>0</v>
      </c>
      <c r="CY89" s="320">
        <f t="shared" si="494"/>
        <v>0</v>
      </c>
      <c r="CZ89" s="320">
        <f t="shared" si="494"/>
        <v>0</v>
      </c>
      <c r="DA89" s="320">
        <f t="shared" si="494"/>
        <v>0</v>
      </c>
      <c r="DB89" s="320">
        <f t="shared" si="494"/>
        <v>0</v>
      </c>
      <c r="DC89" s="320">
        <f t="shared" si="494"/>
        <v>0</v>
      </c>
      <c r="DD89" s="320">
        <f t="shared" si="346"/>
        <v>0</v>
      </c>
      <c r="DE89" s="320">
        <f t="shared" si="329"/>
        <v>0</v>
      </c>
      <c r="DF89" s="320">
        <f t="shared" si="329"/>
        <v>0</v>
      </c>
      <c r="DG89" s="320">
        <f t="shared" si="329"/>
        <v>0</v>
      </c>
      <c r="DH89" s="320">
        <f t="shared" si="329"/>
        <v>0</v>
      </c>
      <c r="DI89" s="320">
        <f t="shared" si="330"/>
        <v>0</v>
      </c>
      <c r="DJ89" s="320">
        <f t="shared" si="330"/>
        <v>0</v>
      </c>
      <c r="DK89" s="320">
        <f t="shared" si="347"/>
        <v>0</v>
      </c>
      <c r="DL89" s="320">
        <f t="shared" si="348"/>
        <v>0</v>
      </c>
      <c r="DM89" s="320">
        <f t="shared" si="349"/>
        <v>0</v>
      </c>
      <c r="DN89" s="320">
        <f t="shared" si="350"/>
        <v>0</v>
      </c>
      <c r="DO89" s="320">
        <f t="shared" si="351"/>
        <v>0</v>
      </c>
      <c r="DP89" s="374">
        <f t="shared" si="352"/>
        <v>0</v>
      </c>
      <c r="DQ89" s="447">
        <f t="shared" si="353"/>
        <v>0</v>
      </c>
      <c r="DR89" s="447">
        <f>IF($W89=1,IF(SUM($DQ89:DQ89)&lt;&gt;1,IF(SUM(GL89,GW89,HF89)&gt;0,1,),),)</f>
        <v>0</v>
      </c>
      <c r="DS89" s="447">
        <f>IF($W89=1,IF(SUM($DQ89:DR89)&lt;&gt;1,IF(SUM(GM89,GX89,HG89)&gt;0,1,),),)</f>
        <v>0</v>
      </c>
      <c r="DT89" s="447">
        <f>IF($W89=1,IF(SUM($DQ89:DS89)&lt;&gt;1,IF(SUM(GN89,GY89,HH89)&gt;0,1,),),)</f>
        <v>0</v>
      </c>
      <c r="DU89" s="447">
        <f>IF($W89=1,IF(SUM($DQ89:DT89)&lt;&gt;1,IF(SUM(GO89,GT89,GZ89,HI89)&gt;0,1,),),)</f>
        <v>0</v>
      </c>
      <c r="DV89" s="447">
        <f>IF($W89=1,IF(SUM($DQ89:DT89)&lt;&gt;1,IF(SUM(GP89,HA89,HJ89)&gt;0,1,),),)</f>
        <v>0</v>
      </c>
      <c r="DW89" s="447">
        <f>IF($W89=1,IF(SUM($DQ89:DV89)&lt;&gt;1,IF(SUM(GQ89,HB89,HK89)&gt;0,1,),),)</f>
        <v>0</v>
      </c>
      <c r="DX89" s="447">
        <f>IF($W89=1,IF(SUM($DQ89:DV89)&lt;&gt;1,IF(SUM(GR89,HC89,HL89)&gt;0,1,),),)</f>
        <v>0</v>
      </c>
      <c r="DY89" s="447">
        <f>IF($W89=1,IF(SUM($DQ89:DX89)&lt;&gt;1,IF(SUM(GS89,HD89,HM89,GU89)&gt;0,1,),),)</f>
        <v>0</v>
      </c>
      <c r="DZ89" s="447">
        <f t="shared" si="354"/>
        <v>0</v>
      </c>
      <c r="EA89" s="643"/>
      <c r="EB89" s="643"/>
      <c r="EC89" s="643"/>
      <c r="ED89" s="643"/>
      <c r="EE89" s="643"/>
      <c r="EF89" s="643"/>
      <c r="EG89" s="643"/>
      <c r="EH89" s="643"/>
      <c r="EI89" s="643"/>
      <c r="EJ89" s="643"/>
      <c r="EK89" s="643"/>
      <c r="EL89" s="643"/>
      <c r="EM89" s="56"/>
      <c r="EN89" s="56"/>
      <c r="EO89" s="56"/>
      <c r="EP89" s="56"/>
      <c r="EQ89" s="56"/>
      <c r="ER89" s="555">
        <f t="shared" si="355"/>
        <v>0</v>
      </c>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448"/>
      <c r="FT89" s="56"/>
      <c r="FU89" s="449"/>
      <c r="FV89" s="458"/>
      <c r="FW89" s="573"/>
      <c r="FX89" s="530">
        <f t="shared" si="356"/>
        <v>0</v>
      </c>
      <c r="FY89" s="450"/>
      <c r="FZ89" s="451"/>
      <c r="GA89" s="452"/>
      <c r="GB89" s="452"/>
      <c r="GC89" s="453">
        <f t="shared" si="357"/>
        <v>0</v>
      </c>
      <c r="GD89" s="454">
        <f t="shared" si="358"/>
        <v>0</v>
      </c>
      <c r="GE89" s="455">
        <f t="shared" si="359"/>
        <v>0</v>
      </c>
      <c r="GF89" s="456">
        <f t="shared" si="360"/>
        <v>0</v>
      </c>
      <c r="GG89" s="456">
        <f t="shared" si="361"/>
        <v>0</v>
      </c>
      <c r="GH89" s="456">
        <f t="shared" si="362"/>
        <v>0</v>
      </c>
      <c r="GI89" s="456">
        <f t="shared" si="363"/>
        <v>0</v>
      </c>
      <c r="GJ89" s="455">
        <f t="shared" si="364"/>
        <v>0</v>
      </c>
      <c r="GK89" s="455">
        <f t="shared" si="464"/>
        <v>0</v>
      </c>
      <c r="GL89" s="455">
        <f>IF(AND($FX89&lt;&gt;1,$FZ89&lt;&gt;1),IF(AND(SUM($GK89:GK89)&lt;&gt;1),IF($GC89&gt;=10,1,),),0)</f>
        <v>0</v>
      </c>
      <c r="GM89" s="455">
        <f>IF(AND($FX89&lt;&gt;1,$FZ89&lt;&gt;1),IF(AND(SUM($GK89:GL89)&lt;&gt;1),IF(AND($FY89=1,$GC89&gt;=4),1,),),0)</f>
        <v>0</v>
      </c>
      <c r="GN89" s="455">
        <f>IF(AND($FX89&lt;&gt;1,$FZ89&lt;&gt;1),IF(AND(SUM($GK89:GM89)&lt;&gt;1),IF(AND($FY89=1,$GC89&gt;=2),1,),),0)</f>
        <v>0</v>
      </c>
      <c r="GO89" s="455">
        <f>IF(AND($FX89&lt;&gt;1,$FZ89&lt;&gt;1),IF(AND(SUM($GK89:GN89)&lt;&gt;1),IF(AND($FY89=1,$GC89&gt;0),1,),),0)</f>
        <v>0</v>
      </c>
      <c r="GP89" s="455">
        <f>IF(AND($FX89&lt;&gt;1,$FZ89&lt;&gt;1),IF(AND(SUM($GK89:GO89)&lt;&gt;1),IF($GC89&gt;=4,1,),),0)</f>
        <v>0</v>
      </c>
      <c r="GQ89" s="455">
        <f>IF(AND($FX89&lt;&gt;1,$FZ89&lt;&gt;1),IF(AND(SUM($GK89:GP89)&lt;&gt;1),IF($FY89=1,1,),),0)</f>
        <v>0</v>
      </c>
      <c r="GR89" s="455">
        <f>IF(AND($FX89&lt;&gt;1,$FZ89&lt;&gt;1),IF(AND(SUM($GK89:GQ89)&lt;&gt;1),IF($GC89&gt;=2,1,),),0)</f>
        <v>0</v>
      </c>
      <c r="GS89" s="455">
        <f>IF(AND($FX89&lt;&gt;1,$FZ89&lt;&gt;1),IF(AND(SUM($GK89:GR89)&lt;&gt;1),IF($GC89&gt;0,1,),),0)</f>
        <v>0</v>
      </c>
      <c r="GT89" s="455">
        <f t="shared" si="365"/>
        <v>0</v>
      </c>
      <c r="GU89" s="455">
        <f>IF($FX89&lt;&gt;1,IF(AND(SUM($GT89:GT89)&lt;&gt;1,$GJ89=4,$FZ89=1,$GC89&gt;0),1,),0)</f>
        <v>0</v>
      </c>
      <c r="GV89" s="455">
        <f t="shared" si="366"/>
        <v>0</v>
      </c>
      <c r="GW89" s="455">
        <f t="shared" si="367"/>
        <v>0</v>
      </c>
      <c r="GX89" s="455">
        <f>IF($FX89&lt;&gt;1,IF(AND($GJ89=2,SUM($GV89:GW89)&lt;&gt;1),IF(AND($FY89=1,$GD89&gt;=0.2),1,),),0)</f>
        <v>0</v>
      </c>
      <c r="GY89" s="455">
        <f>IF($FX89&lt;&gt;1,IF(AND($GJ89=2,SUM($GV89:GX89)&lt;&gt;1),IF(AND($FY89=1,$GD89&gt;=0.1),1,),),0)</f>
        <v>0</v>
      </c>
      <c r="GZ89" s="455">
        <f>IF($FX89&lt;&gt;1,IF(AND($GJ89=2,SUM($GV89:GY89)&lt;&gt;1),IF(AND($FY89=1,$GC89&gt;0),1,),),0)</f>
        <v>0</v>
      </c>
      <c r="HA89" s="455">
        <f>IF($FX89&lt;&gt;1,IF(AND($GJ89=2,SUM($GV89:GZ89)&lt;&gt;1),IF($GD89&gt;=0.2,1,),),0)</f>
        <v>0</v>
      </c>
      <c r="HB89" s="455">
        <f>IF($FX89&lt;&gt;1,IF(AND($GJ89=2,SUM($GV89:HA89)&lt;&gt;1),IF($FY89=1,1,),),0)</f>
        <v>0</v>
      </c>
      <c r="HC89" s="455">
        <f>IF($FX89&lt;&gt;1,IF(AND($GJ89=2,SUM($GV89:HB89)&lt;&gt;1),IF($GD89&gt;=0.1,1,),),0)</f>
        <v>0</v>
      </c>
      <c r="HD89" s="455">
        <f>IF($FX89&lt;&gt;1,IF(AND(SUM($GV89:HC89)&lt;&gt;1,$GJ89=2,$GC89&gt;0),1,),0)</f>
        <v>0</v>
      </c>
      <c r="HE89" s="455">
        <f t="shared" si="368"/>
        <v>0</v>
      </c>
      <c r="HF89" s="455">
        <f t="shared" si="369"/>
        <v>0</v>
      </c>
      <c r="HG89" s="455">
        <f>IF($FX89&lt;&gt;1,IF(AND($GJ89=3,SUM($HE89:HF89)&lt;&gt;1),IF(AND($FY89=1,$GD89&gt;=0.1),1,),),0)</f>
        <v>0</v>
      </c>
      <c r="HH89" s="455">
        <f>IF($FX89&lt;&gt;1,IF(AND($GJ89=3,SUM($HE89:HG89)&lt;&gt;1),IF(AND($FY89=1,$GD89&gt;=0.05),1,),),0)</f>
        <v>0</v>
      </c>
      <c r="HI89" s="455">
        <f>IF($FX89&lt;&gt;1,IF(AND($GJ89=3,SUM($HE89:HH89)&lt;&gt;1),IF(AND($FY89=1,$GC89&gt;0),1,),),0)</f>
        <v>0</v>
      </c>
      <c r="HJ89" s="455">
        <f>IF($FX89&lt;&gt;1,IF(AND($GJ89=3,SUM($HE89:HI89)&lt;&gt;1),IF($GD89&gt;=0.1,1,),),0)</f>
        <v>0</v>
      </c>
      <c r="HK89" s="455">
        <f>IF($FX89&lt;&gt;1,IF(AND($GJ89=3,SUM($HE89:HJ89)&lt;&gt;1),IF($FY89=1,1,),),0)</f>
        <v>0</v>
      </c>
      <c r="HL89" s="455">
        <f>IF($FX89&lt;&gt;1,IF(AND($GJ89=3,SUM($HE89:HK89)&lt;&gt;1),IF($GD89&gt;=0.05,1,),),0)</f>
        <v>0</v>
      </c>
      <c r="HM89" s="455">
        <f>IF($FX89&lt;&gt;1,IF(AND(SUM($HE89:HL89)&lt;&gt;1,$GJ89=3,$FZ89=1,$GC89&gt;0),1,),0)</f>
        <v>0</v>
      </c>
      <c r="HN89" s="457">
        <f t="shared" si="465"/>
        <v>0</v>
      </c>
      <c r="HO89" s="458"/>
      <c r="HP89" s="459">
        <f t="shared" si="370"/>
        <v>0</v>
      </c>
      <c r="HQ89" s="460">
        <f t="shared" si="371"/>
        <v>0</v>
      </c>
      <c r="HR89" s="460">
        <f t="shared" si="372"/>
        <v>0</v>
      </c>
      <c r="HS89" s="460">
        <f t="shared" si="373"/>
        <v>0</v>
      </c>
      <c r="HT89" s="460">
        <f t="shared" si="374"/>
        <v>0</v>
      </c>
      <c r="HU89" s="460">
        <f t="shared" si="375"/>
        <v>0</v>
      </c>
      <c r="HV89" s="460">
        <f t="shared" si="376"/>
        <v>0</v>
      </c>
      <c r="HW89" s="460">
        <f t="shared" si="377"/>
        <v>0</v>
      </c>
      <c r="HX89" s="460">
        <f t="shared" si="378"/>
        <v>0</v>
      </c>
      <c r="HY89" s="460">
        <f t="shared" si="379"/>
        <v>0</v>
      </c>
      <c r="HZ89" s="460">
        <f t="shared" si="380"/>
        <v>0</v>
      </c>
      <c r="IA89" s="460">
        <f t="shared" si="381"/>
        <v>0</v>
      </c>
      <c r="IB89" s="460">
        <f t="shared" si="382"/>
        <v>0</v>
      </c>
      <c r="IC89" s="460">
        <f t="shared" si="383"/>
        <v>0</v>
      </c>
      <c r="ID89" s="460">
        <f t="shared" si="384"/>
        <v>0</v>
      </c>
      <c r="IE89" s="460">
        <f t="shared" si="385"/>
        <v>0</v>
      </c>
      <c r="IF89" s="460">
        <f t="shared" si="386"/>
        <v>0</v>
      </c>
      <c r="IG89" s="460">
        <f t="shared" si="387"/>
        <v>0</v>
      </c>
      <c r="IH89" s="460">
        <f t="shared" si="388"/>
        <v>0</v>
      </c>
      <c r="II89" s="460">
        <f t="shared" si="389"/>
        <v>0</v>
      </c>
      <c r="IJ89" s="460">
        <f t="shared" si="390"/>
        <v>0</v>
      </c>
      <c r="IK89" s="460">
        <f t="shared" si="391"/>
        <v>0</v>
      </c>
      <c r="IL89" s="460">
        <f t="shared" si="392"/>
        <v>0</v>
      </c>
      <c r="IM89" s="460">
        <f t="shared" si="393"/>
        <v>0</v>
      </c>
      <c r="IN89" s="460">
        <f t="shared" si="394"/>
        <v>0</v>
      </c>
      <c r="IO89" s="460">
        <f t="shared" si="395"/>
        <v>0</v>
      </c>
      <c r="IP89" s="460">
        <f t="shared" si="396"/>
        <v>0</v>
      </c>
      <c r="IQ89" s="460">
        <f t="shared" si="397"/>
        <v>0</v>
      </c>
      <c r="IR89" s="460">
        <f t="shared" si="398"/>
        <v>0</v>
      </c>
      <c r="IS89" s="460">
        <f t="shared" si="399"/>
        <v>0</v>
      </c>
      <c r="IT89" s="460">
        <f t="shared" si="400"/>
        <v>0</v>
      </c>
      <c r="IU89" s="460">
        <f t="shared" si="401"/>
        <v>0</v>
      </c>
      <c r="IV89" s="460">
        <f t="shared" si="402"/>
        <v>0</v>
      </c>
      <c r="IW89" s="460">
        <f t="shared" si="403"/>
        <v>0</v>
      </c>
      <c r="IX89" s="460">
        <f t="shared" si="404"/>
        <v>0</v>
      </c>
      <c r="IY89" s="460">
        <f t="shared" si="405"/>
        <v>0</v>
      </c>
      <c r="IZ89" s="460">
        <f t="shared" si="406"/>
        <v>0</v>
      </c>
      <c r="JA89" s="460">
        <f t="shared" si="407"/>
        <v>0</v>
      </c>
      <c r="JB89" s="460">
        <f t="shared" si="408"/>
        <v>0</v>
      </c>
      <c r="JC89" s="460">
        <f t="shared" si="409"/>
        <v>0</v>
      </c>
      <c r="JD89" s="460">
        <f t="shared" si="410"/>
        <v>0</v>
      </c>
      <c r="JE89" s="460">
        <f t="shared" si="411"/>
        <v>0</v>
      </c>
      <c r="JF89" s="460">
        <f t="shared" si="412"/>
        <v>0</v>
      </c>
      <c r="JG89" s="460">
        <f t="shared" si="466"/>
        <v>0</v>
      </c>
      <c r="JH89" s="460">
        <f t="shared" si="467"/>
        <v>0</v>
      </c>
      <c r="JI89" s="460">
        <f t="shared" si="468"/>
        <v>0</v>
      </c>
      <c r="JJ89" s="460">
        <f t="shared" si="469"/>
        <v>0</v>
      </c>
      <c r="JK89" s="460">
        <f t="shared" si="470"/>
        <v>0</v>
      </c>
      <c r="JL89" s="460">
        <f t="shared" si="471"/>
        <v>0</v>
      </c>
      <c r="JM89" s="648">
        <f t="shared" si="413"/>
        <v>0</v>
      </c>
      <c r="JN89" s="460">
        <f t="shared" si="414"/>
        <v>0</v>
      </c>
      <c r="JO89" s="460">
        <f t="shared" si="415"/>
        <v>0</v>
      </c>
      <c r="JP89" s="648">
        <f t="shared" si="416"/>
        <v>0</v>
      </c>
      <c r="JQ89" s="460">
        <f t="shared" si="417"/>
        <v>0</v>
      </c>
      <c r="JR89" s="460">
        <f t="shared" si="418"/>
        <v>0</v>
      </c>
      <c r="JS89" s="460">
        <f t="shared" si="472"/>
        <v>0</v>
      </c>
      <c r="JT89" s="460">
        <f t="shared" si="419"/>
        <v>0</v>
      </c>
      <c r="JU89" s="460">
        <f t="shared" si="420"/>
        <v>0</v>
      </c>
      <c r="JV89" s="460">
        <f t="shared" si="421"/>
        <v>0</v>
      </c>
      <c r="JW89" s="460">
        <f t="shared" si="422"/>
        <v>0</v>
      </c>
      <c r="JX89" s="460">
        <f t="shared" si="422"/>
        <v>0</v>
      </c>
      <c r="JY89" s="460">
        <f t="shared" si="422"/>
        <v>0</v>
      </c>
      <c r="JZ89" s="460">
        <f t="shared" si="422"/>
        <v>0</v>
      </c>
      <c r="KA89" s="460">
        <f t="shared" si="422"/>
        <v>0</v>
      </c>
      <c r="KB89" s="460">
        <f t="shared" si="422"/>
        <v>0</v>
      </c>
      <c r="KC89" s="460">
        <f t="shared" si="422"/>
        <v>0</v>
      </c>
      <c r="KD89" s="460">
        <f t="shared" si="422"/>
        <v>0</v>
      </c>
      <c r="KE89" s="460">
        <f t="shared" si="422"/>
        <v>0</v>
      </c>
      <c r="KF89" s="460">
        <f t="shared" si="422"/>
        <v>0</v>
      </c>
      <c r="KG89" s="460">
        <f t="shared" si="422"/>
        <v>0</v>
      </c>
      <c r="KH89" s="460">
        <f t="shared" si="321"/>
        <v>0</v>
      </c>
      <c r="KI89" s="460">
        <f t="shared" si="321"/>
        <v>0</v>
      </c>
      <c r="KJ89" s="460">
        <f t="shared" si="321"/>
        <v>0</v>
      </c>
      <c r="KK89" s="460">
        <f t="shared" si="321"/>
        <v>0</v>
      </c>
      <c r="KL89" s="460">
        <f t="shared" si="321"/>
        <v>0</v>
      </c>
      <c r="KM89" s="460">
        <f t="shared" si="321"/>
        <v>0</v>
      </c>
      <c r="KN89" s="460">
        <f t="shared" si="321"/>
        <v>0</v>
      </c>
      <c r="KO89" s="460">
        <f t="shared" si="321"/>
        <v>0</v>
      </c>
      <c r="KP89" s="460">
        <f t="shared" si="321"/>
        <v>0</v>
      </c>
      <c r="KQ89" s="460">
        <f t="shared" si="321"/>
        <v>0</v>
      </c>
      <c r="KR89" s="460">
        <f t="shared" si="491"/>
        <v>0</v>
      </c>
      <c r="KS89" s="460">
        <f t="shared" si="491"/>
        <v>0</v>
      </c>
      <c r="KT89" s="460">
        <f t="shared" si="491"/>
        <v>0</v>
      </c>
      <c r="KU89" s="460">
        <f t="shared" si="491"/>
        <v>0</v>
      </c>
      <c r="KV89" s="460">
        <f t="shared" si="491"/>
        <v>0</v>
      </c>
      <c r="KW89" s="460">
        <f t="shared" si="491"/>
        <v>0</v>
      </c>
      <c r="KX89" s="460">
        <f t="shared" si="423"/>
        <v>0</v>
      </c>
      <c r="KY89" s="460">
        <f t="shared" si="490"/>
        <v>0</v>
      </c>
      <c r="KZ89" s="460">
        <f t="shared" si="424"/>
        <v>0</v>
      </c>
      <c r="LA89" s="457">
        <f t="shared" si="424"/>
        <v>0</v>
      </c>
      <c r="LB89" s="461">
        <f t="shared" si="473"/>
        <v>0</v>
      </c>
      <c r="LC89" s="460">
        <f t="shared" si="425"/>
        <v>0</v>
      </c>
      <c r="LD89" s="462">
        <f>IF(I89=1,VLOOKUP(C89,'総括表 (A表)'!$E$12:$AP$542,37,FALSE),)</f>
        <v>0</v>
      </c>
      <c r="LE89" s="463">
        <f t="shared" si="474"/>
        <v>0</v>
      </c>
      <c r="LF89" s="460" t="str">
        <f t="shared" si="426"/>
        <v/>
      </c>
      <c r="LG89" s="460" t="str">
        <f t="shared" si="427"/>
        <v/>
      </c>
      <c r="LH89" s="460" t="str">
        <f t="shared" si="475"/>
        <v/>
      </c>
      <c r="LI89" s="460" t="str">
        <f t="shared" si="476"/>
        <v/>
      </c>
      <c r="LJ89" s="460" t="str">
        <f t="shared" si="477"/>
        <v/>
      </c>
      <c r="LK89" s="460" t="str">
        <f t="shared" si="478"/>
        <v/>
      </c>
      <c r="LL89" s="460" t="str">
        <f t="shared" si="479"/>
        <v/>
      </c>
      <c r="LM89" s="460" t="str">
        <f t="shared" si="480"/>
        <v/>
      </c>
      <c r="LN89" s="460" t="str">
        <f t="shared" si="481"/>
        <v/>
      </c>
      <c r="LO89" s="462" t="str">
        <f t="shared" si="428"/>
        <v/>
      </c>
      <c r="LP89" s="459">
        <f t="shared" si="482"/>
        <v>0</v>
      </c>
      <c r="LQ89" s="460" t="str">
        <f t="shared" si="429"/>
        <v/>
      </c>
      <c r="LR89" s="460" t="str">
        <f t="shared" si="430"/>
        <v/>
      </c>
      <c r="LS89" s="464" t="str">
        <f t="shared" si="431"/>
        <v/>
      </c>
      <c r="LT89" s="460" t="str">
        <f t="shared" si="432"/>
        <v/>
      </c>
      <c r="LU89" s="460" t="str">
        <f t="shared" si="433"/>
        <v/>
      </c>
      <c r="LV89" s="621" t="str">
        <f t="shared" si="489"/>
        <v>○</v>
      </c>
      <c r="LW89" s="459">
        <f t="shared" si="483"/>
        <v>0</v>
      </c>
      <c r="LX89" s="465">
        <f t="shared" si="434"/>
        <v>0</v>
      </c>
      <c r="LY89" s="465" t="str">
        <f t="shared" si="435"/>
        <v/>
      </c>
      <c r="LZ89" s="466" t="str">
        <f t="shared" si="484"/>
        <v/>
      </c>
      <c r="MA89" s="466">
        <f t="shared" si="436"/>
        <v>0</v>
      </c>
      <c r="MB89" s="466">
        <f t="shared" si="485"/>
        <v>0</v>
      </c>
      <c r="MC89" s="466">
        <f t="shared" si="437"/>
        <v>0</v>
      </c>
      <c r="MD89" s="467">
        <f t="shared" si="438"/>
        <v>0</v>
      </c>
      <c r="ME89" s="468" t="str">
        <f t="shared" si="439"/>
        <v>○</v>
      </c>
      <c r="MF89" s="469" t="str">
        <f t="shared" si="440"/>
        <v/>
      </c>
      <c r="MG89" s="466">
        <f t="shared" si="441"/>
        <v>0</v>
      </c>
      <c r="MH89" s="470">
        <f t="shared" si="442"/>
        <v>0</v>
      </c>
      <c r="MI89" s="471" t="str">
        <f t="shared" si="486"/>
        <v>○</v>
      </c>
      <c r="MJ89" s="556" t="str">
        <f t="shared" si="487"/>
        <v>○</v>
      </c>
      <c r="MK89" s="569" t="str">
        <f t="shared" si="443"/>
        <v/>
      </c>
      <c r="ML89" s="568" t="str">
        <f t="shared" si="444"/>
        <v/>
      </c>
      <c r="MM89" s="570" t="str">
        <f t="shared" si="445"/>
        <v/>
      </c>
      <c r="MN89" s="571">
        <f t="shared" si="446"/>
        <v>0</v>
      </c>
    </row>
    <row r="90" spans="1:352" ht="30" customHeight="1">
      <c r="A90" s="531">
        <f t="shared" si="331"/>
        <v>0</v>
      </c>
      <c r="B90" s="531">
        <f t="shared" si="447"/>
        <v>0</v>
      </c>
      <c r="C90" s="531">
        <f t="shared" si="495"/>
        <v>0</v>
      </c>
      <c r="D90" s="531">
        <f t="shared" si="448"/>
        <v>0</v>
      </c>
      <c r="E90" s="531">
        <f t="shared" si="332"/>
        <v>0</v>
      </c>
      <c r="F90" s="531">
        <f t="shared" si="333"/>
        <v>0</v>
      </c>
      <c r="G90" s="531">
        <f t="shared" si="449"/>
        <v>0</v>
      </c>
      <c r="H90" s="531">
        <f t="shared" si="450"/>
        <v>0</v>
      </c>
      <c r="I90" s="531">
        <f t="shared" si="334"/>
        <v>0</v>
      </c>
      <c r="J90" s="531">
        <f t="shared" si="451"/>
        <v>0</v>
      </c>
      <c r="K90" s="532">
        <f t="shared" si="335"/>
        <v>77</v>
      </c>
      <c r="L90" s="390"/>
      <c r="M90" s="391"/>
      <c r="N90" s="391"/>
      <c r="O90" s="102"/>
      <c r="P90" s="545" cm="1">
        <f t="array" ref="P90">IFERROR(_xlfn.IFS($O90=1,"都市農業地域",$O90=2,"平地農業地域",$O90=3,"中間農業地域",$O90=4,"山間農業地域"),0)</f>
        <v>0</v>
      </c>
      <c r="Q90" s="560"/>
      <c r="R90" s="317">
        <f t="shared" si="336"/>
        <v>0</v>
      </c>
      <c r="S90" s="637"/>
      <c r="T90" s="742"/>
      <c r="U90" s="743"/>
      <c r="V90" s="637"/>
      <c r="W90" s="455" t="str">
        <f t="shared" si="452"/>
        <v/>
      </c>
      <c r="X90" s="546" t="str">
        <f>IFERROR(IF($Y90=5,"100万円",VLOOKUP($W90,'整理番号表 （R7） '!$Y$33:$Z$34,2,"FALSE")),"")</f>
        <v/>
      </c>
      <c r="Y90" s="50"/>
      <c r="Z90" s="456" cm="1">
        <f t="array" ref="Z90">IFERROR(_xlfn.IFS($Y90=1,"認定農業者",$Y90=2,"認定就農者",$Y90=3,"集落営農組織(任意組織)",$Y90=4,"市町村基本構想に示す目標水準を達成している農業者",$Y90=5,"市町村が認める者"),0)</f>
        <v>0</v>
      </c>
      <c r="AA90" s="371"/>
      <c r="AB90" s="547" t="str">
        <f>'整理番号表 （R7） '!$AC90</f>
        <v/>
      </c>
      <c r="AC90" s="548" t="str">
        <f t="shared" ref="AC90:AC113" si="497">IF($AB90&lt;&gt;"",$AC$2*AB90,"")</f>
        <v/>
      </c>
      <c r="AD90" s="50"/>
      <c r="AE90" s="50"/>
      <c r="AF90" s="318">
        <f>IF(AE90&lt;&gt;0,VLOOKUP(AE90,'整理番号表 （R7） '!$B$20:$F$47,2,FALSE),)</f>
        <v>0</v>
      </c>
      <c r="AG90" s="104"/>
      <c r="AH90" s="549" t="str">
        <f>IFERROR(VLOOKUP(AG90,'整理番号表 （R7） '!$P$6:$Q$39,2,FALSE),"")</f>
        <v/>
      </c>
      <c r="AI90" s="106"/>
      <c r="AJ90" s="530">
        <f t="shared" si="337"/>
        <v>0</v>
      </c>
      <c r="AK90" s="89"/>
      <c r="AL90" s="632"/>
      <c r="AM90" s="439"/>
      <c r="AN90" s="440"/>
      <c r="AO90" s="440"/>
      <c r="AP90" s="104"/>
      <c r="AQ90" s="441">
        <f>IF(AP90&lt;&gt;0,VLOOKUP(AP90,'整理番号表 （R7） '!$P$43:$R$49,2,FALSE),)</f>
        <v>0</v>
      </c>
      <c r="AR90" s="442"/>
      <c r="AS90" s="440"/>
      <c r="AT90" s="105"/>
      <c r="AU90" s="767"/>
      <c r="AV90" s="767"/>
      <c r="AW90" s="418"/>
      <c r="AX90" s="443">
        <f t="shared" si="453"/>
        <v>0</v>
      </c>
      <c r="AY90" s="443">
        <f t="shared" si="338"/>
        <v>0</v>
      </c>
      <c r="AZ90" s="418"/>
      <c r="BA90" s="443">
        <f t="shared" si="488"/>
        <v>0</v>
      </c>
      <c r="BB90" s="444"/>
      <c r="BC90" s="444"/>
      <c r="BD90" s="444"/>
      <c r="BE90" s="620"/>
      <c r="BF90" s="553" t="str">
        <f t="shared" si="339"/>
        <v/>
      </c>
      <c r="BG90" s="562" t="str">
        <f t="shared" si="340"/>
        <v/>
      </c>
      <c r="BH90" s="445">
        <f t="shared" si="454"/>
        <v>0</v>
      </c>
      <c r="BI90" s="445">
        <f t="shared" si="455"/>
        <v>0</v>
      </c>
      <c r="BJ90" s="446"/>
      <c r="BK90" s="446"/>
      <c r="BL90" s="446"/>
      <c r="BM90" s="45"/>
      <c r="BN90" s="318">
        <f>IF(BM90&lt;&gt;0,VLOOKUP(BM90,'整理番号表 （R7） '!$T$6:$U$16,2,FALSE),)</f>
        <v>0</v>
      </c>
      <c r="BO90" s="45"/>
      <c r="BP90" s="318">
        <f>IF(BO90&lt;&gt;0,VLOOKUP(BO90,'整理番号表 （R7） '!$T$23:$U$30,2,FALSE),)</f>
        <v>0</v>
      </c>
      <c r="BQ90" s="45"/>
      <c r="BR90" s="319">
        <f t="shared" si="341"/>
        <v>0</v>
      </c>
      <c r="BS90" s="763" t="str">
        <f t="shared" si="342"/>
        <v/>
      </c>
      <c r="BT90" s="113"/>
      <c r="BU90" s="618"/>
      <c r="BV90" s="113"/>
      <c r="BW90" s="113"/>
      <c r="BX90" s="113"/>
      <c r="BY90" s="554">
        <f t="shared" si="456"/>
        <v>0</v>
      </c>
      <c r="BZ90" s="764">
        <f t="shared" si="195"/>
        <v>0</v>
      </c>
      <c r="CA90" s="317">
        <f t="shared" si="457"/>
        <v>0</v>
      </c>
      <c r="CB90" s="357" t="str">
        <f t="shared" si="496"/>
        <v/>
      </c>
      <c r="CC90" s="317">
        <f t="shared" si="343"/>
        <v>0</v>
      </c>
      <c r="CD90" s="317">
        <f t="shared" si="458"/>
        <v>0</v>
      </c>
      <c r="CE90" s="317">
        <f t="shared" si="459"/>
        <v>0</v>
      </c>
      <c r="CF90" s="317">
        <f t="shared" si="460"/>
        <v>0</v>
      </c>
      <c r="CG90" s="317">
        <f t="shared" si="461"/>
        <v>0</v>
      </c>
      <c r="CH90" s="317">
        <f t="shared" si="462"/>
        <v>0</v>
      </c>
      <c r="CI90" s="357" t="str">
        <f t="shared" si="463"/>
        <v/>
      </c>
      <c r="CJ90" s="572">
        <f t="shared" si="492"/>
        <v>0</v>
      </c>
      <c r="CK90" s="320">
        <f t="shared" si="492"/>
        <v>0</v>
      </c>
      <c r="CL90" s="320">
        <f t="shared" si="492"/>
        <v>0</v>
      </c>
      <c r="CM90" s="320">
        <f t="shared" si="492"/>
        <v>0</v>
      </c>
      <c r="CN90" s="320">
        <f t="shared" si="492"/>
        <v>0</v>
      </c>
      <c r="CO90" s="320">
        <f t="shared" si="492"/>
        <v>0</v>
      </c>
      <c r="CP90" s="320">
        <f t="shared" si="344"/>
        <v>0</v>
      </c>
      <c r="CQ90" s="320">
        <f t="shared" si="493"/>
        <v>0</v>
      </c>
      <c r="CR90" s="320">
        <f t="shared" si="493"/>
        <v>0</v>
      </c>
      <c r="CS90" s="320">
        <f t="shared" si="493"/>
        <v>0</v>
      </c>
      <c r="CT90" s="320">
        <f t="shared" si="493"/>
        <v>0</v>
      </c>
      <c r="CU90" s="320">
        <f t="shared" si="493"/>
        <v>0</v>
      </c>
      <c r="CV90" s="320">
        <f t="shared" si="493"/>
        <v>0</v>
      </c>
      <c r="CW90" s="320">
        <f t="shared" si="345"/>
        <v>0</v>
      </c>
      <c r="CX90" s="320">
        <f t="shared" si="494"/>
        <v>0</v>
      </c>
      <c r="CY90" s="320">
        <f t="shared" si="494"/>
        <v>0</v>
      </c>
      <c r="CZ90" s="320">
        <f t="shared" si="494"/>
        <v>0</v>
      </c>
      <c r="DA90" s="320">
        <f t="shared" si="494"/>
        <v>0</v>
      </c>
      <c r="DB90" s="320">
        <f t="shared" si="494"/>
        <v>0</v>
      </c>
      <c r="DC90" s="320">
        <f t="shared" si="494"/>
        <v>0</v>
      </c>
      <c r="DD90" s="320">
        <f t="shared" si="346"/>
        <v>0</v>
      </c>
      <c r="DE90" s="320">
        <f t="shared" si="329"/>
        <v>0</v>
      </c>
      <c r="DF90" s="320">
        <f t="shared" si="329"/>
        <v>0</v>
      </c>
      <c r="DG90" s="320">
        <f t="shared" si="329"/>
        <v>0</v>
      </c>
      <c r="DH90" s="320">
        <f t="shared" si="329"/>
        <v>0</v>
      </c>
      <c r="DI90" s="320">
        <f t="shared" si="330"/>
        <v>0</v>
      </c>
      <c r="DJ90" s="320">
        <f t="shared" si="330"/>
        <v>0</v>
      </c>
      <c r="DK90" s="320">
        <f t="shared" si="347"/>
        <v>0</v>
      </c>
      <c r="DL90" s="320">
        <f t="shared" si="348"/>
        <v>0</v>
      </c>
      <c r="DM90" s="320">
        <f t="shared" si="349"/>
        <v>0</v>
      </c>
      <c r="DN90" s="320">
        <f t="shared" si="350"/>
        <v>0</v>
      </c>
      <c r="DO90" s="320">
        <f t="shared" si="351"/>
        <v>0</v>
      </c>
      <c r="DP90" s="374">
        <f t="shared" si="352"/>
        <v>0</v>
      </c>
      <c r="DQ90" s="447">
        <f t="shared" si="353"/>
        <v>0</v>
      </c>
      <c r="DR90" s="447">
        <f>IF($W90=1,IF(SUM($DQ90:DQ90)&lt;&gt;1,IF(SUM(GL90,GW90,HF90)&gt;0,1,),),)</f>
        <v>0</v>
      </c>
      <c r="DS90" s="447">
        <f>IF($W90=1,IF(SUM($DQ90:DR90)&lt;&gt;1,IF(SUM(GM90,GX90,HG90)&gt;0,1,),),)</f>
        <v>0</v>
      </c>
      <c r="DT90" s="447">
        <f>IF($W90=1,IF(SUM($DQ90:DS90)&lt;&gt;1,IF(SUM(GN90,GY90,HH90)&gt;0,1,),),)</f>
        <v>0</v>
      </c>
      <c r="DU90" s="447">
        <f>IF($W90=1,IF(SUM($DQ90:DT90)&lt;&gt;1,IF(SUM(GO90,GT90,GZ90,HI90)&gt;0,1,),),)</f>
        <v>0</v>
      </c>
      <c r="DV90" s="447">
        <f>IF($W90=1,IF(SUM($DQ90:DT90)&lt;&gt;1,IF(SUM(GP90,HA90,HJ90)&gt;0,1,),),)</f>
        <v>0</v>
      </c>
      <c r="DW90" s="447">
        <f>IF($W90=1,IF(SUM($DQ90:DV90)&lt;&gt;1,IF(SUM(GQ90,HB90,HK90)&gt;0,1,),),)</f>
        <v>0</v>
      </c>
      <c r="DX90" s="447">
        <f>IF($W90=1,IF(SUM($DQ90:DV90)&lt;&gt;1,IF(SUM(GR90,HC90,HL90)&gt;0,1,),),)</f>
        <v>0</v>
      </c>
      <c r="DY90" s="447">
        <f>IF($W90=1,IF(SUM($DQ90:DX90)&lt;&gt;1,IF(SUM(GS90,HD90,HM90,GU90)&gt;0,1,),),)</f>
        <v>0</v>
      </c>
      <c r="DZ90" s="447">
        <f t="shared" si="354"/>
        <v>0</v>
      </c>
      <c r="EA90" s="643"/>
      <c r="EB90" s="643"/>
      <c r="EC90" s="643"/>
      <c r="ED90" s="643"/>
      <c r="EE90" s="643"/>
      <c r="EF90" s="643"/>
      <c r="EG90" s="643"/>
      <c r="EH90" s="643"/>
      <c r="EI90" s="643"/>
      <c r="EJ90" s="643"/>
      <c r="EK90" s="643"/>
      <c r="EL90" s="643"/>
      <c r="EM90" s="56"/>
      <c r="EN90" s="56"/>
      <c r="EO90" s="56"/>
      <c r="EP90" s="56"/>
      <c r="EQ90" s="56"/>
      <c r="ER90" s="555">
        <f t="shared" si="355"/>
        <v>0</v>
      </c>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448"/>
      <c r="FT90" s="56"/>
      <c r="FU90" s="449"/>
      <c r="FV90" s="458"/>
      <c r="FW90" s="573"/>
      <c r="FX90" s="530">
        <f t="shared" si="356"/>
        <v>0</v>
      </c>
      <c r="FY90" s="450"/>
      <c r="FZ90" s="451"/>
      <c r="GA90" s="452"/>
      <c r="GB90" s="452"/>
      <c r="GC90" s="453">
        <f t="shared" si="357"/>
        <v>0</v>
      </c>
      <c r="GD90" s="454">
        <f t="shared" si="358"/>
        <v>0</v>
      </c>
      <c r="GE90" s="455">
        <f t="shared" si="359"/>
        <v>0</v>
      </c>
      <c r="GF90" s="456">
        <f t="shared" si="360"/>
        <v>0</v>
      </c>
      <c r="GG90" s="456">
        <f t="shared" si="361"/>
        <v>0</v>
      </c>
      <c r="GH90" s="456">
        <f t="shared" si="362"/>
        <v>0</v>
      </c>
      <c r="GI90" s="456">
        <f t="shared" si="363"/>
        <v>0</v>
      </c>
      <c r="GJ90" s="455">
        <f t="shared" si="364"/>
        <v>0</v>
      </c>
      <c r="GK90" s="455">
        <f t="shared" si="464"/>
        <v>0</v>
      </c>
      <c r="GL90" s="455">
        <f>IF(AND($FX90&lt;&gt;1,$FZ90&lt;&gt;1),IF(AND(SUM($GK90:GK90)&lt;&gt;1),IF($GC90&gt;=10,1,),),0)</f>
        <v>0</v>
      </c>
      <c r="GM90" s="455">
        <f>IF(AND($FX90&lt;&gt;1,$FZ90&lt;&gt;1),IF(AND(SUM($GK90:GL90)&lt;&gt;1),IF(AND($FY90=1,$GC90&gt;=4),1,),),0)</f>
        <v>0</v>
      </c>
      <c r="GN90" s="455">
        <f>IF(AND($FX90&lt;&gt;1,$FZ90&lt;&gt;1),IF(AND(SUM($GK90:GM90)&lt;&gt;1),IF(AND($FY90=1,$GC90&gt;=2),1,),),0)</f>
        <v>0</v>
      </c>
      <c r="GO90" s="455">
        <f>IF(AND($FX90&lt;&gt;1,$FZ90&lt;&gt;1),IF(AND(SUM($GK90:GN90)&lt;&gt;1),IF(AND($FY90=1,$GC90&gt;0),1,),),0)</f>
        <v>0</v>
      </c>
      <c r="GP90" s="455">
        <f>IF(AND($FX90&lt;&gt;1,$FZ90&lt;&gt;1),IF(AND(SUM($GK90:GO90)&lt;&gt;1),IF($GC90&gt;=4,1,),),0)</f>
        <v>0</v>
      </c>
      <c r="GQ90" s="455">
        <f>IF(AND($FX90&lt;&gt;1,$FZ90&lt;&gt;1),IF(AND(SUM($GK90:GP90)&lt;&gt;1),IF($FY90=1,1,),),0)</f>
        <v>0</v>
      </c>
      <c r="GR90" s="455">
        <f>IF(AND($FX90&lt;&gt;1,$FZ90&lt;&gt;1),IF(AND(SUM($GK90:GQ90)&lt;&gt;1),IF($GC90&gt;=2,1,),),0)</f>
        <v>0</v>
      </c>
      <c r="GS90" s="455">
        <f>IF(AND($FX90&lt;&gt;1,$FZ90&lt;&gt;1),IF(AND(SUM($GK90:GR90)&lt;&gt;1),IF($GC90&gt;0,1,),),0)</f>
        <v>0</v>
      </c>
      <c r="GT90" s="455">
        <f t="shared" si="365"/>
        <v>0</v>
      </c>
      <c r="GU90" s="455">
        <f>IF($FX90&lt;&gt;1,IF(AND(SUM($GT90:GT90)&lt;&gt;1,$GJ90=4,$FZ90=1,$GC90&gt;0),1,),0)</f>
        <v>0</v>
      </c>
      <c r="GV90" s="455">
        <f t="shared" si="366"/>
        <v>0</v>
      </c>
      <c r="GW90" s="455">
        <f t="shared" si="367"/>
        <v>0</v>
      </c>
      <c r="GX90" s="455">
        <f>IF($FX90&lt;&gt;1,IF(AND($GJ90=2,SUM($GV90:GW90)&lt;&gt;1),IF(AND($FY90=1,$GD90&gt;=0.2),1,),),0)</f>
        <v>0</v>
      </c>
      <c r="GY90" s="455">
        <f>IF($FX90&lt;&gt;1,IF(AND($GJ90=2,SUM($GV90:GX90)&lt;&gt;1),IF(AND($FY90=1,$GD90&gt;=0.1),1,),),0)</f>
        <v>0</v>
      </c>
      <c r="GZ90" s="455">
        <f>IF($FX90&lt;&gt;1,IF(AND($GJ90=2,SUM($GV90:GY90)&lt;&gt;1),IF(AND($FY90=1,$GC90&gt;0),1,),),0)</f>
        <v>0</v>
      </c>
      <c r="HA90" s="455">
        <f>IF($FX90&lt;&gt;1,IF(AND($GJ90=2,SUM($GV90:GZ90)&lt;&gt;1),IF($GD90&gt;=0.2,1,),),0)</f>
        <v>0</v>
      </c>
      <c r="HB90" s="455">
        <f>IF($FX90&lt;&gt;1,IF(AND($GJ90=2,SUM($GV90:HA90)&lt;&gt;1),IF($FY90=1,1,),),0)</f>
        <v>0</v>
      </c>
      <c r="HC90" s="455">
        <f>IF($FX90&lt;&gt;1,IF(AND($GJ90=2,SUM($GV90:HB90)&lt;&gt;1),IF($GD90&gt;=0.1,1,),),0)</f>
        <v>0</v>
      </c>
      <c r="HD90" s="455">
        <f>IF($FX90&lt;&gt;1,IF(AND(SUM($GV90:HC90)&lt;&gt;1,$GJ90=2,$GC90&gt;0),1,),0)</f>
        <v>0</v>
      </c>
      <c r="HE90" s="455">
        <f t="shared" si="368"/>
        <v>0</v>
      </c>
      <c r="HF90" s="455">
        <f t="shared" si="369"/>
        <v>0</v>
      </c>
      <c r="HG90" s="455">
        <f>IF($FX90&lt;&gt;1,IF(AND($GJ90=3,SUM($HE90:HF90)&lt;&gt;1),IF(AND($FY90=1,$GD90&gt;=0.1),1,),),0)</f>
        <v>0</v>
      </c>
      <c r="HH90" s="455">
        <f>IF($FX90&lt;&gt;1,IF(AND($GJ90=3,SUM($HE90:HG90)&lt;&gt;1),IF(AND($FY90=1,$GD90&gt;=0.05),1,),),0)</f>
        <v>0</v>
      </c>
      <c r="HI90" s="455">
        <f>IF($FX90&lt;&gt;1,IF(AND($GJ90=3,SUM($HE90:HH90)&lt;&gt;1),IF(AND($FY90=1,$GC90&gt;0),1,),),0)</f>
        <v>0</v>
      </c>
      <c r="HJ90" s="455">
        <f>IF($FX90&lt;&gt;1,IF(AND($GJ90=3,SUM($HE90:HI90)&lt;&gt;1),IF($GD90&gt;=0.1,1,),),0)</f>
        <v>0</v>
      </c>
      <c r="HK90" s="455">
        <f>IF($FX90&lt;&gt;1,IF(AND($GJ90=3,SUM($HE90:HJ90)&lt;&gt;1),IF($FY90=1,1,),),0)</f>
        <v>0</v>
      </c>
      <c r="HL90" s="455">
        <f>IF($FX90&lt;&gt;1,IF(AND($GJ90=3,SUM($HE90:HK90)&lt;&gt;1),IF($GD90&gt;=0.05,1,),),0)</f>
        <v>0</v>
      </c>
      <c r="HM90" s="455">
        <f>IF($FX90&lt;&gt;1,IF(AND(SUM($HE90:HL90)&lt;&gt;1,$GJ90=3,$FZ90=1,$GC90&gt;0),1,),0)</f>
        <v>0</v>
      </c>
      <c r="HN90" s="457">
        <f t="shared" si="465"/>
        <v>0</v>
      </c>
      <c r="HO90" s="458"/>
      <c r="HP90" s="459">
        <f t="shared" si="370"/>
        <v>0</v>
      </c>
      <c r="HQ90" s="460">
        <f t="shared" si="371"/>
        <v>0</v>
      </c>
      <c r="HR90" s="460">
        <f t="shared" si="372"/>
        <v>0</v>
      </c>
      <c r="HS90" s="460">
        <f t="shared" si="373"/>
        <v>0</v>
      </c>
      <c r="HT90" s="460">
        <f t="shared" si="374"/>
        <v>0</v>
      </c>
      <c r="HU90" s="460">
        <f t="shared" si="375"/>
        <v>0</v>
      </c>
      <c r="HV90" s="460">
        <f t="shared" si="376"/>
        <v>0</v>
      </c>
      <c r="HW90" s="460">
        <f t="shared" si="377"/>
        <v>0</v>
      </c>
      <c r="HX90" s="460">
        <f t="shared" si="378"/>
        <v>0</v>
      </c>
      <c r="HY90" s="460">
        <f t="shared" si="379"/>
        <v>0</v>
      </c>
      <c r="HZ90" s="460">
        <f t="shared" si="380"/>
        <v>0</v>
      </c>
      <c r="IA90" s="460">
        <f t="shared" si="381"/>
        <v>0</v>
      </c>
      <c r="IB90" s="460">
        <f t="shared" si="382"/>
        <v>0</v>
      </c>
      <c r="IC90" s="460">
        <f t="shared" si="383"/>
        <v>0</v>
      </c>
      <c r="ID90" s="460">
        <f t="shared" si="384"/>
        <v>0</v>
      </c>
      <c r="IE90" s="460">
        <f t="shared" si="385"/>
        <v>0</v>
      </c>
      <c r="IF90" s="460">
        <f t="shared" si="386"/>
        <v>0</v>
      </c>
      <c r="IG90" s="460">
        <f t="shared" si="387"/>
        <v>0</v>
      </c>
      <c r="IH90" s="460">
        <f t="shared" si="388"/>
        <v>0</v>
      </c>
      <c r="II90" s="460">
        <f t="shared" si="389"/>
        <v>0</v>
      </c>
      <c r="IJ90" s="460">
        <f t="shared" si="390"/>
        <v>0</v>
      </c>
      <c r="IK90" s="460">
        <f t="shared" si="391"/>
        <v>0</v>
      </c>
      <c r="IL90" s="460">
        <f t="shared" si="392"/>
        <v>0</v>
      </c>
      <c r="IM90" s="460">
        <f t="shared" si="393"/>
        <v>0</v>
      </c>
      <c r="IN90" s="460">
        <f t="shared" si="394"/>
        <v>0</v>
      </c>
      <c r="IO90" s="460">
        <f t="shared" si="395"/>
        <v>0</v>
      </c>
      <c r="IP90" s="460">
        <f t="shared" si="396"/>
        <v>0</v>
      </c>
      <c r="IQ90" s="460">
        <f t="shared" si="397"/>
        <v>0</v>
      </c>
      <c r="IR90" s="460">
        <f t="shared" si="398"/>
        <v>0</v>
      </c>
      <c r="IS90" s="460">
        <f t="shared" si="399"/>
        <v>0</v>
      </c>
      <c r="IT90" s="460">
        <f t="shared" si="400"/>
        <v>0</v>
      </c>
      <c r="IU90" s="460">
        <f t="shared" si="401"/>
        <v>0</v>
      </c>
      <c r="IV90" s="460">
        <f t="shared" si="402"/>
        <v>0</v>
      </c>
      <c r="IW90" s="460">
        <f t="shared" si="403"/>
        <v>0</v>
      </c>
      <c r="IX90" s="460">
        <f t="shared" si="404"/>
        <v>0</v>
      </c>
      <c r="IY90" s="460">
        <f t="shared" si="405"/>
        <v>0</v>
      </c>
      <c r="IZ90" s="460">
        <f t="shared" si="406"/>
        <v>0</v>
      </c>
      <c r="JA90" s="460">
        <f t="shared" si="407"/>
        <v>0</v>
      </c>
      <c r="JB90" s="460">
        <f t="shared" si="408"/>
        <v>0</v>
      </c>
      <c r="JC90" s="460">
        <f t="shared" si="409"/>
        <v>0</v>
      </c>
      <c r="JD90" s="460">
        <f t="shared" si="410"/>
        <v>0</v>
      </c>
      <c r="JE90" s="460">
        <f t="shared" si="411"/>
        <v>0</v>
      </c>
      <c r="JF90" s="460">
        <f t="shared" si="412"/>
        <v>0</v>
      </c>
      <c r="JG90" s="460">
        <f t="shared" si="466"/>
        <v>0</v>
      </c>
      <c r="JH90" s="460">
        <f t="shared" si="467"/>
        <v>0</v>
      </c>
      <c r="JI90" s="460">
        <f t="shared" si="468"/>
        <v>0</v>
      </c>
      <c r="JJ90" s="460">
        <f t="shared" si="469"/>
        <v>0</v>
      </c>
      <c r="JK90" s="460">
        <f t="shared" si="470"/>
        <v>0</v>
      </c>
      <c r="JL90" s="460">
        <f t="shared" si="471"/>
        <v>0</v>
      </c>
      <c r="JM90" s="648">
        <f t="shared" si="413"/>
        <v>0</v>
      </c>
      <c r="JN90" s="460">
        <f t="shared" si="414"/>
        <v>0</v>
      </c>
      <c r="JO90" s="460">
        <f t="shared" si="415"/>
        <v>0</v>
      </c>
      <c r="JP90" s="648">
        <f t="shared" si="416"/>
        <v>0</v>
      </c>
      <c r="JQ90" s="460">
        <f t="shared" si="417"/>
        <v>0</v>
      </c>
      <c r="JR90" s="460">
        <f t="shared" si="418"/>
        <v>0</v>
      </c>
      <c r="JS90" s="460">
        <f t="shared" si="472"/>
        <v>0</v>
      </c>
      <c r="JT90" s="460">
        <f t="shared" si="419"/>
        <v>0</v>
      </c>
      <c r="JU90" s="460">
        <f t="shared" si="420"/>
        <v>0</v>
      </c>
      <c r="JV90" s="460">
        <f t="shared" si="421"/>
        <v>0</v>
      </c>
      <c r="JW90" s="460">
        <f t="shared" si="422"/>
        <v>0</v>
      </c>
      <c r="JX90" s="460">
        <f t="shared" si="422"/>
        <v>0</v>
      </c>
      <c r="JY90" s="460">
        <f t="shared" si="422"/>
        <v>0</v>
      </c>
      <c r="JZ90" s="460">
        <f t="shared" si="422"/>
        <v>0</v>
      </c>
      <c r="KA90" s="460">
        <f t="shared" si="422"/>
        <v>0</v>
      </c>
      <c r="KB90" s="460">
        <f t="shared" si="422"/>
        <v>0</v>
      </c>
      <c r="KC90" s="460">
        <f t="shared" si="422"/>
        <v>0</v>
      </c>
      <c r="KD90" s="460">
        <f t="shared" si="422"/>
        <v>0</v>
      </c>
      <c r="KE90" s="460">
        <f t="shared" si="422"/>
        <v>0</v>
      </c>
      <c r="KF90" s="460">
        <f t="shared" si="422"/>
        <v>0</v>
      </c>
      <c r="KG90" s="460">
        <f t="shared" si="422"/>
        <v>0</v>
      </c>
      <c r="KH90" s="460">
        <f t="shared" si="321"/>
        <v>0</v>
      </c>
      <c r="KI90" s="460">
        <f t="shared" si="321"/>
        <v>0</v>
      </c>
      <c r="KJ90" s="460">
        <f t="shared" si="321"/>
        <v>0</v>
      </c>
      <c r="KK90" s="460">
        <f t="shared" si="321"/>
        <v>0</v>
      </c>
      <c r="KL90" s="460">
        <f t="shared" si="321"/>
        <v>0</v>
      </c>
      <c r="KM90" s="460">
        <f t="shared" si="321"/>
        <v>0</v>
      </c>
      <c r="KN90" s="460">
        <f t="shared" si="321"/>
        <v>0</v>
      </c>
      <c r="KO90" s="460">
        <f t="shared" si="321"/>
        <v>0</v>
      </c>
      <c r="KP90" s="460">
        <f t="shared" si="321"/>
        <v>0</v>
      </c>
      <c r="KQ90" s="460">
        <f t="shared" si="321"/>
        <v>0</v>
      </c>
      <c r="KR90" s="460">
        <f t="shared" si="491"/>
        <v>0</v>
      </c>
      <c r="KS90" s="460">
        <f t="shared" si="491"/>
        <v>0</v>
      </c>
      <c r="KT90" s="460">
        <f t="shared" si="491"/>
        <v>0</v>
      </c>
      <c r="KU90" s="460">
        <f t="shared" si="491"/>
        <v>0</v>
      </c>
      <c r="KV90" s="460">
        <f t="shared" si="491"/>
        <v>0</v>
      </c>
      <c r="KW90" s="460">
        <f t="shared" si="491"/>
        <v>0</v>
      </c>
      <c r="KX90" s="460">
        <f t="shared" si="423"/>
        <v>0</v>
      </c>
      <c r="KY90" s="460">
        <f t="shared" si="490"/>
        <v>0</v>
      </c>
      <c r="KZ90" s="460">
        <f t="shared" si="424"/>
        <v>0</v>
      </c>
      <c r="LA90" s="457">
        <f t="shared" si="424"/>
        <v>0</v>
      </c>
      <c r="LB90" s="461">
        <f t="shared" si="473"/>
        <v>0</v>
      </c>
      <c r="LC90" s="460">
        <f t="shared" si="425"/>
        <v>0</v>
      </c>
      <c r="LD90" s="462">
        <f>IF(I90=1,VLOOKUP(C90,'総括表 (A表)'!$E$12:$AP$542,37,FALSE),)</f>
        <v>0</v>
      </c>
      <c r="LE90" s="463">
        <f t="shared" si="474"/>
        <v>0</v>
      </c>
      <c r="LF90" s="460" t="str">
        <f t="shared" si="426"/>
        <v/>
      </c>
      <c r="LG90" s="460" t="str">
        <f t="shared" si="427"/>
        <v/>
      </c>
      <c r="LH90" s="460" t="str">
        <f t="shared" si="475"/>
        <v/>
      </c>
      <c r="LI90" s="460" t="str">
        <f t="shared" si="476"/>
        <v/>
      </c>
      <c r="LJ90" s="460" t="str">
        <f t="shared" si="477"/>
        <v/>
      </c>
      <c r="LK90" s="460" t="str">
        <f t="shared" si="478"/>
        <v/>
      </c>
      <c r="LL90" s="460" t="str">
        <f t="shared" si="479"/>
        <v/>
      </c>
      <c r="LM90" s="460" t="str">
        <f t="shared" si="480"/>
        <v/>
      </c>
      <c r="LN90" s="460" t="str">
        <f t="shared" si="481"/>
        <v/>
      </c>
      <c r="LO90" s="462" t="str">
        <f t="shared" si="428"/>
        <v/>
      </c>
      <c r="LP90" s="459">
        <f t="shared" si="482"/>
        <v>0</v>
      </c>
      <c r="LQ90" s="460" t="str">
        <f t="shared" si="429"/>
        <v/>
      </c>
      <c r="LR90" s="460" t="str">
        <f t="shared" si="430"/>
        <v/>
      </c>
      <c r="LS90" s="464" t="str">
        <f t="shared" si="431"/>
        <v/>
      </c>
      <c r="LT90" s="460" t="str">
        <f t="shared" si="432"/>
        <v/>
      </c>
      <c r="LU90" s="460" t="str">
        <f t="shared" si="433"/>
        <v/>
      </c>
      <c r="LV90" s="621" t="str">
        <f t="shared" si="489"/>
        <v>○</v>
      </c>
      <c r="LW90" s="459">
        <f t="shared" si="483"/>
        <v>0</v>
      </c>
      <c r="LX90" s="465">
        <f t="shared" si="434"/>
        <v>0</v>
      </c>
      <c r="LY90" s="465" t="str">
        <f t="shared" si="435"/>
        <v/>
      </c>
      <c r="LZ90" s="466" t="str">
        <f t="shared" si="484"/>
        <v/>
      </c>
      <c r="MA90" s="466">
        <f t="shared" si="436"/>
        <v>0</v>
      </c>
      <c r="MB90" s="466">
        <f t="shared" si="485"/>
        <v>0</v>
      </c>
      <c r="MC90" s="466">
        <f t="shared" si="437"/>
        <v>0</v>
      </c>
      <c r="MD90" s="467">
        <f t="shared" si="438"/>
        <v>0</v>
      </c>
      <c r="ME90" s="468" t="str">
        <f t="shared" si="439"/>
        <v>○</v>
      </c>
      <c r="MF90" s="469" t="str">
        <f t="shared" si="440"/>
        <v/>
      </c>
      <c r="MG90" s="466">
        <f t="shared" si="441"/>
        <v>0</v>
      </c>
      <c r="MH90" s="470">
        <f t="shared" si="442"/>
        <v>0</v>
      </c>
      <c r="MI90" s="471" t="str">
        <f t="shared" si="486"/>
        <v>○</v>
      </c>
      <c r="MJ90" s="556" t="str">
        <f t="shared" si="487"/>
        <v>○</v>
      </c>
      <c r="MK90" s="569" t="str">
        <f t="shared" si="443"/>
        <v/>
      </c>
      <c r="ML90" s="568" t="str">
        <f t="shared" si="444"/>
        <v/>
      </c>
      <c r="MM90" s="570" t="str">
        <f t="shared" si="445"/>
        <v/>
      </c>
      <c r="MN90" s="571">
        <f t="shared" si="446"/>
        <v>0</v>
      </c>
    </row>
    <row r="91" spans="1:352" ht="30" customHeight="1">
      <c r="A91" s="531">
        <f t="shared" si="331"/>
        <v>0</v>
      </c>
      <c r="B91" s="531">
        <f t="shared" si="447"/>
        <v>0</v>
      </c>
      <c r="C91" s="531">
        <f t="shared" si="495"/>
        <v>0</v>
      </c>
      <c r="D91" s="531">
        <f t="shared" si="448"/>
        <v>0</v>
      </c>
      <c r="E91" s="531">
        <f t="shared" si="332"/>
        <v>0</v>
      </c>
      <c r="F91" s="531">
        <f t="shared" si="333"/>
        <v>0</v>
      </c>
      <c r="G91" s="531">
        <f t="shared" si="449"/>
        <v>0</v>
      </c>
      <c r="H91" s="531">
        <f t="shared" si="450"/>
        <v>0</v>
      </c>
      <c r="I91" s="531">
        <f t="shared" si="334"/>
        <v>0</v>
      </c>
      <c r="J91" s="531">
        <f t="shared" si="451"/>
        <v>0</v>
      </c>
      <c r="K91" s="532">
        <f t="shared" si="335"/>
        <v>78</v>
      </c>
      <c r="L91" s="390"/>
      <c r="M91" s="391"/>
      <c r="N91" s="391"/>
      <c r="O91" s="102"/>
      <c r="P91" s="545" cm="1">
        <f t="array" ref="P91">IFERROR(_xlfn.IFS($O91=1,"都市農業地域",$O91=2,"平地農業地域",$O91=3,"中間農業地域",$O91=4,"山間農業地域"),0)</f>
        <v>0</v>
      </c>
      <c r="Q91" s="560"/>
      <c r="R91" s="317">
        <f t="shared" si="336"/>
        <v>0</v>
      </c>
      <c r="S91" s="637"/>
      <c r="T91" s="742"/>
      <c r="U91" s="743"/>
      <c r="V91" s="637"/>
      <c r="W91" s="455" t="str">
        <f t="shared" si="452"/>
        <v/>
      </c>
      <c r="X91" s="546" t="str">
        <f>IFERROR(IF($Y91=5,"100万円",VLOOKUP($W91,'整理番号表 （R7） '!$Y$33:$Z$34,2,"FALSE")),"")</f>
        <v/>
      </c>
      <c r="Y91" s="50"/>
      <c r="Z91" s="456" cm="1">
        <f t="array" ref="Z91">IFERROR(_xlfn.IFS($Y91=1,"認定農業者",$Y91=2,"認定就農者",$Y91=3,"集落営農組織(任意組織)",$Y91=4,"市町村基本構想に示す目標水準を達成している農業者",$Y91=5,"市町村が認める者"),0)</f>
        <v>0</v>
      </c>
      <c r="AA91" s="371"/>
      <c r="AB91" s="547" t="str">
        <f>'整理番号表 （R7） '!$AC91</f>
        <v/>
      </c>
      <c r="AC91" s="548" t="str">
        <f t="shared" si="497"/>
        <v/>
      </c>
      <c r="AD91" s="50"/>
      <c r="AE91" s="50"/>
      <c r="AF91" s="318">
        <f>IF(AE91&lt;&gt;0,VLOOKUP(AE91,'整理番号表 （R7） '!$B$20:$F$47,2,FALSE),)</f>
        <v>0</v>
      </c>
      <c r="AG91" s="104"/>
      <c r="AH91" s="549" t="str">
        <f>IFERROR(VLOOKUP(AG91,'整理番号表 （R7） '!$P$6:$Q$39,2,FALSE),"")</f>
        <v/>
      </c>
      <c r="AI91" s="106"/>
      <c r="AJ91" s="530">
        <f t="shared" si="337"/>
        <v>0</v>
      </c>
      <c r="AK91" s="89"/>
      <c r="AL91" s="632"/>
      <c r="AM91" s="439"/>
      <c r="AN91" s="440"/>
      <c r="AO91" s="440"/>
      <c r="AP91" s="104"/>
      <c r="AQ91" s="441">
        <f>IF(AP91&lt;&gt;0,VLOOKUP(AP91,'整理番号表 （R7） '!$P$43:$R$49,2,FALSE),)</f>
        <v>0</v>
      </c>
      <c r="AR91" s="442"/>
      <c r="AS91" s="440"/>
      <c r="AT91" s="105"/>
      <c r="AU91" s="767"/>
      <c r="AV91" s="767"/>
      <c r="AW91" s="418"/>
      <c r="AX91" s="443">
        <f t="shared" si="453"/>
        <v>0</v>
      </c>
      <c r="AY91" s="443">
        <f t="shared" si="338"/>
        <v>0</v>
      </c>
      <c r="AZ91" s="418"/>
      <c r="BA91" s="443">
        <f t="shared" si="488"/>
        <v>0</v>
      </c>
      <c r="BB91" s="444"/>
      <c r="BC91" s="444"/>
      <c r="BD91" s="444"/>
      <c r="BE91" s="620"/>
      <c r="BF91" s="553" t="str">
        <f t="shared" si="339"/>
        <v/>
      </c>
      <c r="BG91" s="562" t="str">
        <f t="shared" si="340"/>
        <v/>
      </c>
      <c r="BH91" s="445">
        <f t="shared" si="454"/>
        <v>0</v>
      </c>
      <c r="BI91" s="445">
        <f t="shared" si="455"/>
        <v>0</v>
      </c>
      <c r="BJ91" s="446"/>
      <c r="BK91" s="446"/>
      <c r="BL91" s="446"/>
      <c r="BM91" s="45"/>
      <c r="BN91" s="318">
        <f>IF(BM91&lt;&gt;0,VLOOKUP(BM91,'整理番号表 （R7） '!$T$6:$U$16,2,FALSE),)</f>
        <v>0</v>
      </c>
      <c r="BO91" s="45"/>
      <c r="BP91" s="318">
        <f>IF(BO91&lt;&gt;0,VLOOKUP(BO91,'整理番号表 （R7） '!$T$23:$U$30,2,FALSE),)</f>
        <v>0</v>
      </c>
      <c r="BQ91" s="45"/>
      <c r="BR91" s="319">
        <f t="shared" si="341"/>
        <v>0</v>
      </c>
      <c r="BS91" s="763" t="str">
        <f t="shared" si="342"/>
        <v/>
      </c>
      <c r="BT91" s="113"/>
      <c r="BU91" s="618"/>
      <c r="BV91" s="113"/>
      <c r="BW91" s="113"/>
      <c r="BX91" s="113"/>
      <c r="BY91" s="554">
        <f t="shared" si="456"/>
        <v>0</v>
      </c>
      <c r="BZ91" s="764">
        <f t="shared" si="195"/>
        <v>0</v>
      </c>
      <c r="CA91" s="317">
        <f t="shared" si="457"/>
        <v>0</v>
      </c>
      <c r="CB91" s="357" t="str">
        <f t="shared" si="496"/>
        <v/>
      </c>
      <c r="CC91" s="317">
        <f t="shared" si="343"/>
        <v>0</v>
      </c>
      <c r="CD91" s="317">
        <f t="shared" si="458"/>
        <v>0</v>
      </c>
      <c r="CE91" s="317">
        <f t="shared" si="459"/>
        <v>0</v>
      </c>
      <c r="CF91" s="317">
        <f t="shared" si="460"/>
        <v>0</v>
      </c>
      <c r="CG91" s="317">
        <f t="shared" si="461"/>
        <v>0</v>
      </c>
      <c r="CH91" s="317">
        <f t="shared" si="462"/>
        <v>0</v>
      </c>
      <c r="CI91" s="357" t="str">
        <f t="shared" si="463"/>
        <v/>
      </c>
      <c r="CJ91" s="572">
        <f t="shared" si="492"/>
        <v>0</v>
      </c>
      <c r="CK91" s="320">
        <f t="shared" si="492"/>
        <v>0</v>
      </c>
      <c r="CL91" s="320">
        <f t="shared" si="492"/>
        <v>0</v>
      </c>
      <c r="CM91" s="320">
        <f t="shared" si="492"/>
        <v>0</v>
      </c>
      <c r="CN91" s="320">
        <f t="shared" si="492"/>
        <v>0</v>
      </c>
      <c r="CO91" s="320">
        <f t="shared" si="492"/>
        <v>0</v>
      </c>
      <c r="CP91" s="320">
        <f t="shared" si="344"/>
        <v>0</v>
      </c>
      <c r="CQ91" s="320">
        <f t="shared" si="493"/>
        <v>0</v>
      </c>
      <c r="CR91" s="320">
        <f t="shared" si="493"/>
        <v>0</v>
      </c>
      <c r="CS91" s="320">
        <f t="shared" si="493"/>
        <v>0</v>
      </c>
      <c r="CT91" s="320">
        <f t="shared" si="493"/>
        <v>0</v>
      </c>
      <c r="CU91" s="320">
        <f t="shared" si="493"/>
        <v>0</v>
      </c>
      <c r="CV91" s="320">
        <f t="shared" si="493"/>
        <v>0</v>
      </c>
      <c r="CW91" s="320">
        <f t="shared" si="345"/>
        <v>0</v>
      </c>
      <c r="CX91" s="320">
        <f t="shared" si="494"/>
        <v>0</v>
      </c>
      <c r="CY91" s="320">
        <f t="shared" si="494"/>
        <v>0</v>
      </c>
      <c r="CZ91" s="320">
        <f t="shared" si="494"/>
        <v>0</v>
      </c>
      <c r="DA91" s="320">
        <f t="shared" si="494"/>
        <v>0</v>
      </c>
      <c r="DB91" s="320">
        <f t="shared" si="494"/>
        <v>0</v>
      </c>
      <c r="DC91" s="320">
        <f t="shared" si="494"/>
        <v>0</v>
      </c>
      <c r="DD91" s="320">
        <f t="shared" si="346"/>
        <v>0</v>
      </c>
      <c r="DE91" s="320">
        <f t="shared" si="329"/>
        <v>0</v>
      </c>
      <c r="DF91" s="320">
        <f t="shared" si="329"/>
        <v>0</v>
      </c>
      <c r="DG91" s="320">
        <f t="shared" si="329"/>
        <v>0</v>
      </c>
      <c r="DH91" s="320">
        <f t="shared" si="329"/>
        <v>0</v>
      </c>
      <c r="DI91" s="320">
        <f t="shared" si="330"/>
        <v>0</v>
      </c>
      <c r="DJ91" s="320">
        <f t="shared" si="330"/>
        <v>0</v>
      </c>
      <c r="DK91" s="320">
        <f t="shared" si="347"/>
        <v>0</v>
      </c>
      <c r="DL91" s="320">
        <f t="shared" si="348"/>
        <v>0</v>
      </c>
      <c r="DM91" s="320">
        <f t="shared" si="349"/>
        <v>0</v>
      </c>
      <c r="DN91" s="320">
        <f t="shared" si="350"/>
        <v>0</v>
      </c>
      <c r="DO91" s="320">
        <f t="shared" si="351"/>
        <v>0</v>
      </c>
      <c r="DP91" s="374">
        <f t="shared" si="352"/>
        <v>0</v>
      </c>
      <c r="DQ91" s="447">
        <f t="shared" si="353"/>
        <v>0</v>
      </c>
      <c r="DR91" s="447">
        <f>IF($W91=1,IF(SUM($DQ91:DQ91)&lt;&gt;1,IF(SUM(GL91,GW91,HF91)&gt;0,1,),),)</f>
        <v>0</v>
      </c>
      <c r="DS91" s="447">
        <f>IF($W91=1,IF(SUM($DQ91:DR91)&lt;&gt;1,IF(SUM(GM91,GX91,HG91)&gt;0,1,),),)</f>
        <v>0</v>
      </c>
      <c r="DT91" s="447">
        <f>IF($W91=1,IF(SUM($DQ91:DS91)&lt;&gt;1,IF(SUM(GN91,GY91,HH91)&gt;0,1,),),)</f>
        <v>0</v>
      </c>
      <c r="DU91" s="447">
        <f>IF($W91=1,IF(SUM($DQ91:DT91)&lt;&gt;1,IF(SUM(GO91,GT91,GZ91,HI91)&gt;0,1,),),)</f>
        <v>0</v>
      </c>
      <c r="DV91" s="447">
        <f>IF($W91=1,IF(SUM($DQ91:DT91)&lt;&gt;1,IF(SUM(GP91,HA91,HJ91)&gt;0,1,),),)</f>
        <v>0</v>
      </c>
      <c r="DW91" s="447">
        <f>IF($W91=1,IF(SUM($DQ91:DV91)&lt;&gt;1,IF(SUM(GQ91,HB91,HK91)&gt;0,1,),),)</f>
        <v>0</v>
      </c>
      <c r="DX91" s="447">
        <f>IF($W91=1,IF(SUM($DQ91:DV91)&lt;&gt;1,IF(SUM(GR91,HC91,HL91)&gt;0,1,),),)</f>
        <v>0</v>
      </c>
      <c r="DY91" s="447">
        <f>IF($W91=1,IF(SUM($DQ91:DX91)&lt;&gt;1,IF(SUM(GS91,HD91,HM91,GU91)&gt;0,1,),),)</f>
        <v>0</v>
      </c>
      <c r="DZ91" s="447">
        <f t="shared" si="354"/>
        <v>0</v>
      </c>
      <c r="EA91" s="643"/>
      <c r="EB91" s="643"/>
      <c r="EC91" s="643"/>
      <c r="ED91" s="643"/>
      <c r="EE91" s="643"/>
      <c r="EF91" s="643"/>
      <c r="EG91" s="643"/>
      <c r="EH91" s="643"/>
      <c r="EI91" s="643"/>
      <c r="EJ91" s="643"/>
      <c r="EK91" s="643"/>
      <c r="EL91" s="643"/>
      <c r="EM91" s="56"/>
      <c r="EN91" s="56"/>
      <c r="EO91" s="56"/>
      <c r="EP91" s="56"/>
      <c r="EQ91" s="56"/>
      <c r="ER91" s="555">
        <f t="shared" si="355"/>
        <v>0</v>
      </c>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448"/>
      <c r="FT91" s="56"/>
      <c r="FU91" s="449"/>
      <c r="FV91" s="458"/>
      <c r="FW91" s="573"/>
      <c r="FX91" s="530">
        <f t="shared" si="356"/>
        <v>0</v>
      </c>
      <c r="FY91" s="450"/>
      <c r="FZ91" s="451"/>
      <c r="GA91" s="452"/>
      <c r="GB91" s="452"/>
      <c r="GC91" s="453">
        <f t="shared" si="357"/>
        <v>0</v>
      </c>
      <c r="GD91" s="454">
        <f t="shared" si="358"/>
        <v>0</v>
      </c>
      <c r="GE91" s="455">
        <f t="shared" si="359"/>
        <v>0</v>
      </c>
      <c r="GF91" s="456">
        <f t="shared" si="360"/>
        <v>0</v>
      </c>
      <c r="GG91" s="456">
        <f t="shared" si="361"/>
        <v>0</v>
      </c>
      <c r="GH91" s="456">
        <f t="shared" si="362"/>
        <v>0</v>
      </c>
      <c r="GI91" s="456">
        <f t="shared" si="363"/>
        <v>0</v>
      </c>
      <c r="GJ91" s="455">
        <f t="shared" si="364"/>
        <v>0</v>
      </c>
      <c r="GK91" s="455">
        <f t="shared" si="464"/>
        <v>0</v>
      </c>
      <c r="GL91" s="455">
        <f>IF(AND($FX91&lt;&gt;1,$FZ91&lt;&gt;1),IF(AND(SUM($GK91:GK91)&lt;&gt;1),IF($GC91&gt;=10,1,),),0)</f>
        <v>0</v>
      </c>
      <c r="GM91" s="455">
        <f>IF(AND($FX91&lt;&gt;1,$FZ91&lt;&gt;1),IF(AND(SUM($GK91:GL91)&lt;&gt;1),IF(AND($FY91=1,$GC91&gt;=4),1,),),0)</f>
        <v>0</v>
      </c>
      <c r="GN91" s="455">
        <f>IF(AND($FX91&lt;&gt;1,$FZ91&lt;&gt;1),IF(AND(SUM($GK91:GM91)&lt;&gt;1),IF(AND($FY91=1,$GC91&gt;=2),1,),),0)</f>
        <v>0</v>
      </c>
      <c r="GO91" s="455">
        <f>IF(AND($FX91&lt;&gt;1,$FZ91&lt;&gt;1),IF(AND(SUM($GK91:GN91)&lt;&gt;1),IF(AND($FY91=1,$GC91&gt;0),1,),),0)</f>
        <v>0</v>
      </c>
      <c r="GP91" s="455">
        <f>IF(AND($FX91&lt;&gt;1,$FZ91&lt;&gt;1),IF(AND(SUM($GK91:GO91)&lt;&gt;1),IF($GC91&gt;=4,1,),),0)</f>
        <v>0</v>
      </c>
      <c r="GQ91" s="455">
        <f>IF(AND($FX91&lt;&gt;1,$FZ91&lt;&gt;1),IF(AND(SUM($GK91:GP91)&lt;&gt;1),IF($FY91=1,1,),),0)</f>
        <v>0</v>
      </c>
      <c r="GR91" s="455">
        <f>IF(AND($FX91&lt;&gt;1,$FZ91&lt;&gt;1),IF(AND(SUM($GK91:GQ91)&lt;&gt;1),IF($GC91&gt;=2,1,),),0)</f>
        <v>0</v>
      </c>
      <c r="GS91" s="455">
        <f>IF(AND($FX91&lt;&gt;1,$FZ91&lt;&gt;1),IF(AND(SUM($GK91:GR91)&lt;&gt;1),IF($GC91&gt;0,1,),),0)</f>
        <v>0</v>
      </c>
      <c r="GT91" s="455">
        <f t="shared" si="365"/>
        <v>0</v>
      </c>
      <c r="GU91" s="455">
        <f>IF($FX91&lt;&gt;1,IF(AND(SUM($GT91:GT91)&lt;&gt;1,$GJ91=4,$FZ91=1,$GC91&gt;0),1,),0)</f>
        <v>0</v>
      </c>
      <c r="GV91" s="455">
        <f t="shared" si="366"/>
        <v>0</v>
      </c>
      <c r="GW91" s="455">
        <f t="shared" si="367"/>
        <v>0</v>
      </c>
      <c r="GX91" s="455">
        <f>IF($FX91&lt;&gt;1,IF(AND($GJ91=2,SUM($GV91:GW91)&lt;&gt;1),IF(AND($FY91=1,$GD91&gt;=0.2),1,),),0)</f>
        <v>0</v>
      </c>
      <c r="GY91" s="455">
        <f>IF($FX91&lt;&gt;1,IF(AND($GJ91=2,SUM($GV91:GX91)&lt;&gt;1),IF(AND($FY91=1,$GD91&gt;=0.1),1,),),0)</f>
        <v>0</v>
      </c>
      <c r="GZ91" s="455">
        <f>IF($FX91&lt;&gt;1,IF(AND($GJ91=2,SUM($GV91:GY91)&lt;&gt;1),IF(AND($FY91=1,$GC91&gt;0),1,),),0)</f>
        <v>0</v>
      </c>
      <c r="HA91" s="455">
        <f>IF($FX91&lt;&gt;1,IF(AND($GJ91=2,SUM($GV91:GZ91)&lt;&gt;1),IF($GD91&gt;=0.2,1,),),0)</f>
        <v>0</v>
      </c>
      <c r="HB91" s="455">
        <f>IF($FX91&lt;&gt;1,IF(AND($GJ91=2,SUM($GV91:HA91)&lt;&gt;1),IF($FY91=1,1,),),0)</f>
        <v>0</v>
      </c>
      <c r="HC91" s="455">
        <f>IF($FX91&lt;&gt;1,IF(AND($GJ91=2,SUM($GV91:HB91)&lt;&gt;1),IF($GD91&gt;=0.1,1,),),0)</f>
        <v>0</v>
      </c>
      <c r="HD91" s="455">
        <f>IF($FX91&lt;&gt;1,IF(AND(SUM($GV91:HC91)&lt;&gt;1,$GJ91=2,$GC91&gt;0),1,),0)</f>
        <v>0</v>
      </c>
      <c r="HE91" s="455">
        <f t="shared" si="368"/>
        <v>0</v>
      </c>
      <c r="HF91" s="455">
        <f t="shared" si="369"/>
        <v>0</v>
      </c>
      <c r="HG91" s="455">
        <f>IF($FX91&lt;&gt;1,IF(AND($GJ91=3,SUM($HE91:HF91)&lt;&gt;1),IF(AND($FY91=1,$GD91&gt;=0.1),1,),),0)</f>
        <v>0</v>
      </c>
      <c r="HH91" s="455">
        <f>IF($FX91&lt;&gt;1,IF(AND($GJ91=3,SUM($HE91:HG91)&lt;&gt;1),IF(AND($FY91=1,$GD91&gt;=0.05),1,),),0)</f>
        <v>0</v>
      </c>
      <c r="HI91" s="455">
        <f>IF($FX91&lt;&gt;1,IF(AND($GJ91=3,SUM($HE91:HH91)&lt;&gt;1),IF(AND($FY91=1,$GC91&gt;0),1,),),0)</f>
        <v>0</v>
      </c>
      <c r="HJ91" s="455">
        <f>IF($FX91&lt;&gt;1,IF(AND($GJ91=3,SUM($HE91:HI91)&lt;&gt;1),IF($GD91&gt;=0.1,1,),),0)</f>
        <v>0</v>
      </c>
      <c r="HK91" s="455">
        <f>IF($FX91&lt;&gt;1,IF(AND($GJ91=3,SUM($HE91:HJ91)&lt;&gt;1),IF($FY91=1,1,),),0)</f>
        <v>0</v>
      </c>
      <c r="HL91" s="455">
        <f>IF($FX91&lt;&gt;1,IF(AND($GJ91=3,SUM($HE91:HK91)&lt;&gt;1),IF($GD91&gt;=0.05,1,),),0)</f>
        <v>0</v>
      </c>
      <c r="HM91" s="455">
        <f>IF($FX91&lt;&gt;1,IF(AND(SUM($HE91:HL91)&lt;&gt;1,$GJ91=3,$FZ91=1,$GC91&gt;0),1,),0)</f>
        <v>0</v>
      </c>
      <c r="HN91" s="457">
        <f t="shared" si="465"/>
        <v>0</v>
      </c>
      <c r="HO91" s="458"/>
      <c r="HP91" s="459">
        <f t="shared" si="370"/>
        <v>0</v>
      </c>
      <c r="HQ91" s="460">
        <f t="shared" si="371"/>
        <v>0</v>
      </c>
      <c r="HR91" s="460">
        <f t="shared" si="372"/>
        <v>0</v>
      </c>
      <c r="HS91" s="460">
        <f t="shared" si="373"/>
        <v>0</v>
      </c>
      <c r="HT91" s="460">
        <f t="shared" si="374"/>
        <v>0</v>
      </c>
      <c r="HU91" s="460">
        <f t="shared" si="375"/>
        <v>0</v>
      </c>
      <c r="HV91" s="460">
        <f t="shared" si="376"/>
        <v>0</v>
      </c>
      <c r="HW91" s="460">
        <f t="shared" si="377"/>
        <v>0</v>
      </c>
      <c r="HX91" s="460">
        <f t="shared" si="378"/>
        <v>0</v>
      </c>
      <c r="HY91" s="460">
        <f t="shared" si="379"/>
        <v>0</v>
      </c>
      <c r="HZ91" s="460">
        <f t="shared" si="380"/>
        <v>0</v>
      </c>
      <c r="IA91" s="460">
        <f t="shared" si="381"/>
        <v>0</v>
      </c>
      <c r="IB91" s="460">
        <f t="shared" si="382"/>
        <v>0</v>
      </c>
      <c r="IC91" s="460">
        <f t="shared" si="383"/>
        <v>0</v>
      </c>
      <c r="ID91" s="460">
        <f t="shared" si="384"/>
        <v>0</v>
      </c>
      <c r="IE91" s="460">
        <f t="shared" si="385"/>
        <v>0</v>
      </c>
      <c r="IF91" s="460">
        <f t="shared" si="386"/>
        <v>0</v>
      </c>
      <c r="IG91" s="460">
        <f t="shared" si="387"/>
        <v>0</v>
      </c>
      <c r="IH91" s="460">
        <f t="shared" si="388"/>
        <v>0</v>
      </c>
      <c r="II91" s="460">
        <f t="shared" si="389"/>
        <v>0</v>
      </c>
      <c r="IJ91" s="460">
        <f t="shared" si="390"/>
        <v>0</v>
      </c>
      <c r="IK91" s="460">
        <f t="shared" si="391"/>
        <v>0</v>
      </c>
      <c r="IL91" s="460">
        <f t="shared" si="392"/>
        <v>0</v>
      </c>
      <c r="IM91" s="460">
        <f t="shared" si="393"/>
        <v>0</v>
      </c>
      <c r="IN91" s="460">
        <f t="shared" si="394"/>
        <v>0</v>
      </c>
      <c r="IO91" s="460">
        <f t="shared" si="395"/>
        <v>0</v>
      </c>
      <c r="IP91" s="460">
        <f t="shared" si="396"/>
        <v>0</v>
      </c>
      <c r="IQ91" s="460">
        <f t="shared" si="397"/>
        <v>0</v>
      </c>
      <c r="IR91" s="460">
        <f t="shared" si="398"/>
        <v>0</v>
      </c>
      <c r="IS91" s="460">
        <f t="shared" si="399"/>
        <v>0</v>
      </c>
      <c r="IT91" s="460">
        <f t="shared" si="400"/>
        <v>0</v>
      </c>
      <c r="IU91" s="460">
        <f t="shared" si="401"/>
        <v>0</v>
      </c>
      <c r="IV91" s="460">
        <f t="shared" si="402"/>
        <v>0</v>
      </c>
      <c r="IW91" s="460">
        <f t="shared" si="403"/>
        <v>0</v>
      </c>
      <c r="IX91" s="460">
        <f t="shared" si="404"/>
        <v>0</v>
      </c>
      <c r="IY91" s="460">
        <f t="shared" si="405"/>
        <v>0</v>
      </c>
      <c r="IZ91" s="460">
        <f t="shared" si="406"/>
        <v>0</v>
      </c>
      <c r="JA91" s="460">
        <f t="shared" si="407"/>
        <v>0</v>
      </c>
      <c r="JB91" s="460">
        <f t="shared" si="408"/>
        <v>0</v>
      </c>
      <c r="JC91" s="460">
        <f t="shared" si="409"/>
        <v>0</v>
      </c>
      <c r="JD91" s="460">
        <f t="shared" si="410"/>
        <v>0</v>
      </c>
      <c r="JE91" s="460">
        <f t="shared" si="411"/>
        <v>0</v>
      </c>
      <c r="JF91" s="460">
        <f t="shared" si="412"/>
        <v>0</v>
      </c>
      <c r="JG91" s="460">
        <f t="shared" si="466"/>
        <v>0</v>
      </c>
      <c r="JH91" s="460">
        <f t="shared" si="467"/>
        <v>0</v>
      </c>
      <c r="JI91" s="460">
        <f t="shared" si="468"/>
        <v>0</v>
      </c>
      <c r="JJ91" s="460">
        <f t="shared" si="469"/>
        <v>0</v>
      </c>
      <c r="JK91" s="460">
        <f t="shared" si="470"/>
        <v>0</v>
      </c>
      <c r="JL91" s="460">
        <f t="shared" si="471"/>
        <v>0</v>
      </c>
      <c r="JM91" s="648">
        <f t="shared" si="413"/>
        <v>0</v>
      </c>
      <c r="JN91" s="460">
        <f t="shared" si="414"/>
        <v>0</v>
      </c>
      <c r="JO91" s="460">
        <f t="shared" si="415"/>
        <v>0</v>
      </c>
      <c r="JP91" s="648">
        <f t="shared" si="416"/>
        <v>0</v>
      </c>
      <c r="JQ91" s="460">
        <f t="shared" si="417"/>
        <v>0</v>
      </c>
      <c r="JR91" s="460">
        <f t="shared" si="418"/>
        <v>0</v>
      </c>
      <c r="JS91" s="460">
        <f t="shared" si="472"/>
        <v>0</v>
      </c>
      <c r="JT91" s="460">
        <f t="shared" si="419"/>
        <v>0</v>
      </c>
      <c r="JU91" s="460">
        <f t="shared" si="420"/>
        <v>0</v>
      </c>
      <c r="JV91" s="460">
        <f t="shared" si="421"/>
        <v>0</v>
      </c>
      <c r="JW91" s="460">
        <f t="shared" si="422"/>
        <v>0</v>
      </c>
      <c r="JX91" s="460">
        <f t="shared" si="422"/>
        <v>0</v>
      </c>
      <c r="JY91" s="460">
        <f t="shared" si="422"/>
        <v>0</v>
      </c>
      <c r="JZ91" s="460">
        <f t="shared" si="422"/>
        <v>0</v>
      </c>
      <c r="KA91" s="460">
        <f t="shared" si="422"/>
        <v>0</v>
      </c>
      <c r="KB91" s="460">
        <f t="shared" si="422"/>
        <v>0</v>
      </c>
      <c r="KC91" s="460">
        <f t="shared" si="422"/>
        <v>0</v>
      </c>
      <c r="KD91" s="460">
        <f t="shared" si="422"/>
        <v>0</v>
      </c>
      <c r="KE91" s="460">
        <f t="shared" si="422"/>
        <v>0</v>
      </c>
      <c r="KF91" s="460">
        <f t="shared" si="422"/>
        <v>0</v>
      </c>
      <c r="KG91" s="460">
        <f t="shared" si="422"/>
        <v>0</v>
      </c>
      <c r="KH91" s="460">
        <f t="shared" si="321"/>
        <v>0</v>
      </c>
      <c r="KI91" s="460">
        <f t="shared" si="321"/>
        <v>0</v>
      </c>
      <c r="KJ91" s="460">
        <f t="shared" si="321"/>
        <v>0</v>
      </c>
      <c r="KK91" s="460">
        <f t="shared" si="321"/>
        <v>0</v>
      </c>
      <c r="KL91" s="460">
        <f t="shared" si="321"/>
        <v>0</v>
      </c>
      <c r="KM91" s="460">
        <f t="shared" si="321"/>
        <v>0</v>
      </c>
      <c r="KN91" s="460">
        <f t="shared" si="321"/>
        <v>0</v>
      </c>
      <c r="KO91" s="460">
        <f t="shared" si="321"/>
        <v>0</v>
      </c>
      <c r="KP91" s="460">
        <f t="shared" si="321"/>
        <v>0</v>
      </c>
      <c r="KQ91" s="460">
        <f t="shared" si="321"/>
        <v>0</v>
      </c>
      <c r="KR91" s="460">
        <f t="shared" si="491"/>
        <v>0</v>
      </c>
      <c r="KS91" s="460">
        <f t="shared" si="491"/>
        <v>0</v>
      </c>
      <c r="KT91" s="460">
        <f t="shared" si="491"/>
        <v>0</v>
      </c>
      <c r="KU91" s="460">
        <f t="shared" si="491"/>
        <v>0</v>
      </c>
      <c r="KV91" s="460">
        <f t="shared" si="491"/>
        <v>0</v>
      </c>
      <c r="KW91" s="460">
        <f t="shared" si="491"/>
        <v>0</v>
      </c>
      <c r="KX91" s="460">
        <f t="shared" si="423"/>
        <v>0</v>
      </c>
      <c r="KY91" s="460">
        <f t="shared" si="490"/>
        <v>0</v>
      </c>
      <c r="KZ91" s="460">
        <f t="shared" si="424"/>
        <v>0</v>
      </c>
      <c r="LA91" s="457">
        <f t="shared" si="424"/>
        <v>0</v>
      </c>
      <c r="LB91" s="461">
        <f t="shared" si="473"/>
        <v>0</v>
      </c>
      <c r="LC91" s="460">
        <f t="shared" si="425"/>
        <v>0</v>
      </c>
      <c r="LD91" s="462">
        <f>IF(I91=1,VLOOKUP(C91,'総括表 (A表)'!$E$12:$AP$542,37,FALSE),)</f>
        <v>0</v>
      </c>
      <c r="LE91" s="463">
        <f t="shared" si="474"/>
        <v>0</v>
      </c>
      <c r="LF91" s="460" t="str">
        <f t="shared" si="426"/>
        <v/>
      </c>
      <c r="LG91" s="460" t="str">
        <f t="shared" si="427"/>
        <v/>
      </c>
      <c r="LH91" s="460" t="str">
        <f t="shared" si="475"/>
        <v/>
      </c>
      <c r="LI91" s="460" t="str">
        <f t="shared" si="476"/>
        <v/>
      </c>
      <c r="LJ91" s="460" t="str">
        <f t="shared" si="477"/>
        <v/>
      </c>
      <c r="LK91" s="460" t="str">
        <f t="shared" si="478"/>
        <v/>
      </c>
      <c r="LL91" s="460" t="str">
        <f t="shared" si="479"/>
        <v/>
      </c>
      <c r="LM91" s="460" t="str">
        <f t="shared" si="480"/>
        <v/>
      </c>
      <c r="LN91" s="460" t="str">
        <f t="shared" si="481"/>
        <v/>
      </c>
      <c r="LO91" s="462" t="str">
        <f t="shared" si="428"/>
        <v/>
      </c>
      <c r="LP91" s="459">
        <f t="shared" si="482"/>
        <v>0</v>
      </c>
      <c r="LQ91" s="460" t="str">
        <f t="shared" si="429"/>
        <v/>
      </c>
      <c r="LR91" s="460" t="str">
        <f t="shared" si="430"/>
        <v/>
      </c>
      <c r="LS91" s="464" t="str">
        <f t="shared" si="431"/>
        <v/>
      </c>
      <c r="LT91" s="460" t="str">
        <f t="shared" si="432"/>
        <v/>
      </c>
      <c r="LU91" s="460" t="str">
        <f t="shared" si="433"/>
        <v/>
      </c>
      <c r="LV91" s="621" t="str">
        <f t="shared" si="489"/>
        <v>○</v>
      </c>
      <c r="LW91" s="459">
        <f t="shared" si="483"/>
        <v>0</v>
      </c>
      <c r="LX91" s="465">
        <f t="shared" si="434"/>
        <v>0</v>
      </c>
      <c r="LY91" s="465" t="str">
        <f t="shared" si="435"/>
        <v/>
      </c>
      <c r="LZ91" s="466" t="str">
        <f t="shared" si="484"/>
        <v/>
      </c>
      <c r="MA91" s="466">
        <f t="shared" si="436"/>
        <v>0</v>
      </c>
      <c r="MB91" s="466">
        <f t="shared" si="485"/>
        <v>0</v>
      </c>
      <c r="MC91" s="466">
        <f t="shared" si="437"/>
        <v>0</v>
      </c>
      <c r="MD91" s="467">
        <f t="shared" si="438"/>
        <v>0</v>
      </c>
      <c r="ME91" s="468" t="str">
        <f t="shared" si="439"/>
        <v>○</v>
      </c>
      <c r="MF91" s="469" t="str">
        <f t="shared" si="440"/>
        <v/>
      </c>
      <c r="MG91" s="466">
        <f t="shared" si="441"/>
        <v>0</v>
      </c>
      <c r="MH91" s="470">
        <f t="shared" si="442"/>
        <v>0</v>
      </c>
      <c r="MI91" s="471" t="str">
        <f t="shared" si="486"/>
        <v>○</v>
      </c>
      <c r="MJ91" s="556" t="str">
        <f t="shared" si="487"/>
        <v>○</v>
      </c>
      <c r="MK91" s="569" t="str">
        <f t="shared" si="443"/>
        <v/>
      </c>
      <c r="ML91" s="568" t="str">
        <f t="shared" si="444"/>
        <v/>
      </c>
      <c r="MM91" s="570" t="str">
        <f t="shared" si="445"/>
        <v/>
      </c>
      <c r="MN91" s="571">
        <f t="shared" si="446"/>
        <v>0</v>
      </c>
    </row>
    <row r="92" spans="1:352" ht="30" customHeight="1">
      <c r="A92" s="531">
        <f t="shared" si="331"/>
        <v>0</v>
      </c>
      <c r="B92" s="531">
        <f t="shared" si="447"/>
        <v>0</v>
      </c>
      <c r="C92" s="531">
        <f t="shared" si="495"/>
        <v>0</v>
      </c>
      <c r="D92" s="531">
        <f t="shared" si="448"/>
        <v>0</v>
      </c>
      <c r="E92" s="531">
        <f t="shared" si="332"/>
        <v>0</v>
      </c>
      <c r="F92" s="531">
        <f t="shared" si="333"/>
        <v>0</v>
      </c>
      <c r="G92" s="531">
        <f t="shared" si="449"/>
        <v>0</v>
      </c>
      <c r="H92" s="531">
        <f t="shared" si="450"/>
        <v>0</v>
      </c>
      <c r="I92" s="531">
        <f t="shared" si="334"/>
        <v>0</v>
      </c>
      <c r="J92" s="531">
        <f t="shared" si="451"/>
        <v>0</v>
      </c>
      <c r="K92" s="532">
        <f t="shared" si="335"/>
        <v>79</v>
      </c>
      <c r="L92" s="390"/>
      <c r="M92" s="391"/>
      <c r="N92" s="391"/>
      <c r="O92" s="102"/>
      <c r="P92" s="545" cm="1">
        <f t="array" ref="P92">IFERROR(_xlfn.IFS($O92=1,"都市農業地域",$O92=2,"平地農業地域",$O92=3,"中間農業地域",$O92=4,"山間農業地域"),0)</f>
        <v>0</v>
      </c>
      <c r="Q92" s="560"/>
      <c r="R92" s="317">
        <f t="shared" si="336"/>
        <v>0</v>
      </c>
      <c r="S92" s="637"/>
      <c r="T92" s="742"/>
      <c r="U92" s="743"/>
      <c r="V92" s="637"/>
      <c r="W92" s="455" t="str">
        <f t="shared" si="452"/>
        <v/>
      </c>
      <c r="X92" s="546" t="str">
        <f>IFERROR(IF($Y92=5,"100万円",VLOOKUP($W92,'整理番号表 （R7） '!$Y$33:$Z$34,2,"FALSE")),"")</f>
        <v/>
      </c>
      <c r="Y92" s="50"/>
      <c r="Z92" s="456" cm="1">
        <f t="array" ref="Z92">IFERROR(_xlfn.IFS($Y92=1,"認定農業者",$Y92=2,"認定就農者",$Y92=3,"集落営農組織(任意組織)",$Y92=4,"市町村基本構想に示す目標水準を達成している農業者",$Y92=5,"市町村が認める者"),0)</f>
        <v>0</v>
      </c>
      <c r="AA92" s="371"/>
      <c r="AB92" s="547" t="str">
        <f>'整理番号表 （R7） '!$AC92</f>
        <v/>
      </c>
      <c r="AC92" s="548" t="str">
        <f t="shared" si="497"/>
        <v/>
      </c>
      <c r="AD92" s="50"/>
      <c r="AE92" s="50"/>
      <c r="AF92" s="318">
        <f>IF(AE92&lt;&gt;0,VLOOKUP(AE92,'整理番号表 （R7） '!$B$20:$F$47,2,FALSE),)</f>
        <v>0</v>
      </c>
      <c r="AG92" s="104"/>
      <c r="AH92" s="549" t="str">
        <f>IFERROR(VLOOKUP(AG92,'整理番号表 （R7） '!$P$6:$Q$39,2,FALSE),"")</f>
        <v/>
      </c>
      <c r="AI92" s="106"/>
      <c r="AJ92" s="530">
        <f t="shared" si="337"/>
        <v>0</v>
      </c>
      <c r="AK92" s="89"/>
      <c r="AL92" s="632"/>
      <c r="AM92" s="439"/>
      <c r="AN92" s="440"/>
      <c r="AO92" s="440"/>
      <c r="AP92" s="104"/>
      <c r="AQ92" s="441">
        <f>IF(AP92&lt;&gt;0,VLOOKUP(AP92,'整理番号表 （R7） '!$P$43:$R$49,2,FALSE),)</f>
        <v>0</v>
      </c>
      <c r="AR92" s="442"/>
      <c r="AS92" s="440"/>
      <c r="AT92" s="105"/>
      <c r="AU92" s="767"/>
      <c r="AV92" s="767"/>
      <c r="AW92" s="418"/>
      <c r="AX92" s="443">
        <f t="shared" si="453"/>
        <v>0</v>
      </c>
      <c r="AY92" s="443">
        <f t="shared" si="338"/>
        <v>0</v>
      </c>
      <c r="AZ92" s="418"/>
      <c r="BA92" s="443">
        <f t="shared" si="488"/>
        <v>0</v>
      </c>
      <c r="BB92" s="444"/>
      <c r="BC92" s="444"/>
      <c r="BD92" s="444"/>
      <c r="BE92" s="620"/>
      <c r="BF92" s="553" t="str">
        <f t="shared" si="339"/>
        <v/>
      </c>
      <c r="BG92" s="562" t="str">
        <f t="shared" si="340"/>
        <v/>
      </c>
      <c r="BH92" s="445">
        <f t="shared" si="454"/>
        <v>0</v>
      </c>
      <c r="BI92" s="445">
        <f t="shared" si="455"/>
        <v>0</v>
      </c>
      <c r="BJ92" s="446"/>
      <c r="BK92" s="446"/>
      <c r="BL92" s="446"/>
      <c r="BM92" s="45"/>
      <c r="BN92" s="318">
        <f>IF(BM92&lt;&gt;0,VLOOKUP(BM92,'整理番号表 （R7） '!$T$6:$U$16,2,FALSE),)</f>
        <v>0</v>
      </c>
      <c r="BO92" s="45"/>
      <c r="BP92" s="318">
        <f>IF(BO92&lt;&gt;0,VLOOKUP(BO92,'整理番号表 （R7） '!$T$23:$U$30,2,FALSE),)</f>
        <v>0</v>
      </c>
      <c r="BQ92" s="45"/>
      <c r="BR92" s="319">
        <f t="shared" si="341"/>
        <v>0</v>
      </c>
      <c r="BS92" s="763" t="str">
        <f t="shared" si="342"/>
        <v/>
      </c>
      <c r="BT92" s="113"/>
      <c r="BU92" s="618"/>
      <c r="BV92" s="113"/>
      <c r="BW92" s="113"/>
      <c r="BX92" s="113"/>
      <c r="BY92" s="554">
        <f t="shared" si="456"/>
        <v>0</v>
      </c>
      <c r="BZ92" s="764">
        <f t="shared" si="195"/>
        <v>0</v>
      </c>
      <c r="CA92" s="317">
        <f t="shared" si="457"/>
        <v>0</v>
      </c>
      <c r="CB92" s="357" t="str">
        <f t="shared" si="496"/>
        <v/>
      </c>
      <c r="CC92" s="317">
        <f t="shared" si="343"/>
        <v>0</v>
      </c>
      <c r="CD92" s="317">
        <f t="shared" si="458"/>
        <v>0</v>
      </c>
      <c r="CE92" s="317">
        <f t="shared" si="459"/>
        <v>0</v>
      </c>
      <c r="CF92" s="317">
        <f t="shared" si="460"/>
        <v>0</v>
      </c>
      <c r="CG92" s="317">
        <f t="shared" si="461"/>
        <v>0</v>
      </c>
      <c r="CH92" s="317">
        <f t="shared" si="462"/>
        <v>0</v>
      </c>
      <c r="CI92" s="357" t="str">
        <f t="shared" si="463"/>
        <v/>
      </c>
      <c r="CJ92" s="572">
        <f t="shared" si="492"/>
        <v>0</v>
      </c>
      <c r="CK92" s="320">
        <f t="shared" si="492"/>
        <v>0</v>
      </c>
      <c r="CL92" s="320">
        <f t="shared" si="492"/>
        <v>0</v>
      </c>
      <c r="CM92" s="320">
        <f t="shared" si="492"/>
        <v>0</v>
      </c>
      <c r="CN92" s="320">
        <f t="shared" si="492"/>
        <v>0</v>
      </c>
      <c r="CO92" s="320">
        <f t="shared" si="492"/>
        <v>0</v>
      </c>
      <c r="CP92" s="320">
        <f t="shared" si="344"/>
        <v>0</v>
      </c>
      <c r="CQ92" s="320">
        <f t="shared" si="493"/>
        <v>0</v>
      </c>
      <c r="CR92" s="320">
        <f t="shared" si="493"/>
        <v>0</v>
      </c>
      <c r="CS92" s="320">
        <f t="shared" si="493"/>
        <v>0</v>
      </c>
      <c r="CT92" s="320">
        <f t="shared" si="493"/>
        <v>0</v>
      </c>
      <c r="CU92" s="320">
        <f t="shared" si="493"/>
        <v>0</v>
      </c>
      <c r="CV92" s="320">
        <f t="shared" si="493"/>
        <v>0</v>
      </c>
      <c r="CW92" s="320">
        <f t="shared" si="345"/>
        <v>0</v>
      </c>
      <c r="CX92" s="320">
        <f t="shared" si="494"/>
        <v>0</v>
      </c>
      <c r="CY92" s="320">
        <f t="shared" si="494"/>
        <v>0</v>
      </c>
      <c r="CZ92" s="320">
        <f t="shared" si="494"/>
        <v>0</v>
      </c>
      <c r="DA92" s="320">
        <f t="shared" si="494"/>
        <v>0</v>
      </c>
      <c r="DB92" s="320">
        <f t="shared" si="494"/>
        <v>0</v>
      </c>
      <c r="DC92" s="320">
        <f t="shared" si="494"/>
        <v>0</v>
      </c>
      <c r="DD92" s="320">
        <f t="shared" si="346"/>
        <v>0</v>
      </c>
      <c r="DE92" s="320">
        <f t="shared" si="329"/>
        <v>0</v>
      </c>
      <c r="DF92" s="320">
        <f t="shared" si="329"/>
        <v>0</v>
      </c>
      <c r="DG92" s="320">
        <f t="shared" si="329"/>
        <v>0</v>
      </c>
      <c r="DH92" s="320">
        <f t="shared" si="329"/>
        <v>0</v>
      </c>
      <c r="DI92" s="320">
        <f t="shared" si="330"/>
        <v>0</v>
      </c>
      <c r="DJ92" s="320">
        <f t="shared" si="330"/>
        <v>0</v>
      </c>
      <c r="DK92" s="320">
        <f t="shared" si="347"/>
        <v>0</v>
      </c>
      <c r="DL92" s="320">
        <f t="shared" si="348"/>
        <v>0</v>
      </c>
      <c r="DM92" s="320">
        <f t="shared" si="349"/>
        <v>0</v>
      </c>
      <c r="DN92" s="320">
        <f t="shared" si="350"/>
        <v>0</v>
      </c>
      <c r="DO92" s="320">
        <f t="shared" si="351"/>
        <v>0</v>
      </c>
      <c r="DP92" s="374">
        <f t="shared" si="352"/>
        <v>0</v>
      </c>
      <c r="DQ92" s="447">
        <f t="shared" si="353"/>
        <v>0</v>
      </c>
      <c r="DR92" s="447">
        <f>IF($W92=1,IF(SUM($DQ92:DQ92)&lt;&gt;1,IF(SUM(GL92,GW92,HF92)&gt;0,1,),),)</f>
        <v>0</v>
      </c>
      <c r="DS92" s="447">
        <f>IF($W92=1,IF(SUM($DQ92:DR92)&lt;&gt;1,IF(SUM(GM92,GX92,HG92)&gt;0,1,),),)</f>
        <v>0</v>
      </c>
      <c r="DT92" s="447">
        <f>IF($W92=1,IF(SUM($DQ92:DS92)&lt;&gt;1,IF(SUM(GN92,GY92,HH92)&gt;0,1,),),)</f>
        <v>0</v>
      </c>
      <c r="DU92" s="447">
        <f>IF($W92=1,IF(SUM($DQ92:DT92)&lt;&gt;1,IF(SUM(GO92,GT92,GZ92,HI92)&gt;0,1,),),)</f>
        <v>0</v>
      </c>
      <c r="DV92" s="447">
        <f>IF($W92=1,IF(SUM($DQ92:DT92)&lt;&gt;1,IF(SUM(GP92,HA92,HJ92)&gt;0,1,),),)</f>
        <v>0</v>
      </c>
      <c r="DW92" s="447">
        <f>IF($W92=1,IF(SUM($DQ92:DV92)&lt;&gt;1,IF(SUM(GQ92,HB92,HK92)&gt;0,1,),),)</f>
        <v>0</v>
      </c>
      <c r="DX92" s="447">
        <f>IF($W92=1,IF(SUM($DQ92:DV92)&lt;&gt;1,IF(SUM(GR92,HC92,HL92)&gt;0,1,),),)</f>
        <v>0</v>
      </c>
      <c r="DY92" s="447">
        <f>IF($W92=1,IF(SUM($DQ92:DX92)&lt;&gt;1,IF(SUM(GS92,HD92,HM92,GU92)&gt;0,1,),),)</f>
        <v>0</v>
      </c>
      <c r="DZ92" s="447">
        <f t="shared" si="354"/>
        <v>0</v>
      </c>
      <c r="EA92" s="643"/>
      <c r="EB92" s="643"/>
      <c r="EC92" s="643"/>
      <c r="ED92" s="643"/>
      <c r="EE92" s="643"/>
      <c r="EF92" s="643"/>
      <c r="EG92" s="643"/>
      <c r="EH92" s="643"/>
      <c r="EI92" s="643"/>
      <c r="EJ92" s="643"/>
      <c r="EK92" s="643"/>
      <c r="EL92" s="643"/>
      <c r="EM92" s="56"/>
      <c r="EN92" s="56"/>
      <c r="EO92" s="56"/>
      <c r="EP92" s="56"/>
      <c r="EQ92" s="56"/>
      <c r="ER92" s="555">
        <f t="shared" si="355"/>
        <v>0</v>
      </c>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448"/>
      <c r="FT92" s="56"/>
      <c r="FU92" s="449"/>
      <c r="FV92" s="458"/>
      <c r="FW92" s="573"/>
      <c r="FX92" s="530">
        <f t="shared" si="356"/>
        <v>0</v>
      </c>
      <c r="FY92" s="450"/>
      <c r="FZ92" s="451"/>
      <c r="GA92" s="452"/>
      <c r="GB92" s="452"/>
      <c r="GC92" s="453">
        <f t="shared" si="357"/>
        <v>0</v>
      </c>
      <c r="GD92" s="454">
        <f t="shared" si="358"/>
        <v>0</v>
      </c>
      <c r="GE92" s="455">
        <f t="shared" si="359"/>
        <v>0</v>
      </c>
      <c r="GF92" s="456">
        <f t="shared" si="360"/>
        <v>0</v>
      </c>
      <c r="GG92" s="456">
        <f t="shared" si="361"/>
        <v>0</v>
      </c>
      <c r="GH92" s="456">
        <f t="shared" si="362"/>
        <v>0</v>
      </c>
      <c r="GI92" s="456">
        <f t="shared" si="363"/>
        <v>0</v>
      </c>
      <c r="GJ92" s="455">
        <f t="shared" si="364"/>
        <v>0</v>
      </c>
      <c r="GK92" s="455">
        <f t="shared" si="464"/>
        <v>0</v>
      </c>
      <c r="GL92" s="455">
        <f>IF(AND($FX92&lt;&gt;1,$FZ92&lt;&gt;1),IF(AND(SUM($GK92:GK92)&lt;&gt;1),IF($GC92&gt;=10,1,),),0)</f>
        <v>0</v>
      </c>
      <c r="GM92" s="455">
        <f>IF(AND($FX92&lt;&gt;1,$FZ92&lt;&gt;1),IF(AND(SUM($GK92:GL92)&lt;&gt;1),IF(AND($FY92=1,$GC92&gt;=4),1,),),0)</f>
        <v>0</v>
      </c>
      <c r="GN92" s="455">
        <f>IF(AND($FX92&lt;&gt;1,$FZ92&lt;&gt;1),IF(AND(SUM($GK92:GM92)&lt;&gt;1),IF(AND($FY92=1,$GC92&gt;=2),1,),),0)</f>
        <v>0</v>
      </c>
      <c r="GO92" s="455">
        <f>IF(AND($FX92&lt;&gt;1,$FZ92&lt;&gt;1),IF(AND(SUM($GK92:GN92)&lt;&gt;1),IF(AND($FY92=1,$GC92&gt;0),1,),),0)</f>
        <v>0</v>
      </c>
      <c r="GP92" s="455">
        <f>IF(AND($FX92&lt;&gt;1,$FZ92&lt;&gt;1),IF(AND(SUM($GK92:GO92)&lt;&gt;1),IF($GC92&gt;=4,1,),),0)</f>
        <v>0</v>
      </c>
      <c r="GQ92" s="455">
        <f>IF(AND($FX92&lt;&gt;1,$FZ92&lt;&gt;1),IF(AND(SUM($GK92:GP92)&lt;&gt;1),IF($FY92=1,1,),),0)</f>
        <v>0</v>
      </c>
      <c r="GR92" s="455">
        <f>IF(AND($FX92&lt;&gt;1,$FZ92&lt;&gt;1),IF(AND(SUM($GK92:GQ92)&lt;&gt;1),IF($GC92&gt;=2,1,),),0)</f>
        <v>0</v>
      </c>
      <c r="GS92" s="455">
        <f>IF(AND($FX92&lt;&gt;1,$FZ92&lt;&gt;1),IF(AND(SUM($GK92:GR92)&lt;&gt;1),IF($GC92&gt;0,1,),),0)</f>
        <v>0</v>
      </c>
      <c r="GT92" s="455">
        <f t="shared" si="365"/>
        <v>0</v>
      </c>
      <c r="GU92" s="455">
        <f>IF($FX92&lt;&gt;1,IF(AND(SUM($GT92:GT92)&lt;&gt;1,$GJ92=4,$FZ92=1,$GC92&gt;0),1,),0)</f>
        <v>0</v>
      </c>
      <c r="GV92" s="455">
        <f t="shared" si="366"/>
        <v>0</v>
      </c>
      <c r="GW92" s="455">
        <f t="shared" si="367"/>
        <v>0</v>
      </c>
      <c r="GX92" s="455">
        <f>IF($FX92&lt;&gt;1,IF(AND($GJ92=2,SUM($GV92:GW92)&lt;&gt;1),IF(AND($FY92=1,$GD92&gt;=0.2),1,),),0)</f>
        <v>0</v>
      </c>
      <c r="GY92" s="455">
        <f>IF($FX92&lt;&gt;1,IF(AND($GJ92=2,SUM($GV92:GX92)&lt;&gt;1),IF(AND($FY92=1,$GD92&gt;=0.1),1,),),0)</f>
        <v>0</v>
      </c>
      <c r="GZ92" s="455">
        <f>IF($FX92&lt;&gt;1,IF(AND($GJ92=2,SUM($GV92:GY92)&lt;&gt;1),IF(AND($FY92=1,$GC92&gt;0),1,),),0)</f>
        <v>0</v>
      </c>
      <c r="HA92" s="455">
        <f>IF($FX92&lt;&gt;1,IF(AND($GJ92=2,SUM($GV92:GZ92)&lt;&gt;1),IF($GD92&gt;=0.2,1,),),0)</f>
        <v>0</v>
      </c>
      <c r="HB92" s="455">
        <f>IF($FX92&lt;&gt;1,IF(AND($GJ92=2,SUM($GV92:HA92)&lt;&gt;1),IF($FY92=1,1,),),0)</f>
        <v>0</v>
      </c>
      <c r="HC92" s="455">
        <f>IF($FX92&lt;&gt;1,IF(AND($GJ92=2,SUM($GV92:HB92)&lt;&gt;1),IF($GD92&gt;=0.1,1,),),0)</f>
        <v>0</v>
      </c>
      <c r="HD92" s="455">
        <f>IF($FX92&lt;&gt;1,IF(AND(SUM($GV92:HC92)&lt;&gt;1,$GJ92=2,$GC92&gt;0),1,),0)</f>
        <v>0</v>
      </c>
      <c r="HE92" s="455">
        <f t="shared" si="368"/>
        <v>0</v>
      </c>
      <c r="HF92" s="455">
        <f t="shared" si="369"/>
        <v>0</v>
      </c>
      <c r="HG92" s="455">
        <f>IF($FX92&lt;&gt;1,IF(AND($GJ92=3,SUM($HE92:HF92)&lt;&gt;1),IF(AND($FY92=1,$GD92&gt;=0.1),1,),),0)</f>
        <v>0</v>
      </c>
      <c r="HH92" s="455">
        <f>IF($FX92&lt;&gt;1,IF(AND($GJ92=3,SUM($HE92:HG92)&lt;&gt;1),IF(AND($FY92=1,$GD92&gt;=0.05),1,),),0)</f>
        <v>0</v>
      </c>
      <c r="HI92" s="455">
        <f>IF($FX92&lt;&gt;1,IF(AND($GJ92=3,SUM($HE92:HH92)&lt;&gt;1),IF(AND($FY92=1,$GC92&gt;0),1,),),0)</f>
        <v>0</v>
      </c>
      <c r="HJ92" s="455">
        <f>IF($FX92&lt;&gt;1,IF(AND($GJ92=3,SUM($HE92:HI92)&lt;&gt;1),IF($GD92&gt;=0.1,1,),),0)</f>
        <v>0</v>
      </c>
      <c r="HK92" s="455">
        <f>IF($FX92&lt;&gt;1,IF(AND($GJ92=3,SUM($HE92:HJ92)&lt;&gt;1),IF($FY92=1,1,),),0)</f>
        <v>0</v>
      </c>
      <c r="HL92" s="455">
        <f>IF($FX92&lt;&gt;1,IF(AND($GJ92=3,SUM($HE92:HK92)&lt;&gt;1),IF($GD92&gt;=0.05,1,),),0)</f>
        <v>0</v>
      </c>
      <c r="HM92" s="455">
        <f>IF($FX92&lt;&gt;1,IF(AND(SUM($HE92:HL92)&lt;&gt;1,$GJ92=3,$FZ92=1,$GC92&gt;0),1,),0)</f>
        <v>0</v>
      </c>
      <c r="HN92" s="457">
        <f t="shared" si="465"/>
        <v>0</v>
      </c>
      <c r="HO92" s="458"/>
      <c r="HP92" s="459">
        <f t="shared" si="370"/>
        <v>0</v>
      </c>
      <c r="HQ92" s="460">
        <f t="shared" si="371"/>
        <v>0</v>
      </c>
      <c r="HR92" s="460">
        <f t="shared" si="372"/>
        <v>0</v>
      </c>
      <c r="HS92" s="460">
        <f t="shared" si="373"/>
        <v>0</v>
      </c>
      <c r="HT92" s="460">
        <f t="shared" si="374"/>
        <v>0</v>
      </c>
      <c r="HU92" s="460">
        <f t="shared" si="375"/>
        <v>0</v>
      </c>
      <c r="HV92" s="460">
        <f t="shared" si="376"/>
        <v>0</v>
      </c>
      <c r="HW92" s="460">
        <f t="shared" si="377"/>
        <v>0</v>
      </c>
      <c r="HX92" s="460">
        <f t="shared" si="378"/>
        <v>0</v>
      </c>
      <c r="HY92" s="460">
        <f t="shared" si="379"/>
        <v>0</v>
      </c>
      <c r="HZ92" s="460">
        <f t="shared" si="380"/>
        <v>0</v>
      </c>
      <c r="IA92" s="460">
        <f t="shared" si="381"/>
        <v>0</v>
      </c>
      <c r="IB92" s="460">
        <f t="shared" si="382"/>
        <v>0</v>
      </c>
      <c r="IC92" s="460">
        <f t="shared" si="383"/>
        <v>0</v>
      </c>
      <c r="ID92" s="460">
        <f t="shared" si="384"/>
        <v>0</v>
      </c>
      <c r="IE92" s="460">
        <f t="shared" si="385"/>
        <v>0</v>
      </c>
      <c r="IF92" s="460">
        <f t="shared" si="386"/>
        <v>0</v>
      </c>
      <c r="IG92" s="460">
        <f t="shared" si="387"/>
        <v>0</v>
      </c>
      <c r="IH92" s="460">
        <f t="shared" si="388"/>
        <v>0</v>
      </c>
      <c r="II92" s="460">
        <f t="shared" si="389"/>
        <v>0</v>
      </c>
      <c r="IJ92" s="460">
        <f t="shared" si="390"/>
        <v>0</v>
      </c>
      <c r="IK92" s="460">
        <f t="shared" si="391"/>
        <v>0</v>
      </c>
      <c r="IL92" s="460">
        <f t="shared" si="392"/>
        <v>0</v>
      </c>
      <c r="IM92" s="460">
        <f t="shared" si="393"/>
        <v>0</v>
      </c>
      <c r="IN92" s="460">
        <f t="shared" si="394"/>
        <v>0</v>
      </c>
      <c r="IO92" s="460">
        <f t="shared" si="395"/>
        <v>0</v>
      </c>
      <c r="IP92" s="460">
        <f t="shared" si="396"/>
        <v>0</v>
      </c>
      <c r="IQ92" s="460">
        <f t="shared" si="397"/>
        <v>0</v>
      </c>
      <c r="IR92" s="460">
        <f t="shared" si="398"/>
        <v>0</v>
      </c>
      <c r="IS92" s="460">
        <f t="shared" si="399"/>
        <v>0</v>
      </c>
      <c r="IT92" s="460">
        <f t="shared" si="400"/>
        <v>0</v>
      </c>
      <c r="IU92" s="460">
        <f t="shared" si="401"/>
        <v>0</v>
      </c>
      <c r="IV92" s="460">
        <f t="shared" si="402"/>
        <v>0</v>
      </c>
      <c r="IW92" s="460">
        <f t="shared" si="403"/>
        <v>0</v>
      </c>
      <c r="IX92" s="460">
        <f t="shared" si="404"/>
        <v>0</v>
      </c>
      <c r="IY92" s="460">
        <f t="shared" si="405"/>
        <v>0</v>
      </c>
      <c r="IZ92" s="460">
        <f t="shared" si="406"/>
        <v>0</v>
      </c>
      <c r="JA92" s="460">
        <f t="shared" si="407"/>
        <v>0</v>
      </c>
      <c r="JB92" s="460">
        <f t="shared" si="408"/>
        <v>0</v>
      </c>
      <c r="JC92" s="460">
        <f t="shared" si="409"/>
        <v>0</v>
      </c>
      <c r="JD92" s="460">
        <f t="shared" si="410"/>
        <v>0</v>
      </c>
      <c r="JE92" s="460">
        <f t="shared" si="411"/>
        <v>0</v>
      </c>
      <c r="JF92" s="460">
        <f t="shared" si="412"/>
        <v>0</v>
      </c>
      <c r="JG92" s="460">
        <f t="shared" si="466"/>
        <v>0</v>
      </c>
      <c r="JH92" s="460">
        <f t="shared" si="467"/>
        <v>0</v>
      </c>
      <c r="JI92" s="460">
        <f t="shared" si="468"/>
        <v>0</v>
      </c>
      <c r="JJ92" s="460">
        <f t="shared" si="469"/>
        <v>0</v>
      </c>
      <c r="JK92" s="460">
        <f t="shared" si="470"/>
        <v>0</v>
      </c>
      <c r="JL92" s="460">
        <f t="shared" si="471"/>
        <v>0</v>
      </c>
      <c r="JM92" s="648">
        <f t="shared" si="413"/>
        <v>0</v>
      </c>
      <c r="JN92" s="460">
        <f t="shared" si="414"/>
        <v>0</v>
      </c>
      <c r="JO92" s="460">
        <f t="shared" si="415"/>
        <v>0</v>
      </c>
      <c r="JP92" s="648">
        <f t="shared" si="416"/>
        <v>0</v>
      </c>
      <c r="JQ92" s="460">
        <f t="shared" si="417"/>
        <v>0</v>
      </c>
      <c r="JR92" s="460">
        <f t="shared" si="418"/>
        <v>0</v>
      </c>
      <c r="JS92" s="460">
        <f t="shared" si="472"/>
        <v>0</v>
      </c>
      <c r="JT92" s="460">
        <f t="shared" si="419"/>
        <v>0</v>
      </c>
      <c r="JU92" s="460">
        <f t="shared" si="420"/>
        <v>0</v>
      </c>
      <c r="JV92" s="460">
        <f t="shared" si="421"/>
        <v>0</v>
      </c>
      <c r="JW92" s="460">
        <f t="shared" si="422"/>
        <v>0</v>
      </c>
      <c r="JX92" s="460">
        <f t="shared" si="422"/>
        <v>0</v>
      </c>
      <c r="JY92" s="460">
        <f t="shared" si="422"/>
        <v>0</v>
      </c>
      <c r="JZ92" s="460">
        <f t="shared" si="422"/>
        <v>0</v>
      </c>
      <c r="KA92" s="460">
        <f t="shared" si="422"/>
        <v>0</v>
      </c>
      <c r="KB92" s="460">
        <f t="shared" si="422"/>
        <v>0</v>
      </c>
      <c r="KC92" s="460">
        <f t="shared" si="422"/>
        <v>0</v>
      </c>
      <c r="KD92" s="460">
        <f t="shared" si="422"/>
        <v>0</v>
      </c>
      <c r="KE92" s="460">
        <f t="shared" si="422"/>
        <v>0</v>
      </c>
      <c r="KF92" s="460">
        <f t="shared" si="422"/>
        <v>0</v>
      </c>
      <c r="KG92" s="460">
        <f t="shared" si="422"/>
        <v>0</v>
      </c>
      <c r="KH92" s="460">
        <f t="shared" si="422"/>
        <v>0</v>
      </c>
      <c r="KI92" s="460">
        <f t="shared" ref="KI92:KI113" si="498">IF($I92=1,FC92*KI$5,0)</f>
        <v>0</v>
      </c>
      <c r="KJ92" s="460">
        <f t="shared" ref="KJ92:KQ113" si="499">IF($I92=1,FD92*KJ$5,0)</f>
        <v>0</v>
      </c>
      <c r="KK92" s="460">
        <f t="shared" si="499"/>
        <v>0</v>
      </c>
      <c r="KL92" s="460">
        <f t="shared" si="499"/>
        <v>0</v>
      </c>
      <c r="KM92" s="460">
        <f t="shared" si="499"/>
        <v>0</v>
      </c>
      <c r="KN92" s="460">
        <f t="shared" si="499"/>
        <v>0</v>
      </c>
      <c r="KO92" s="460">
        <f t="shared" si="499"/>
        <v>0</v>
      </c>
      <c r="KP92" s="460">
        <f t="shared" si="499"/>
        <v>0</v>
      </c>
      <c r="KQ92" s="460">
        <f t="shared" si="499"/>
        <v>0</v>
      </c>
      <c r="KR92" s="460">
        <f t="shared" si="491"/>
        <v>0</v>
      </c>
      <c r="KS92" s="460">
        <f t="shared" si="491"/>
        <v>0</v>
      </c>
      <c r="KT92" s="460">
        <f t="shared" si="491"/>
        <v>0</v>
      </c>
      <c r="KU92" s="460">
        <f t="shared" si="491"/>
        <v>0</v>
      </c>
      <c r="KV92" s="460">
        <f t="shared" si="491"/>
        <v>0</v>
      </c>
      <c r="KW92" s="460">
        <f t="shared" si="491"/>
        <v>0</v>
      </c>
      <c r="KX92" s="460">
        <f t="shared" si="423"/>
        <v>0</v>
      </c>
      <c r="KY92" s="460">
        <f t="shared" si="490"/>
        <v>0</v>
      </c>
      <c r="KZ92" s="460">
        <f t="shared" si="424"/>
        <v>0</v>
      </c>
      <c r="LA92" s="457">
        <f t="shared" si="424"/>
        <v>0</v>
      </c>
      <c r="LB92" s="461">
        <f t="shared" si="473"/>
        <v>0</v>
      </c>
      <c r="LC92" s="460">
        <f t="shared" si="425"/>
        <v>0</v>
      </c>
      <c r="LD92" s="462">
        <f>IF(I92=1,VLOOKUP(C92,'総括表 (A表)'!$E$12:$AP$542,37,FALSE),)</f>
        <v>0</v>
      </c>
      <c r="LE92" s="463">
        <f t="shared" si="474"/>
        <v>0</v>
      </c>
      <c r="LF92" s="460" t="str">
        <f t="shared" si="426"/>
        <v/>
      </c>
      <c r="LG92" s="460" t="str">
        <f t="shared" si="427"/>
        <v/>
      </c>
      <c r="LH92" s="460" t="str">
        <f t="shared" si="475"/>
        <v/>
      </c>
      <c r="LI92" s="460" t="str">
        <f t="shared" si="476"/>
        <v/>
      </c>
      <c r="LJ92" s="460" t="str">
        <f t="shared" si="477"/>
        <v/>
      </c>
      <c r="LK92" s="460" t="str">
        <f t="shared" si="478"/>
        <v/>
      </c>
      <c r="LL92" s="460" t="str">
        <f t="shared" si="479"/>
        <v/>
      </c>
      <c r="LM92" s="460" t="str">
        <f t="shared" si="480"/>
        <v/>
      </c>
      <c r="LN92" s="460" t="str">
        <f t="shared" si="481"/>
        <v/>
      </c>
      <c r="LO92" s="462" t="str">
        <f t="shared" si="428"/>
        <v/>
      </c>
      <c r="LP92" s="459">
        <f t="shared" si="482"/>
        <v>0</v>
      </c>
      <c r="LQ92" s="460" t="str">
        <f t="shared" si="429"/>
        <v/>
      </c>
      <c r="LR92" s="460" t="str">
        <f t="shared" si="430"/>
        <v/>
      </c>
      <c r="LS92" s="464" t="str">
        <f t="shared" si="431"/>
        <v/>
      </c>
      <c r="LT92" s="460" t="str">
        <f t="shared" si="432"/>
        <v/>
      </c>
      <c r="LU92" s="460" t="str">
        <f t="shared" si="433"/>
        <v/>
      </c>
      <c r="LV92" s="621" t="str">
        <f t="shared" si="489"/>
        <v>○</v>
      </c>
      <c r="LW92" s="459">
        <f t="shared" si="483"/>
        <v>0</v>
      </c>
      <c r="LX92" s="465">
        <f t="shared" si="434"/>
        <v>0</v>
      </c>
      <c r="LY92" s="465" t="str">
        <f t="shared" si="435"/>
        <v/>
      </c>
      <c r="LZ92" s="466" t="str">
        <f t="shared" si="484"/>
        <v/>
      </c>
      <c r="MA92" s="466">
        <f t="shared" si="436"/>
        <v>0</v>
      </c>
      <c r="MB92" s="466">
        <f t="shared" si="485"/>
        <v>0</v>
      </c>
      <c r="MC92" s="466">
        <f t="shared" si="437"/>
        <v>0</v>
      </c>
      <c r="MD92" s="467">
        <f t="shared" si="438"/>
        <v>0</v>
      </c>
      <c r="ME92" s="468" t="str">
        <f t="shared" si="439"/>
        <v>○</v>
      </c>
      <c r="MF92" s="469" t="str">
        <f t="shared" si="440"/>
        <v/>
      </c>
      <c r="MG92" s="466">
        <f t="shared" si="441"/>
        <v>0</v>
      </c>
      <c r="MH92" s="470">
        <f t="shared" si="442"/>
        <v>0</v>
      </c>
      <c r="MI92" s="471" t="str">
        <f t="shared" si="486"/>
        <v>○</v>
      </c>
      <c r="MJ92" s="556" t="str">
        <f t="shared" si="487"/>
        <v>○</v>
      </c>
      <c r="MK92" s="569" t="str">
        <f t="shared" si="443"/>
        <v/>
      </c>
      <c r="ML92" s="568" t="str">
        <f t="shared" si="444"/>
        <v/>
      </c>
      <c r="MM92" s="570" t="str">
        <f t="shared" si="445"/>
        <v/>
      </c>
      <c r="MN92" s="571">
        <f t="shared" si="446"/>
        <v>0</v>
      </c>
    </row>
    <row r="93" spans="1:352" ht="30" customHeight="1">
      <c r="A93" s="531">
        <f t="shared" si="331"/>
        <v>0</v>
      </c>
      <c r="B93" s="531">
        <f t="shared" si="447"/>
        <v>0</v>
      </c>
      <c r="C93" s="531">
        <f t="shared" si="495"/>
        <v>0</v>
      </c>
      <c r="D93" s="531">
        <f t="shared" si="448"/>
        <v>0</v>
      </c>
      <c r="E93" s="531">
        <f t="shared" si="332"/>
        <v>0</v>
      </c>
      <c r="F93" s="531">
        <f t="shared" si="333"/>
        <v>0</v>
      </c>
      <c r="G93" s="531">
        <f t="shared" si="449"/>
        <v>0</v>
      </c>
      <c r="H93" s="531">
        <f t="shared" si="450"/>
        <v>0</v>
      </c>
      <c r="I93" s="531">
        <f t="shared" si="334"/>
        <v>0</v>
      </c>
      <c r="J93" s="531">
        <f t="shared" si="451"/>
        <v>0</v>
      </c>
      <c r="K93" s="532">
        <f t="shared" si="335"/>
        <v>80</v>
      </c>
      <c r="L93" s="390"/>
      <c r="M93" s="391"/>
      <c r="N93" s="391"/>
      <c r="O93" s="102"/>
      <c r="P93" s="545" cm="1">
        <f t="array" ref="P93">IFERROR(_xlfn.IFS($O93=1,"都市農業地域",$O93=2,"平地農業地域",$O93=3,"中間農業地域",$O93=4,"山間農業地域"),0)</f>
        <v>0</v>
      </c>
      <c r="Q93" s="560"/>
      <c r="R93" s="317">
        <f t="shared" si="336"/>
        <v>0</v>
      </c>
      <c r="S93" s="637"/>
      <c r="T93" s="742"/>
      <c r="U93" s="743"/>
      <c r="V93" s="637"/>
      <c r="W93" s="455" t="str">
        <f t="shared" si="452"/>
        <v/>
      </c>
      <c r="X93" s="546" t="str">
        <f>IFERROR(IF($Y93=5,"100万円",VLOOKUP($W93,'整理番号表 （R7） '!$Y$33:$Z$34,2,"FALSE")),"")</f>
        <v/>
      </c>
      <c r="Y93" s="50"/>
      <c r="Z93" s="456" cm="1">
        <f t="array" ref="Z93">IFERROR(_xlfn.IFS($Y93=1,"認定農業者",$Y93=2,"認定就農者",$Y93=3,"集落営農組織(任意組織)",$Y93=4,"市町村基本構想に示す目標水準を達成している農業者",$Y93=5,"市町村が認める者"),0)</f>
        <v>0</v>
      </c>
      <c r="AA93" s="371"/>
      <c r="AB93" s="547" t="str">
        <f>'整理番号表 （R7） '!$AC93</f>
        <v/>
      </c>
      <c r="AC93" s="548" t="str">
        <f t="shared" si="497"/>
        <v/>
      </c>
      <c r="AD93" s="50"/>
      <c r="AE93" s="50"/>
      <c r="AF93" s="318">
        <f>IF(AE93&lt;&gt;0,VLOOKUP(AE93,'整理番号表 （R7） '!$B$20:$F$47,2,FALSE),)</f>
        <v>0</v>
      </c>
      <c r="AG93" s="104"/>
      <c r="AH93" s="549" t="str">
        <f>IFERROR(VLOOKUP(AG93,'整理番号表 （R7） '!$P$6:$Q$39,2,FALSE),"")</f>
        <v/>
      </c>
      <c r="AI93" s="106"/>
      <c r="AJ93" s="530">
        <f t="shared" si="337"/>
        <v>0</v>
      </c>
      <c r="AK93" s="89"/>
      <c r="AL93" s="632"/>
      <c r="AM93" s="439"/>
      <c r="AN93" s="440"/>
      <c r="AO93" s="440"/>
      <c r="AP93" s="104"/>
      <c r="AQ93" s="441">
        <f>IF(AP93&lt;&gt;0,VLOOKUP(AP93,'整理番号表 （R7） '!$P$43:$R$49,2,FALSE),)</f>
        <v>0</v>
      </c>
      <c r="AR93" s="442"/>
      <c r="AS93" s="440"/>
      <c r="AT93" s="105"/>
      <c r="AU93" s="767"/>
      <c r="AV93" s="767"/>
      <c r="AW93" s="418"/>
      <c r="AX93" s="443">
        <f t="shared" si="453"/>
        <v>0</v>
      </c>
      <c r="AY93" s="443">
        <f t="shared" si="338"/>
        <v>0</v>
      </c>
      <c r="AZ93" s="418"/>
      <c r="BA93" s="443">
        <f t="shared" si="488"/>
        <v>0</v>
      </c>
      <c r="BB93" s="444"/>
      <c r="BC93" s="444"/>
      <c r="BD93" s="444"/>
      <c r="BE93" s="620"/>
      <c r="BF93" s="553" t="str">
        <f t="shared" si="339"/>
        <v/>
      </c>
      <c r="BG93" s="562" t="str">
        <f t="shared" si="340"/>
        <v/>
      </c>
      <c r="BH93" s="445">
        <f t="shared" si="454"/>
        <v>0</v>
      </c>
      <c r="BI93" s="445">
        <f t="shared" si="455"/>
        <v>0</v>
      </c>
      <c r="BJ93" s="446"/>
      <c r="BK93" s="446"/>
      <c r="BL93" s="446"/>
      <c r="BM93" s="45"/>
      <c r="BN93" s="318">
        <f>IF(BM93&lt;&gt;0,VLOOKUP(BM93,'整理番号表 （R7） '!$T$6:$U$16,2,FALSE),)</f>
        <v>0</v>
      </c>
      <c r="BO93" s="45"/>
      <c r="BP93" s="318">
        <f>IF(BO93&lt;&gt;0,VLOOKUP(BO93,'整理番号表 （R7） '!$T$23:$U$30,2,FALSE),)</f>
        <v>0</v>
      </c>
      <c r="BQ93" s="45"/>
      <c r="BR93" s="319">
        <f t="shared" si="341"/>
        <v>0</v>
      </c>
      <c r="BS93" s="763" t="str">
        <f t="shared" si="342"/>
        <v/>
      </c>
      <c r="BT93" s="113"/>
      <c r="BU93" s="618"/>
      <c r="BV93" s="113"/>
      <c r="BW93" s="113"/>
      <c r="BX93" s="113"/>
      <c r="BY93" s="554">
        <f t="shared" si="456"/>
        <v>0</v>
      </c>
      <c r="BZ93" s="764">
        <f t="shared" si="195"/>
        <v>0</v>
      </c>
      <c r="CA93" s="317">
        <f t="shared" si="457"/>
        <v>0</v>
      </c>
      <c r="CB93" s="357" t="str">
        <f t="shared" si="496"/>
        <v/>
      </c>
      <c r="CC93" s="317">
        <f t="shared" si="343"/>
        <v>0</v>
      </c>
      <c r="CD93" s="317">
        <f t="shared" si="458"/>
        <v>0</v>
      </c>
      <c r="CE93" s="317">
        <f t="shared" si="459"/>
        <v>0</v>
      </c>
      <c r="CF93" s="317">
        <f t="shared" si="460"/>
        <v>0</v>
      </c>
      <c r="CG93" s="317">
        <f t="shared" si="461"/>
        <v>0</v>
      </c>
      <c r="CH93" s="317">
        <f t="shared" si="462"/>
        <v>0</v>
      </c>
      <c r="CI93" s="357" t="str">
        <f t="shared" si="463"/>
        <v/>
      </c>
      <c r="CJ93" s="572">
        <f t="shared" si="492"/>
        <v>0</v>
      </c>
      <c r="CK93" s="320">
        <f t="shared" si="492"/>
        <v>0</v>
      </c>
      <c r="CL93" s="320">
        <f t="shared" si="492"/>
        <v>0</v>
      </c>
      <c r="CM93" s="320">
        <f t="shared" si="492"/>
        <v>0</v>
      </c>
      <c r="CN93" s="320">
        <f t="shared" si="492"/>
        <v>0</v>
      </c>
      <c r="CO93" s="320">
        <f t="shared" si="492"/>
        <v>0</v>
      </c>
      <c r="CP93" s="320">
        <f t="shared" si="344"/>
        <v>0</v>
      </c>
      <c r="CQ93" s="320">
        <f t="shared" si="493"/>
        <v>0</v>
      </c>
      <c r="CR93" s="320">
        <f t="shared" si="493"/>
        <v>0</v>
      </c>
      <c r="CS93" s="320">
        <f t="shared" si="493"/>
        <v>0</v>
      </c>
      <c r="CT93" s="320">
        <f t="shared" si="493"/>
        <v>0</v>
      </c>
      <c r="CU93" s="320">
        <f t="shared" si="493"/>
        <v>0</v>
      </c>
      <c r="CV93" s="320">
        <f t="shared" si="493"/>
        <v>0</v>
      </c>
      <c r="CW93" s="320">
        <f t="shared" si="345"/>
        <v>0</v>
      </c>
      <c r="CX93" s="320">
        <f t="shared" si="494"/>
        <v>0</v>
      </c>
      <c r="CY93" s="320">
        <f t="shared" si="494"/>
        <v>0</v>
      </c>
      <c r="CZ93" s="320">
        <f t="shared" si="494"/>
        <v>0</v>
      </c>
      <c r="DA93" s="320">
        <f t="shared" si="494"/>
        <v>0</v>
      </c>
      <c r="DB93" s="320">
        <f t="shared" si="494"/>
        <v>0</v>
      </c>
      <c r="DC93" s="320">
        <f t="shared" si="494"/>
        <v>0</v>
      </c>
      <c r="DD93" s="320">
        <f t="shared" si="346"/>
        <v>0</v>
      </c>
      <c r="DE93" s="320">
        <f t="shared" si="329"/>
        <v>0</v>
      </c>
      <c r="DF93" s="320">
        <f t="shared" si="329"/>
        <v>0</v>
      </c>
      <c r="DG93" s="320">
        <f t="shared" si="329"/>
        <v>0</v>
      </c>
      <c r="DH93" s="320">
        <f t="shared" si="329"/>
        <v>0</v>
      </c>
      <c r="DI93" s="320">
        <f t="shared" si="330"/>
        <v>0</v>
      </c>
      <c r="DJ93" s="320">
        <f t="shared" si="330"/>
        <v>0</v>
      </c>
      <c r="DK93" s="320">
        <f t="shared" si="347"/>
        <v>0</v>
      </c>
      <c r="DL93" s="320">
        <f t="shared" si="348"/>
        <v>0</v>
      </c>
      <c r="DM93" s="320">
        <f t="shared" si="349"/>
        <v>0</v>
      </c>
      <c r="DN93" s="320">
        <f t="shared" si="350"/>
        <v>0</v>
      </c>
      <c r="DO93" s="320">
        <f t="shared" si="351"/>
        <v>0</v>
      </c>
      <c r="DP93" s="374">
        <f t="shared" si="352"/>
        <v>0</v>
      </c>
      <c r="DQ93" s="447">
        <f t="shared" si="353"/>
        <v>0</v>
      </c>
      <c r="DR93" s="447">
        <f>IF($W93=1,IF(SUM($DQ93:DQ93)&lt;&gt;1,IF(SUM(GL93,GW93,HF93)&gt;0,1,),),)</f>
        <v>0</v>
      </c>
      <c r="DS93" s="447">
        <f>IF($W93=1,IF(SUM($DQ93:DR93)&lt;&gt;1,IF(SUM(GM93,GX93,HG93)&gt;0,1,),),)</f>
        <v>0</v>
      </c>
      <c r="DT93" s="447">
        <f>IF($W93=1,IF(SUM($DQ93:DS93)&lt;&gt;1,IF(SUM(GN93,GY93,HH93)&gt;0,1,),),)</f>
        <v>0</v>
      </c>
      <c r="DU93" s="447">
        <f>IF($W93=1,IF(SUM($DQ93:DT93)&lt;&gt;1,IF(SUM(GO93,GT93,GZ93,HI93)&gt;0,1,),),)</f>
        <v>0</v>
      </c>
      <c r="DV93" s="447">
        <f>IF($W93=1,IF(SUM($DQ93:DT93)&lt;&gt;1,IF(SUM(GP93,HA93,HJ93)&gt;0,1,),),)</f>
        <v>0</v>
      </c>
      <c r="DW93" s="447">
        <f>IF($W93=1,IF(SUM($DQ93:DV93)&lt;&gt;1,IF(SUM(GQ93,HB93,HK93)&gt;0,1,),),)</f>
        <v>0</v>
      </c>
      <c r="DX93" s="447">
        <f>IF($W93=1,IF(SUM($DQ93:DV93)&lt;&gt;1,IF(SUM(GR93,HC93,HL93)&gt;0,1,),),)</f>
        <v>0</v>
      </c>
      <c r="DY93" s="447">
        <f>IF($W93=1,IF(SUM($DQ93:DX93)&lt;&gt;1,IF(SUM(GS93,HD93,HM93,GU93)&gt;0,1,),),)</f>
        <v>0</v>
      </c>
      <c r="DZ93" s="447">
        <f t="shared" si="354"/>
        <v>0</v>
      </c>
      <c r="EA93" s="643"/>
      <c r="EB93" s="643"/>
      <c r="EC93" s="643"/>
      <c r="ED93" s="643"/>
      <c r="EE93" s="643"/>
      <c r="EF93" s="643"/>
      <c r="EG93" s="643"/>
      <c r="EH93" s="643"/>
      <c r="EI93" s="643"/>
      <c r="EJ93" s="643"/>
      <c r="EK93" s="643"/>
      <c r="EL93" s="643"/>
      <c r="EM93" s="56"/>
      <c r="EN93" s="56"/>
      <c r="EO93" s="56"/>
      <c r="EP93" s="56"/>
      <c r="EQ93" s="56"/>
      <c r="ER93" s="555">
        <f t="shared" si="355"/>
        <v>0</v>
      </c>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448"/>
      <c r="FT93" s="56"/>
      <c r="FU93" s="449"/>
      <c r="FV93" s="458"/>
      <c r="FW93" s="573"/>
      <c r="FX93" s="530">
        <f t="shared" si="356"/>
        <v>0</v>
      </c>
      <c r="FY93" s="450"/>
      <c r="FZ93" s="451"/>
      <c r="GA93" s="452"/>
      <c r="GB93" s="452"/>
      <c r="GC93" s="453">
        <f t="shared" si="357"/>
        <v>0</v>
      </c>
      <c r="GD93" s="454">
        <f t="shared" si="358"/>
        <v>0</v>
      </c>
      <c r="GE93" s="455">
        <f t="shared" si="359"/>
        <v>0</v>
      </c>
      <c r="GF93" s="456">
        <f t="shared" si="360"/>
        <v>0</v>
      </c>
      <c r="GG93" s="456">
        <f t="shared" si="361"/>
        <v>0</v>
      </c>
      <c r="GH93" s="456">
        <f t="shared" si="362"/>
        <v>0</v>
      </c>
      <c r="GI93" s="456">
        <f t="shared" si="363"/>
        <v>0</v>
      </c>
      <c r="GJ93" s="455">
        <f t="shared" si="364"/>
        <v>0</v>
      </c>
      <c r="GK93" s="455">
        <f t="shared" si="464"/>
        <v>0</v>
      </c>
      <c r="GL93" s="455">
        <f>IF(AND($FX93&lt;&gt;1,$FZ93&lt;&gt;1),IF(AND(SUM($GK93:GK93)&lt;&gt;1),IF($GC93&gt;=10,1,),),0)</f>
        <v>0</v>
      </c>
      <c r="GM93" s="455">
        <f>IF(AND($FX93&lt;&gt;1,$FZ93&lt;&gt;1),IF(AND(SUM($GK93:GL93)&lt;&gt;1),IF(AND($FY93=1,$GC93&gt;=4),1,),),0)</f>
        <v>0</v>
      </c>
      <c r="GN93" s="455">
        <f>IF(AND($FX93&lt;&gt;1,$FZ93&lt;&gt;1),IF(AND(SUM($GK93:GM93)&lt;&gt;1),IF(AND($FY93=1,$GC93&gt;=2),1,),),0)</f>
        <v>0</v>
      </c>
      <c r="GO93" s="455">
        <f>IF(AND($FX93&lt;&gt;1,$FZ93&lt;&gt;1),IF(AND(SUM($GK93:GN93)&lt;&gt;1),IF(AND($FY93=1,$GC93&gt;0),1,),),0)</f>
        <v>0</v>
      </c>
      <c r="GP93" s="455">
        <f>IF(AND($FX93&lt;&gt;1,$FZ93&lt;&gt;1),IF(AND(SUM($GK93:GO93)&lt;&gt;1),IF($GC93&gt;=4,1,),),0)</f>
        <v>0</v>
      </c>
      <c r="GQ93" s="455">
        <f>IF(AND($FX93&lt;&gt;1,$FZ93&lt;&gt;1),IF(AND(SUM($GK93:GP93)&lt;&gt;1),IF($FY93=1,1,),),0)</f>
        <v>0</v>
      </c>
      <c r="GR93" s="455">
        <f>IF(AND($FX93&lt;&gt;1,$FZ93&lt;&gt;1),IF(AND(SUM($GK93:GQ93)&lt;&gt;1),IF($GC93&gt;=2,1,),),0)</f>
        <v>0</v>
      </c>
      <c r="GS93" s="455">
        <f>IF(AND($FX93&lt;&gt;1,$FZ93&lt;&gt;1),IF(AND(SUM($GK93:GR93)&lt;&gt;1),IF($GC93&gt;0,1,),),0)</f>
        <v>0</v>
      </c>
      <c r="GT93" s="455">
        <f t="shared" si="365"/>
        <v>0</v>
      </c>
      <c r="GU93" s="455">
        <f>IF($FX93&lt;&gt;1,IF(AND(SUM($GT93:GT93)&lt;&gt;1,$GJ93=4,$FZ93=1,$GC93&gt;0),1,),0)</f>
        <v>0</v>
      </c>
      <c r="GV93" s="455">
        <f t="shared" si="366"/>
        <v>0</v>
      </c>
      <c r="GW93" s="455">
        <f t="shared" si="367"/>
        <v>0</v>
      </c>
      <c r="GX93" s="455">
        <f>IF($FX93&lt;&gt;1,IF(AND($GJ93=2,SUM($GV93:GW93)&lt;&gt;1),IF(AND($FY93=1,$GD93&gt;=0.2),1,),),0)</f>
        <v>0</v>
      </c>
      <c r="GY93" s="455">
        <f>IF($FX93&lt;&gt;1,IF(AND($GJ93=2,SUM($GV93:GX93)&lt;&gt;1),IF(AND($FY93=1,$GD93&gt;=0.1),1,),),0)</f>
        <v>0</v>
      </c>
      <c r="GZ93" s="455">
        <f>IF($FX93&lt;&gt;1,IF(AND($GJ93=2,SUM($GV93:GY93)&lt;&gt;1),IF(AND($FY93=1,$GC93&gt;0),1,),),0)</f>
        <v>0</v>
      </c>
      <c r="HA93" s="455">
        <f>IF($FX93&lt;&gt;1,IF(AND($GJ93=2,SUM($GV93:GZ93)&lt;&gt;1),IF($GD93&gt;=0.2,1,),),0)</f>
        <v>0</v>
      </c>
      <c r="HB93" s="455">
        <f>IF($FX93&lt;&gt;1,IF(AND($GJ93=2,SUM($GV93:HA93)&lt;&gt;1),IF($FY93=1,1,),),0)</f>
        <v>0</v>
      </c>
      <c r="HC93" s="455">
        <f>IF($FX93&lt;&gt;1,IF(AND($GJ93=2,SUM($GV93:HB93)&lt;&gt;1),IF($GD93&gt;=0.1,1,),),0)</f>
        <v>0</v>
      </c>
      <c r="HD93" s="455">
        <f>IF($FX93&lt;&gt;1,IF(AND(SUM($GV93:HC93)&lt;&gt;1,$GJ93=2,$GC93&gt;0),1,),0)</f>
        <v>0</v>
      </c>
      <c r="HE93" s="455">
        <f t="shared" si="368"/>
        <v>0</v>
      </c>
      <c r="HF93" s="455">
        <f t="shared" si="369"/>
        <v>0</v>
      </c>
      <c r="HG93" s="455">
        <f>IF($FX93&lt;&gt;1,IF(AND($GJ93=3,SUM($HE93:HF93)&lt;&gt;1),IF(AND($FY93=1,$GD93&gt;=0.1),1,),),0)</f>
        <v>0</v>
      </c>
      <c r="HH93" s="455">
        <f>IF($FX93&lt;&gt;1,IF(AND($GJ93=3,SUM($HE93:HG93)&lt;&gt;1),IF(AND($FY93=1,$GD93&gt;=0.05),1,),),0)</f>
        <v>0</v>
      </c>
      <c r="HI93" s="455">
        <f>IF($FX93&lt;&gt;1,IF(AND($GJ93=3,SUM($HE93:HH93)&lt;&gt;1),IF(AND($FY93=1,$GC93&gt;0),1,),),0)</f>
        <v>0</v>
      </c>
      <c r="HJ93" s="455">
        <f>IF($FX93&lt;&gt;1,IF(AND($GJ93=3,SUM($HE93:HI93)&lt;&gt;1),IF($GD93&gt;=0.1,1,),),0)</f>
        <v>0</v>
      </c>
      <c r="HK93" s="455">
        <f>IF($FX93&lt;&gt;1,IF(AND($GJ93=3,SUM($HE93:HJ93)&lt;&gt;1),IF($FY93=1,1,),),0)</f>
        <v>0</v>
      </c>
      <c r="HL93" s="455">
        <f>IF($FX93&lt;&gt;1,IF(AND($GJ93=3,SUM($HE93:HK93)&lt;&gt;1),IF($GD93&gt;=0.05,1,),),0)</f>
        <v>0</v>
      </c>
      <c r="HM93" s="455">
        <f>IF($FX93&lt;&gt;1,IF(AND(SUM($HE93:HL93)&lt;&gt;1,$GJ93=3,$FZ93=1,$GC93&gt;0),1,),0)</f>
        <v>0</v>
      </c>
      <c r="HN93" s="457">
        <f t="shared" si="465"/>
        <v>0</v>
      </c>
      <c r="HO93" s="458"/>
      <c r="HP93" s="459">
        <f t="shared" si="370"/>
        <v>0</v>
      </c>
      <c r="HQ93" s="460">
        <f t="shared" si="371"/>
        <v>0</v>
      </c>
      <c r="HR93" s="460">
        <f t="shared" si="372"/>
        <v>0</v>
      </c>
      <c r="HS93" s="460">
        <f t="shared" si="373"/>
        <v>0</v>
      </c>
      <c r="HT93" s="460">
        <f t="shared" si="374"/>
        <v>0</v>
      </c>
      <c r="HU93" s="460">
        <f t="shared" si="375"/>
        <v>0</v>
      </c>
      <c r="HV93" s="460">
        <f t="shared" si="376"/>
        <v>0</v>
      </c>
      <c r="HW93" s="460">
        <f t="shared" si="377"/>
        <v>0</v>
      </c>
      <c r="HX93" s="460">
        <f t="shared" si="378"/>
        <v>0</v>
      </c>
      <c r="HY93" s="460">
        <f t="shared" si="379"/>
        <v>0</v>
      </c>
      <c r="HZ93" s="460">
        <f t="shared" si="380"/>
        <v>0</v>
      </c>
      <c r="IA93" s="460">
        <f t="shared" si="381"/>
        <v>0</v>
      </c>
      <c r="IB93" s="460">
        <f t="shared" si="382"/>
        <v>0</v>
      </c>
      <c r="IC93" s="460">
        <f t="shared" si="383"/>
        <v>0</v>
      </c>
      <c r="ID93" s="460">
        <f t="shared" si="384"/>
        <v>0</v>
      </c>
      <c r="IE93" s="460">
        <f t="shared" si="385"/>
        <v>0</v>
      </c>
      <c r="IF93" s="460">
        <f t="shared" si="386"/>
        <v>0</v>
      </c>
      <c r="IG93" s="460">
        <f t="shared" si="387"/>
        <v>0</v>
      </c>
      <c r="IH93" s="460">
        <f t="shared" si="388"/>
        <v>0</v>
      </c>
      <c r="II93" s="460">
        <f t="shared" si="389"/>
        <v>0</v>
      </c>
      <c r="IJ93" s="460">
        <f t="shared" si="390"/>
        <v>0</v>
      </c>
      <c r="IK93" s="460">
        <f t="shared" si="391"/>
        <v>0</v>
      </c>
      <c r="IL93" s="460">
        <f t="shared" si="392"/>
        <v>0</v>
      </c>
      <c r="IM93" s="460">
        <f t="shared" si="393"/>
        <v>0</v>
      </c>
      <c r="IN93" s="460">
        <f t="shared" si="394"/>
        <v>0</v>
      </c>
      <c r="IO93" s="460">
        <f t="shared" si="395"/>
        <v>0</v>
      </c>
      <c r="IP93" s="460">
        <f t="shared" si="396"/>
        <v>0</v>
      </c>
      <c r="IQ93" s="460">
        <f t="shared" si="397"/>
        <v>0</v>
      </c>
      <c r="IR93" s="460">
        <f t="shared" si="398"/>
        <v>0</v>
      </c>
      <c r="IS93" s="460">
        <f t="shared" si="399"/>
        <v>0</v>
      </c>
      <c r="IT93" s="460">
        <f t="shared" si="400"/>
        <v>0</v>
      </c>
      <c r="IU93" s="460">
        <f t="shared" si="401"/>
        <v>0</v>
      </c>
      <c r="IV93" s="460">
        <f t="shared" si="402"/>
        <v>0</v>
      </c>
      <c r="IW93" s="460">
        <f t="shared" si="403"/>
        <v>0</v>
      </c>
      <c r="IX93" s="460">
        <f t="shared" si="404"/>
        <v>0</v>
      </c>
      <c r="IY93" s="460">
        <f t="shared" si="405"/>
        <v>0</v>
      </c>
      <c r="IZ93" s="460">
        <f t="shared" si="406"/>
        <v>0</v>
      </c>
      <c r="JA93" s="460">
        <f t="shared" si="407"/>
        <v>0</v>
      </c>
      <c r="JB93" s="460">
        <f t="shared" si="408"/>
        <v>0</v>
      </c>
      <c r="JC93" s="460">
        <f t="shared" si="409"/>
        <v>0</v>
      </c>
      <c r="JD93" s="460">
        <f t="shared" si="410"/>
        <v>0</v>
      </c>
      <c r="JE93" s="460">
        <f t="shared" si="411"/>
        <v>0</v>
      </c>
      <c r="JF93" s="460">
        <f t="shared" si="412"/>
        <v>0</v>
      </c>
      <c r="JG93" s="460">
        <f t="shared" si="466"/>
        <v>0</v>
      </c>
      <c r="JH93" s="460">
        <f t="shared" si="467"/>
        <v>0</v>
      </c>
      <c r="JI93" s="460">
        <f t="shared" si="468"/>
        <v>0</v>
      </c>
      <c r="JJ93" s="460">
        <f t="shared" si="469"/>
        <v>0</v>
      </c>
      <c r="JK93" s="460">
        <f t="shared" si="470"/>
        <v>0</v>
      </c>
      <c r="JL93" s="460">
        <f t="shared" si="471"/>
        <v>0</v>
      </c>
      <c r="JM93" s="648">
        <f t="shared" si="413"/>
        <v>0</v>
      </c>
      <c r="JN93" s="460">
        <f t="shared" si="414"/>
        <v>0</v>
      </c>
      <c r="JO93" s="460">
        <f t="shared" si="415"/>
        <v>0</v>
      </c>
      <c r="JP93" s="648">
        <f t="shared" si="416"/>
        <v>0</v>
      </c>
      <c r="JQ93" s="460">
        <f t="shared" si="417"/>
        <v>0</v>
      </c>
      <c r="JR93" s="460">
        <f t="shared" si="418"/>
        <v>0</v>
      </c>
      <c r="JS93" s="460">
        <f t="shared" si="472"/>
        <v>0</v>
      </c>
      <c r="JT93" s="460">
        <f t="shared" si="419"/>
        <v>0</v>
      </c>
      <c r="JU93" s="460">
        <f t="shared" si="420"/>
        <v>0</v>
      </c>
      <c r="JV93" s="460">
        <f t="shared" si="421"/>
        <v>0</v>
      </c>
      <c r="JW93" s="460">
        <f t="shared" si="422"/>
        <v>0</v>
      </c>
      <c r="JX93" s="460">
        <f t="shared" si="422"/>
        <v>0</v>
      </c>
      <c r="JY93" s="460">
        <f t="shared" si="422"/>
        <v>0</v>
      </c>
      <c r="JZ93" s="460">
        <f t="shared" si="422"/>
        <v>0</v>
      </c>
      <c r="KA93" s="460">
        <f t="shared" si="422"/>
        <v>0</v>
      </c>
      <c r="KB93" s="460">
        <f t="shared" si="422"/>
        <v>0</v>
      </c>
      <c r="KC93" s="460">
        <f t="shared" si="422"/>
        <v>0</v>
      </c>
      <c r="KD93" s="460">
        <f t="shared" si="422"/>
        <v>0</v>
      </c>
      <c r="KE93" s="460">
        <f t="shared" si="422"/>
        <v>0</v>
      </c>
      <c r="KF93" s="460">
        <f t="shared" si="422"/>
        <v>0</v>
      </c>
      <c r="KG93" s="460">
        <f t="shared" si="422"/>
        <v>0</v>
      </c>
      <c r="KH93" s="460">
        <f t="shared" si="422"/>
        <v>0</v>
      </c>
      <c r="KI93" s="460">
        <f t="shared" si="498"/>
        <v>0</v>
      </c>
      <c r="KJ93" s="460">
        <f t="shared" si="499"/>
        <v>0</v>
      </c>
      <c r="KK93" s="460">
        <f t="shared" si="499"/>
        <v>0</v>
      </c>
      <c r="KL93" s="460">
        <f t="shared" si="499"/>
        <v>0</v>
      </c>
      <c r="KM93" s="460">
        <f t="shared" si="499"/>
        <v>0</v>
      </c>
      <c r="KN93" s="460">
        <f t="shared" si="499"/>
        <v>0</v>
      </c>
      <c r="KO93" s="460">
        <f t="shared" si="499"/>
        <v>0</v>
      </c>
      <c r="KP93" s="460">
        <f t="shared" si="499"/>
        <v>0</v>
      </c>
      <c r="KQ93" s="460">
        <f t="shared" si="499"/>
        <v>0</v>
      </c>
      <c r="KR93" s="460">
        <f t="shared" si="491"/>
        <v>0</v>
      </c>
      <c r="KS93" s="460">
        <f t="shared" si="491"/>
        <v>0</v>
      </c>
      <c r="KT93" s="460">
        <f t="shared" si="491"/>
        <v>0</v>
      </c>
      <c r="KU93" s="460">
        <f t="shared" si="491"/>
        <v>0</v>
      </c>
      <c r="KV93" s="460">
        <f t="shared" si="491"/>
        <v>0</v>
      </c>
      <c r="KW93" s="460">
        <f t="shared" si="491"/>
        <v>0</v>
      </c>
      <c r="KX93" s="460">
        <f t="shared" si="423"/>
        <v>0</v>
      </c>
      <c r="KY93" s="460">
        <f t="shared" si="490"/>
        <v>0</v>
      </c>
      <c r="KZ93" s="460">
        <f t="shared" si="424"/>
        <v>0</v>
      </c>
      <c r="LA93" s="457">
        <f t="shared" si="424"/>
        <v>0</v>
      </c>
      <c r="LB93" s="461">
        <f t="shared" si="473"/>
        <v>0</v>
      </c>
      <c r="LC93" s="460">
        <f t="shared" si="425"/>
        <v>0</v>
      </c>
      <c r="LD93" s="462">
        <f>IF(I93=1,VLOOKUP(C93,'総括表 (A表)'!$E$12:$AP$542,37,FALSE),)</f>
        <v>0</v>
      </c>
      <c r="LE93" s="463">
        <f t="shared" si="474"/>
        <v>0</v>
      </c>
      <c r="LF93" s="460" t="str">
        <f t="shared" si="426"/>
        <v/>
      </c>
      <c r="LG93" s="460" t="str">
        <f t="shared" si="427"/>
        <v/>
      </c>
      <c r="LH93" s="460" t="str">
        <f t="shared" si="475"/>
        <v/>
      </c>
      <c r="LI93" s="460" t="str">
        <f t="shared" si="476"/>
        <v/>
      </c>
      <c r="LJ93" s="460" t="str">
        <f t="shared" si="477"/>
        <v/>
      </c>
      <c r="LK93" s="460" t="str">
        <f t="shared" si="478"/>
        <v/>
      </c>
      <c r="LL93" s="460" t="str">
        <f t="shared" si="479"/>
        <v/>
      </c>
      <c r="LM93" s="460" t="str">
        <f t="shared" si="480"/>
        <v/>
      </c>
      <c r="LN93" s="460" t="str">
        <f t="shared" si="481"/>
        <v/>
      </c>
      <c r="LO93" s="462" t="str">
        <f t="shared" si="428"/>
        <v/>
      </c>
      <c r="LP93" s="459">
        <f t="shared" si="482"/>
        <v>0</v>
      </c>
      <c r="LQ93" s="460" t="str">
        <f t="shared" si="429"/>
        <v/>
      </c>
      <c r="LR93" s="460" t="str">
        <f t="shared" si="430"/>
        <v/>
      </c>
      <c r="LS93" s="464" t="str">
        <f t="shared" si="431"/>
        <v/>
      </c>
      <c r="LT93" s="460" t="str">
        <f t="shared" si="432"/>
        <v/>
      </c>
      <c r="LU93" s="460" t="str">
        <f t="shared" si="433"/>
        <v/>
      </c>
      <c r="LV93" s="621" t="str">
        <f t="shared" si="489"/>
        <v>○</v>
      </c>
      <c r="LW93" s="459">
        <f t="shared" si="483"/>
        <v>0</v>
      </c>
      <c r="LX93" s="465">
        <f t="shared" si="434"/>
        <v>0</v>
      </c>
      <c r="LY93" s="465" t="str">
        <f t="shared" si="435"/>
        <v/>
      </c>
      <c r="LZ93" s="466" t="str">
        <f t="shared" si="484"/>
        <v/>
      </c>
      <c r="MA93" s="466">
        <f t="shared" si="436"/>
        <v>0</v>
      </c>
      <c r="MB93" s="466">
        <f t="shared" si="485"/>
        <v>0</v>
      </c>
      <c r="MC93" s="466">
        <f t="shared" si="437"/>
        <v>0</v>
      </c>
      <c r="MD93" s="467">
        <f t="shared" si="438"/>
        <v>0</v>
      </c>
      <c r="ME93" s="468" t="str">
        <f t="shared" si="439"/>
        <v>○</v>
      </c>
      <c r="MF93" s="469" t="str">
        <f t="shared" si="440"/>
        <v/>
      </c>
      <c r="MG93" s="466">
        <f t="shared" si="441"/>
        <v>0</v>
      </c>
      <c r="MH93" s="470">
        <f t="shared" si="442"/>
        <v>0</v>
      </c>
      <c r="MI93" s="471" t="str">
        <f t="shared" si="486"/>
        <v>○</v>
      </c>
      <c r="MJ93" s="556" t="str">
        <f t="shared" si="487"/>
        <v>○</v>
      </c>
      <c r="MK93" s="569" t="str">
        <f t="shared" si="443"/>
        <v/>
      </c>
      <c r="ML93" s="568" t="str">
        <f t="shared" si="444"/>
        <v/>
      </c>
      <c r="MM93" s="570" t="str">
        <f t="shared" si="445"/>
        <v/>
      </c>
      <c r="MN93" s="571">
        <f t="shared" si="446"/>
        <v>0</v>
      </c>
    </row>
    <row r="94" spans="1:352" ht="30" customHeight="1">
      <c r="A94" s="531">
        <f t="shared" si="331"/>
        <v>0</v>
      </c>
      <c r="B94" s="531">
        <f t="shared" si="447"/>
        <v>0</v>
      </c>
      <c r="C94" s="531">
        <f t="shared" si="495"/>
        <v>0</v>
      </c>
      <c r="D94" s="531">
        <f t="shared" si="448"/>
        <v>0</v>
      </c>
      <c r="E94" s="531">
        <f t="shared" si="332"/>
        <v>0</v>
      </c>
      <c r="F94" s="531">
        <f t="shared" si="333"/>
        <v>0</v>
      </c>
      <c r="G94" s="531">
        <f t="shared" si="449"/>
        <v>0</v>
      </c>
      <c r="H94" s="531">
        <f t="shared" si="450"/>
        <v>0</v>
      </c>
      <c r="I94" s="531">
        <f t="shared" si="334"/>
        <v>0</v>
      </c>
      <c r="J94" s="531">
        <f t="shared" si="451"/>
        <v>0</v>
      </c>
      <c r="K94" s="532">
        <f t="shared" si="335"/>
        <v>81</v>
      </c>
      <c r="L94" s="390"/>
      <c r="M94" s="391"/>
      <c r="N94" s="391"/>
      <c r="O94" s="102"/>
      <c r="P94" s="545" cm="1">
        <f t="array" ref="P94">IFERROR(_xlfn.IFS($O94=1,"都市農業地域",$O94=2,"平地農業地域",$O94=3,"中間農業地域",$O94=4,"山間農業地域"),0)</f>
        <v>0</v>
      </c>
      <c r="Q94" s="560"/>
      <c r="R94" s="317">
        <f t="shared" si="336"/>
        <v>0</v>
      </c>
      <c r="S94" s="637"/>
      <c r="T94" s="742"/>
      <c r="U94" s="743"/>
      <c r="V94" s="637"/>
      <c r="W94" s="455" t="str">
        <f t="shared" si="452"/>
        <v/>
      </c>
      <c r="X94" s="546" t="str">
        <f>IFERROR(IF($Y94=5,"100万円",VLOOKUP($W94,'整理番号表 （R7） '!$Y$33:$Z$34,2,"FALSE")),"")</f>
        <v/>
      </c>
      <c r="Y94" s="50"/>
      <c r="Z94" s="456" cm="1">
        <f t="array" ref="Z94">IFERROR(_xlfn.IFS($Y94=1,"認定農業者",$Y94=2,"認定就農者",$Y94=3,"集落営農組織(任意組織)",$Y94=4,"市町村基本構想に示す目標水準を達成している農業者",$Y94=5,"市町村が認める者"),0)</f>
        <v>0</v>
      </c>
      <c r="AA94" s="371"/>
      <c r="AB94" s="547" t="str">
        <f>'整理番号表 （R7） '!$AC94</f>
        <v/>
      </c>
      <c r="AC94" s="548" t="str">
        <f t="shared" si="497"/>
        <v/>
      </c>
      <c r="AD94" s="50"/>
      <c r="AE94" s="50"/>
      <c r="AF94" s="318">
        <f>IF(AE94&lt;&gt;0,VLOOKUP(AE94,'整理番号表 （R7） '!$B$20:$F$47,2,FALSE),)</f>
        <v>0</v>
      </c>
      <c r="AG94" s="104"/>
      <c r="AH94" s="549" t="str">
        <f>IFERROR(VLOOKUP(AG94,'整理番号表 （R7） '!$P$6:$Q$39,2,FALSE),"")</f>
        <v/>
      </c>
      <c r="AI94" s="106"/>
      <c r="AJ94" s="530">
        <f t="shared" si="337"/>
        <v>0</v>
      </c>
      <c r="AK94" s="89"/>
      <c r="AL94" s="632"/>
      <c r="AM94" s="439"/>
      <c r="AN94" s="440"/>
      <c r="AO94" s="440"/>
      <c r="AP94" s="104"/>
      <c r="AQ94" s="441">
        <f>IF(AP94&lt;&gt;0,VLOOKUP(AP94,'整理番号表 （R7） '!$P$43:$R$49,2,FALSE),)</f>
        <v>0</v>
      </c>
      <c r="AR94" s="442"/>
      <c r="AS94" s="440"/>
      <c r="AT94" s="105"/>
      <c r="AU94" s="767"/>
      <c r="AV94" s="767"/>
      <c r="AW94" s="418"/>
      <c r="AX94" s="443">
        <f t="shared" si="453"/>
        <v>0</v>
      </c>
      <c r="AY94" s="443">
        <f t="shared" si="338"/>
        <v>0</v>
      </c>
      <c r="AZ94" s="418"/>
      <c r="BA94" s="443">
        <f t="shared" si="488"/>
        <v>0</v>
      </c>
      <c r="BB94" s="444"/>
      <c r="BC94" s="444"/>
      <c r="BD94" s="444"/>
      <c r="BE94" s="620"/>
      <c r="BF94" s="553" t="str">
        <f t="shared" si="339"/>
        <v/>
      </c>
      <c r="BG94" s="562" t="str">
        <f t="shared" si="340"/>
        <v/>
      </c>
      <c r="BH94" s="445">
        <f t="shared" si="454"/>
        <v>0</v>
      </c>
      <c r="BI94" s="445">
        <f t="shared" si="455"/>
        <v>0</v>
      </c>
      <c r="BJ94" s="446"/>
      <c r="BK94" s="446"/>
      <c r="BL94" s="446"/>
      <c r="BM94" s="45"/>
      <c r="BN94" s="318">
        <f>IF(BM94&lt;&gt;0,VLOOKUP(BM94,'整理番号表 （R7） '!$T$6:$U$16,2,FALSE),)</f>
        <v>0</v>
      </c>
      <c r="BO94" s="45"/>
      <c r="BP94" s="318">
        <f>IF(BO94&lt;&gt;0,VLOOKUP(BO94,'整理番号表 （R7） '!$T$23:$U$30,2,FALSE),)</f>
        <v>0</v>
      </c>
      <c r="BQ94" s="45"/>
      <c r="BR94" s="319">
        <f t="shared" si="341"/>
        <v>0</v>
      </c>
      <c r="BS94" s="763" t="str">
        <f t="shared" si="342"/>
        <v/>
      </c>
      <c r="BT94" s="113"/>
      <c r="BU94" s="618"/>
      <c r="BV94" s="113"/>
      <c r="BW94" s="113"/>
      <c r="BX94" s="113"/>
      <c r="BY94" s="554">
        <f t="shared" si="456"/>
        <v>0</v>
      </c>
      <c r="BZ94" s="764">
        <f t="shared" si="195"/>
        <v>0</v>
      </c>
      <c r="CA94" s="317">
        <f t="shared" si="457"/>
        <v>0</v>
      </c>
      <c r="CB94" s="357" t="str">
        <f t="shared" si="496"/>
        <v/>
      </c>
      <c r="CC94" s="317">
        <f t="shared" si="343"/>
        <v>0</v>
      </c>
      <c r="CD94" s="317">
        <f t="shared" si="458"/>
        <v>0</v>
      </c>
      <c r="CE94" s="317">
        <f t="shared" si="459"/>
        <v>0</v>
      </c>
      <c r="CF94" s="317">
        <f t="shared" si="460"/>
        <v>0</v>
      </c>
      <c r="CG94" s="317">
        <f t="shared" si="461"/>
        <v>0</v>
      </c>
      <c r="CH94" s="317">
        <f t="shared" si="462"/>
        <v>0</v>
      </c>
      <c r="CI94" s="357" t="str">
        <f t="shared" si="463"/>
        <v/>
      </c>
      <c r="CJ94" s="572">
        <f t="shared" ref="CJ94:CO103" si="500">IF(OR($BT94&lt;=0,$BX94&lt;=0),0,IF(AND($W94=1,$I94=1,$FM94&lt;&gt;1,CJ$2&lt;=$BY94,$BY94&lt;CK$2),1,))</f>
        <v>0</v>
      </c>
      <c r="CK94" s="320">
        <f t="shared" si="500"/>
        <v>0</v>
      </c>
      <c r="CL94" s="320">
        <f t="shared" si="500"/>
        <v>0</v>
      </c>
      <c r="CM94" s="320">
        <f t="shared" si="500"/>
        <v>0</v>
      </c>
      <c r="CN94" s="320">
        <f t="shared" si="500"/>
        <v>0</v>
      </c>
      <c r="CO94" s="320">
        <f t="shared" si="500"/>
        <v>0</v>
      </c>
      <c r="CP94" s="320">
        <f t="shared" si="344"/>
        <v>0</v>
      </c>
      <c r="CQ94" s="320">
        <f t="shared" ref="CQ94:CV103" si="501">IF(OR($BT94&lt;=0,$BX94&lt;=0),0,IF(AND($W94=2,$I94=1,$FM94&lt;&gt;1,CQ$2&lt;=$BY94,$BY94&lt;CR$2),1,))</f>
        <v>0</v>
      </c>
      <c r="CR94" s="320">
        <f t="shared" si="501"/>
        <v>0</v>
      </c>
      <c r="CS94" s="320">
        <f t="shared" si="501"/>
        <v>0</v>
      </c>
      <c r="CT94" s="320">
        <f t="shared" si="501"/>
        <v>0</v>
      </c>
      <c r="CU94" s="320">
        <f t="shared" si="501"/>
        <v>0</v>
      </c>
      <c r="CV94" s="320">
        <f t="shared" si="501"/>
        <v>0</v>
      </c>
      <c r="CW94" s="320">
        <f t="shared" si="345"/>
        <v>0</v>
      </c>
      <c r="CX94" s="320">
        <f t="shared" ref="CX94:DC103" si="502">IF($BX94&lt;0,0,IF(AND($W94=1,$I94=1,$FM94&lt;&gt;1,CX$2&lt;=$BZ94,$BZ94&lt;CY$2),1,))</f>
        <v>0</v>
      </c>
      <c r="CY94" s="320">
        <f t="shared" si="502"/>
        <v>0</v>
      </c>
      <c r="CZ94" s="320">
        <f t="shared" si="502"/>
        <v>0</v>
      </c>
      <c r="DA94" s="320">
        <f t="shared" si="502"/>
        <v>0</v>
      </c>
      <c r="DB94" s="320">
        <f t="shared" si="502"/>
        <v>0</v>
      </c>
      <c r="DC94" s="320">
        <f t="shared" si="502"/>
        <v>0</v>
      </c>
      <c r="DD94" s="320">
        <f t="shared" si="346"/>
        <v>0</v>
      </c>
      <c r="DE94" s="320">
        <f t="shared" ref="DE94:DH113" si="503">IF($BX94&lt;0,0,IF(AND($W94=2,$I94=1,$FM94&lt;&gt;1,DE$2&lt;=$BZ94,$BZ94&lt;DF$2),1,))</f>
        <v>0</v>
      </c>
      <c r="DF94" s="320">
        <f t="shared" si="503"/>
        <v>0</v>
      </c>
      <c r="DG94" s="320">
        <f t="shared" si="503"/>
        <v>0</v>
      </c>
      <c r="DH94" s="320">
        <f t="shared" si="503"/>
        <v>0</v>
      </c>
      <c r="DI94" s="320">
        <f t="shared" ref="DI94:DJ113" si="504">IF($BX94&lt;0,0,IF(AND(,$W94=2,$I94=1,$FM94&lt;&gt;1,DI$2&lt;=$BZ94,$BZ94&lt;DJ$2),1,))</f>
        <v>0</v>
      </c>
      <c r="DJ94" s="320">
        <f t="shared" si="504"/>
        <v>0</v>
      </c>
      <c r="DK94" s="320">
        <f t="shared" si="347"/>
        <v>0</v>
      </c>
      <c r="DL94" s="320">
        <f t="shared" si="348"/>
        <v>0</v>
      </c>
      <c r="DM94" s="320">
        <f t="shared" si="349"/>
        <v>0</v>
      </c>
      <c r="DN94" s="320">
        <f t="shared" si="350"/>
        <v>0</v>
      </c>
      <c r="DO94" s="320">
        <f t="shared" si="351"/>
        <v>0</v>
      </c>
      <c r="DP94" s="374">
        <f t="shared" si="352"/>
        <v>0</v>
      </c>
      <c r="DQ94" s="447">
        <f t="shared" si="353"/>
        <v>0</v>
      </c>
      <c r="DR94" s="447">
        <f>IF($W94=1,IF(SUM($DQ94:DQ94)&lt;&gt;1,IF(SUM(GL94,GW94,HF94)&gt;0,1,),),)</f>
        <v>0</v>
      </c>
      <c r="DS94" s="447">
        <f>IF($W94=1,IF(SUM($DQ94:DR94)&lt;&gt;1,IF(SUM(GM94,GX94,HG94)&gt;0,1,),),)</f>
        <v>0</v>
      </c>
      <c r="DT94" s="447">
        <f>IF($W94=1,IF(SUM($DQ94:DS94)&lt;&gt;1,IF(SUM(GN94,GY94,HH94)&gt;0,1,),),)</f>
        <v>0</v>
      </c>
      <c r="DU94" s="447">
        <f>IF($W94=1,IF(SUM($DQ94:DT94)&lt;&gt;1,IF(SUM(GO94,GT94,GZ94,HI94)&gt;0,1,),),)</f>
        <v>0</v>
      </c>
      <c r="DV94" s="447">
        <f>IF($W94=1,IF(SUM($DQ94:DT94)&lt;&gt;1,IF(SUM(GP94,HA94,HJ94)&gt;0,1,),),)</f>
        <v>0</v>
      </c>
      <c r="DW94" s="447">
        <f>IF($W94=1,IF(SUM($DQ94:DV94)&lt;&gt;1,IF(SUM(GQ94,HB94,HK94)&gt;0,1,),),)</f>
        <v>0</v>
      </c>
      <c r="DX94" s="447">
        <f>IF($W94=1,IF(SUM($DQ94:DV94)&lt;&gt;1,IF(SUM(GR94,HC94,HL94)&gt;0,1,),),)</f>
        <v>0</v>
      </c>
      <c r="DY94" s="447">
        <f>IF($W94=1,IF(SUM($DQ94:DX94)&lt;&gt;1,IF(SUM(GS94,HD94,HM94,GU94)&gt;0,1,),),)</f>
        <v>0</v>
      </c>
      <c r="DZ94" s="447">
        <f t="shared" si="354"/>
        <v>0</v>
      </c>
      <c r="EA94" s="643"/>
      <c r="EB94" s="643"/>
      <c r="EC94" s="643"/>
      <c r="ED94" s="643"/>
      <c r="EE94" s="643"/>
      <c r="EF94" s="643"/>
      <c r="EG94" s="643"/>
      <c r="EH94" s="643"/>
      <c r="EI94" s="643"/>
      <c r="EJ94" s="643"/>
      <c r="EK94" s="643"/>
      <c r="EL94" s="643"/>
      <c r="EM94" s="56"/>
      <c r="EN94" s="56"/>
      <c r="EO94" s="56"/>
      <c r="EP94" s="56"/>
      <c r="EQ94" s="56"/>
      <c r="ER94" s="555">
        <f t="shared" si="355"/>
        <v>0</v>
      </c>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448"/>
      <c r="FT94" s="56"/>
      <c r="FU94" s="449"/>
      <c r="FV94" s="458"/>
      <c r="FW94" s="573"/>
      <c r="FX94" s="530">
        <f t="shared" si="356"/>
        <v>0</v>
      </c>
      <c r="FY94" s="450"/>
      <c r="FZ94" s="451"/>
      <c r="GA94" s="452"/>
      <c r="GB94" s="452"/>
      <c r="GC94" s="453">
        <f t="shared" si="357"/>
        <v>0</v>
      </c>
      <c r="GD94" s="454">
        <f t="shared" si="358"/>
        <v>0</v>
      </c>
      <c r="GE94" s="455">
        <f t="shared" si="359"/>
        <v>0</v>
      </c>
      <c r="GF94" s="456">
        <f t="shared" si="360"/>
        <v>0</v>
      </c>
      <c r="GG94" s="456">
        <f t="shared" si="361"/>
        <v>0</v>
      </c>
      <c r="GH94" s="456">
        <f t="shared" si="362"/>
        <v>0</v>
      </c>
      <c r="GI94" s="456">
        <f t="shared" si="363"/>
        <v>0</v>
      </c>
      <c r="GJ94" s="455">
        <f t="shared" si="364"/>
        <v>0</v>
      </c>
      <c r="GK94" s="455">
        <f t="shared" si="464"/>
        <v>0</v>
      </c>
      <c r="GL94" s="455">
        <f>IF(AND($FX94&lt;&gt;1,$FZ94&lt;&gt;1),IF(AND(SUM($GK94:GK94)&lt;&gt;1),IF($GC94&gt;=10,1,),),0)</f>
        <v>0</v>
      </c>
      <c r="GM94" s="455">
        <f>IF(AND($FX94&lt;&gt;1,$FZ94&lt;&gt;1),IF(AND(SUM($GK94:GL94)&lt;&gt;1),IF(AND($FY94=1,$GC94&gt;=4),1,),),0)</f>
        <v>0</v>
      </c>
      <c r="GN94" s="455">
        <f>IF(AND($FX94&lt;&gt;1,$FZ94&lt;&gt;1),IF(AND(SUM($GK94:GM94)&lt;&gt;1),IF(AND($FY94=1,$GC94&gt;=2),1,),),0)</f>
        <v>0</v>
      </c>
      <c r="GO94" s="455">
        <f>IF(AND($FX94&lt;&gt;1,$FZ94&lt;&gt;1),IF(AND(SUM($GK94:GN94)&lt;&gt;1),IF(AND($FY94=1,$GC94&gt;0),1,),),0)</f>
        <v>0</v>
      </c>
      <c r="GP94" s="455">
        <f>IF(AND($FX94&lt;&gt;1,$FZ94&lt;&gt;1),IF(AND(SUM($GK94:GO94)&lt;&gt;1),IF($GC94&gt;=4,1,),),0)</f>
        <v>0</v>
      </c>
      <c r="GQ94" s="455">
        <f>IF(AND($FX94&lt;&gt;1,$FZ94&lt;&gt;1),IF(AND(SUM($GK94:GP94)&lt;&gt;1),IF($FY94=1,1,),),0)</f>
        <v>0</v>
      </c>
      <c r="GR94" s="455">
        <f>IF(AND($FX94&lt;&gt;1,$FZ94&lt;&gt;1),IF(AND(SUM($GK94:GQ94)&lt;&gt;1),IF($GC94&gt;=2,1,),),0)</f>
        <v>0</v>
      </c>
      <c r="GS94" s="455">
        <f>IF(AND($FX94&lt;&gt;1,$FZ94&lt;&gt;1),IF(AND(SUM($GK94:GR94)&lt;&gt;1),IF($GC94&gt;0,1,),),0)</f>
        <v>0</v>
      </c>
      <c r="GT94" s="455">
        <f t="shared" si="365"/>
        <v>0</v>
      </c>
      <c r="GU94" s="455">
        <f>IF($FX94&lt;&gt;1,IF(AND(SUM($GT94:GT94)&lt;&gt;1,$GJ94=4,$FZ94=1,$GC94&gt;0),1,),0)</f>
        <v>0</v>
      </c>
      <c r="GV94" s="455">
        <f t="shared" si="366"/>
        <v>0</v>
      </c>
      <c r="GW94" s="455">
        <f t="shared" si="367"/>
        <v>0</v>
      </c>
      <c r="GX94" s="455">
        <f>IF($FX94&lt;&gt;1,IF(AND($GJ94=2,SUM($GV94:GW94)&lt;&gt;1),IF(AND($FY94=1,$GD94&gt;=0.2),1,),),0)</f>
        <v>0</v>
      </c>
      <c r="GY94" s="455">
        <f>IF($FX94&lt;&gt;1,IF(AND($GJ94=2,SUM($GV94:GX94)&lt;&gt;1),IF(AND($FY94=1,$GD94&gt;=0.1),1,),),0)</f>
        <v>0</v>
      </c>
      <c r="GZ94" s="455">
        <f>IF($FX94&lt;&gt;1,IF(AND($GJ94=2,SUM($GV94:GY94)&lt;&gt;1),IF(AND($FY94=1,$GC94&gt;0),1,),),0)</f>
        <v>0</v>
      </c>
      <c r="HA94" s="455">
        <f>IF($FX94&lt;&gt;1,IF(AND($GJ94=2,SUM($GV94:GZ94)&lt;&gt;1),IF($GD94&gt;=0.2,1,),),0)</f>
        <v>0</v>
      </c>
      <c r="HB94" s="455">
        <f>IF($FX94&lt;&gt;1,IF(AND($GJ94=2,SUM($GV94:HA94)&lt;&gt;1),IF($FY94=1,1,),),0)</f>
        <v>0</v>
      </c>
      <c r="HC94" s="455">
        <f>IF($FX94&lt;&gt;1,IF(AND($GJ94=2,SUM($GV94:HB94)&lt;&gt;1),IF($GD94&gt;=0.1,1,),),0)</f>
        <v>0</v>
      </c>
      <c r="HD94" s="455">
        <f>IF($FX94&lt;&gt;1,IF(AND(SUM($GV94:HC94)&lt;&gt;1,$GJ94=2,$GC94&gt;0),1,),0)</f>
        <v>0</v>
      </c>
      <c r="HE94" s="455">
        <f t="shared" si="368"/>
        <v>0</v>
      </c>
      <c r="HF94" s="455">
        <f t="shared" si="369"/>
        <v>0</v>
      </c>
      <c r="HG94" s="455">
        <f>IF($FX94&lt;&gt;1,IF(AND($GJ94=3,SUM($HE94:HF94)&lt;&gt;1),IF(AND($FY94=1,$GD94&gt;=0.1),1,),),0)</f>
        <v>0</v>
      </c>
      <c r="HH94" s="455">
        <f>IF($FX94&lt;&gt;1,IF(AND($GJ94=3,SUM($HE94:HG94)&lt;&gt;1),IF(AND($FY94=1,$GD94&gt;=0.05),1,),),0)</f>
        <v>0</v>
      </c>
      <c r="HI94" s="455">
        <f>IF($FX94&lt;&gt;1,IF(AND($GJ94=3,SUM($HE94:HH94)&lt;&gt;1),IF(AND($FY94=1,$GC94&gt;0),1,),),0)</f>
        <v>0</v>
      </c>
      <c r="HJ94" s="455">
        <f>IF($FX94&lt;&gt;1,IF(AND($GJ94=3,SUM($HE94:HI94)&lt;&gt;1),IF($GD94&gt;=0.1,1,),),0)</f>
        <v>0</v>
      </c>
      <c r="HK94" s="455">
        <f>IF($FX94&lt;&gt;1,IF(AND($GJ94=3,SUM($HE94:HJ94)&lt;&gt;1),IF($FY94=1,1,),),0)</f>
        <v>0</v>
      </c>
      <c r="HL94" s="455">
        <f>IF($FX94&lt;&gt;1,IF(AND($GJ94=3,SUM($HE94:HK94)&lt;&gt;1),IF($GD94&gt;=0.05,1,),),0)</f>
        <v>0</v>
      </c>
      <c r="HM94" s="455">
        <f>IF($FX94&lt;&gt;1,IF(AND(SUM($HE94:HL94)&lt;&gt;1,$GJ94=3,$FZ94=1,$GC94&gt;0),1,),0)</f>
        <v>0</v>
      </c>
      <c r="HN94" s="457">
        <f t="shared" si="465"/>
        <v>0</v>
      </c>
      <c r="HO94" s="458"/>
      <c r="HP94" s="459">
        <f t="shared" si="370"/>
        <v>0</v>
      </c>
      <c r="HQ94" s="460">
        <f t="shared" si="371"/>
        <v>0</v>
      </c>
      <c r="HR94" s="460">
        <f t="shared" si="372"/>
        <v>0</v>
      </c>
      <c r="HS94" s="460">
        <f t="shared" si="373"/>
        <v>0</v>
      </c>
      <c r="HT94" s="460">
        <f t="shared" si="374"/>
        <v>0</v>
      </c>
      <c r="HU94" s="460">
        <f t="shared" si="375"/>
        <v>0</v>
      </c>
      <c r="HV94" s="460">
        <f t="shared" si="376"/>
        <v>0</v>
      </c>
      <c r="HW94" s="460">
        <f t="shared" si="377"/>
        <v>0</v>
      </c>
      <c r="HX94" s="460">
        <f t="shared" si="378"/>
        <v>0</v>
      </c>
      <c r="HY94" s="460">
        <f t="shared" si="379"/>
        <v>0</v>
      </c>
      <c r="HZ94" s="460">
        <f t="shared" si="380"/>
        <v>0</v>
      </c>
      <c r="IA94" s="460">
        <f t="shared" si="381"/>
        <v>0</v>
      </c>
      <c r="IB94" s="460">
        <f t="shared" si="382"/>
        <v>0</v>
      </c>
      <c r="IC94" s="460">
        <f t="shared" si="383"/>
        <v>0</v>
      </c>
      <c r="ID94" s="460">
        <f t="shared" si="384"/>
        <v>0</v>
      </c>
      <c r="IE94" s="460">
        <f t="shared" si="385"/>
        <v>0</v>
      </c>
      <c r="IF94" s="460">
        <f t="shared" si="386"/>
        <v>0</v>
      </c>
      <c r="IG94" s="460">
        <f t="shared" si="387"/>
        <v>0</v>
      </c>
      <c r="IH94" s="460">
        <f t="shared" si="388"/>
        <v>0</v>
      </c>
      <c r="II94" s="460">
        <f t="shared" si="389"/>
        <v>0</v>
      </c>
      <c r="IJ94" s="460">
        <f t="shared" si="390"/>
        <v>0</v>
      </c>
      <c r="IK94" s="460">
        <f t="shared" si="391"/>
        <v>0</v>
      </c>
      <c r="IL94" s="460">
        <f t="shared" si="392"/>
        <v>0</v>
      </c>
      <c r="IM94" s="460">
        <f t="shared" si="393"/>
        <v>0</v>
      </c>
      <c r="IN94" s="460">
        <f t="shared" si="394"/>
        <v>0</v>
      </c>
      <c r="IO94" s="460">
        <f t="shared" si="395"/>
        <v>0</v>
      </c>
      <c r="IP94" s="460">
        <f t="shared" si="396"/>
        <v>0</v>
      </c>
      <c r="IQ94" s="460">
        <f t="shared" si="397"/>
        <v>0</v>
      </c>
      <c r="IR94" s="460">
        <f t="shared" si="398"/>
        <v>0</v>
      </c>
      <c r="IS94" s="460">
        <f t="shared" si="399"/>
        <v>0</v>
      </c>
      <c r="IT94" s="460">
        <f t="shared" si="400"/>
        <v>0</v>
      </c>
      <c r="IU94" s="460">
        <f t="shared" si="401"/>
        <v>0</v>
      </c>
      <c r="IV94" s="460">
        <f t="shared" si="402"/>
        <v>0</v>
      </c>
      <c r="IW94" s="460">
        <f t="shared" si="403"/>
        <v>0</v>
      </c>
      <c r="IX94" s="460">
        <f t="shared" si="404"/>
        <v>0</v>
      </c>
      <c r="IY94" s="460">
        <f t="shared" si="405"/>
        <v>0</v>
      </c>
      <c r="IZ94" s="460">
        <f t="shared" si="406"/>
        <v>0</v>
      </c>
      <c r="JA94" s="460">
        <f t="shared" si="407"/>
        <v>0</v>
      </c>
      <c r="JB94" s="460">
        <f t="shared" si="408"/>
        <v>0</v>
      </c>
      <c r="JC94" s="460">
        <f t="shared" si="409"/>
        <v>0</v>
      </c>
      <c r="JD94" s="460">
        <f t="shared" si="410"/>
        <v>0</v>
      </c>
      <c r="JE94" s="460">
        <f t="shared" si="411"/>
        <v>0</v>
      </c>
      <c r="JF94" s="460">
        <f t="shared" si="412"/>
        <v>0</v>
      </c>
      <c r="JG94" s="460">
        <f t="shared" si="466"/>
        <v>0</v>
      </c>
      <c r="JH94" s="460">
        <f t="shared" si="467"/>
        <v>0</v>
      </c>
      <c r="JI94" s="460">
        <f t="shared" si="468"/>
        <v>0</v>
      </c>
      <c r="JJ94" s="460">
        <f t="shared" si="469"/>
        <v>0</v>
      </c>
      <c r="JK94" s="460">
        <f t="shared" si="470"/>
        <v>0</v>
      </c>
      <c r="JL94" s="460">
        <f t="shared" si="471"/>
        <v>0</v>
      </c>
      <c r="JM94" s="648">
        <f t="shared" si="413"/>
        <v>0</v>
      </c>
      <c r="JN94" s="460">
        <f t="shared" si="414"/>
        <v>0</v>
      </c>
      <c r="JO94" s="460">
        <f t="shared" si="415"/>
        <v>0</v>
      </c>
      <c r="JP94" s="648">
        <f t="shared" si="416"/>
        <v>0</v>
      </c>
      <c r="JQ94" s="460">
        <f t="shared" si="417"/>
        <v>0</v>
      </c>
      <c r="JR94" s="460">
        <f t="shared" si="418"/>
        <v>0</v>
      </c>
      <c r="JS94" s="460">
        <f t="shared" si="472"/>
        <v>0</v>
      </c>
      <c r="JT94" s="460">
        <f t="shared" si="419"/>
        <v>0</v>
      </c>
      <c r="JU94" s="460">
        <f t="shared" si="420"/>
        <v>0</v>
      </c>
      <c r="JV94" s="460">
        <f t="shared" si="421"/>
        <v>0</v>
      </c>
      <c r="JW94" s="460">
        <f t="shared" si="422"/>
        <v>0</v>
      </c>
      <c r="JX94" s="460">
        <f t="shared" si="422"/>
        <v>0</v>
      </c>
      <c r="JY94" s="460">
        <f t="shared" si="422"/>
        <v>0</v>
      </c>
      <c r="JZ94" s="460">
        <f t="shared" si="422"/>
        <v>0</v>
      </c>
      <c r="KA94" s="460">
        <f t="shared" si="422"/>
        <v>0</v>
      </c>
      <c r="KB94" s="460">
        <f t="shared" si="422"/>
        <v>0</v>
      </c>
      <c r="KC94" s="460">
        <f t="shared" si="422"/>
        <v>0</v>
      </c>
      <c r="KD94" s="460">
        <f t="shared" si="422"/>
        <v>0</v>
      </c>
      <c r="KE94" s="460">
        <f t="shared" si="422"/>
        <v>0</v>
      </c>
      <c r="KF94" s="460">
        <f t="shared" ref="KF94:KH113" si="505">IF($I94=1,EZ94*KF$5,0)</f>
        <v>0</v>
      </c>
      <c r="KG94" s="460">
        <f t="shared" si="505"/>
        <v>0</v>
      </c>
      <c r="KH94" s="460">
        <f t="shared" si="505"/>
        <v>0</v>
      </c>
      <c r="KI94" s="460">
        <f t="shared" si="498"/>
        <v>0</v>
      </c>
      <c r="KJ94" s="460">
        <f t="shared" si="499"/>
        <v>0</v>
      </c>
      <c r="KK94" s="460">
        <f t="shared" si="499"/>
        <v>0</v>
      </c>
      <c r="KL94" s="460">
        <f t="shared" si="499"/>
        <v>0</v>
      </c>
      <c r="KM94" s="460">
        <f t="shared" si="499"/>
        <v>0</v>
      </c>
      <c r="KN94" s="460">
        <f t="shared" si="499"/>
        <v>0</v>
      </c>
      <c r="KO94" s="460">
        <f t="shared" si="499"/>
        <v>0</v>
      </c>
      <c r="KP94" s="460">
        <f t="shared" si="499"/>
        <v>0</v>
      </c>
      <c r="KQ94" s="460">
        <f t="shared" si="499"/>
        <v>0</v>
      </c>
      <c r="KR94" s="460">
        <f t="shared" si="491"/>
        <v>0</v>
      </c>
      <c r="KS94" s="460">
        <f t="shared" si="491"/>
        <v>0</v>
      </c>
      <c r="KT94" s="460">
        <f t="shared" si="491"/>
        <v>0</v>
      </c>
      <c r="KU94" s="460">
        <f t="shared" si="491"/>
        <v>0</v>
      </c>
      <c r="KV94" s="460">
        <f t="shared" si="491"/>
        <v>0</v>
      </c>
      <c r="KW94" s="460">
        <f t="shared" si="491"/>
        <v>0</v>
      </c>
      <c r="KX94" s="460">
        <f t="shared" si="423"/>
        <v>0</v>
      </c>
      <c r="KY94" s="460">
        <f t="shared" si="490"/>
        <v>0</v>
      </c>
      <c r="KZ94" s="460">
        <f t="shared" si="424"/>
        <v>0</v>
      </c>
      <c r="LA94" s="457">
        <f t="shared" si="424"/>
        <v>0</v>
      </c>
      <c r="LB94" s="461">
        <f t="shared" si="473"/>
        <v>0</v>
      </c>
      <c r="LC94" s="460">
        <f t="shared" si="425"/>
        <v>0</v>
      </c>
      <c r="LD94" s="462">
        <f>IF(I94=1,VLOOKUP(C94,'総括表 (A表)'!$E$12:$AP$542,37,FALSE),)</f>
        <v>0</v>
      </c>
      <c r="LE94" s="463">
        <f t="shared" si="474"/>
        <v>0</v>
      </c>
      <c r="LF94" s="460" t="str">
        <f t="shared" si="426"/>
        <v/>
      </c>
      <c r="LG94" s="460" t="str">
        <f t="shared" si="427"/>
        <v/>
      </c>
      <c r="LH94" s="460" t="str">
        <f t="shared" si="475"/>
        <v/>
      </c>
      <c r="LI94" s="460" t="str">
        <f t="shared" si="476"/>
        <v/>
      </c>
      <c r="LJ94" s="460" t="str">
        <f t="shared" si="477"/>
        <v/>
      </c>
      <c r="LK94" s="460" t="str">
        <f t="shared" si="478"/>
        <v/>
      </c>
      <c r="LL94" s="460" t="str">
        <f t="shared" si="479"/>
        <v/>
      </c>
      <c r="LM94" s="460" t="str">
        <f t="shared" si="480"/>
        <v/>
      </c>
      <c r="LN94" s="460" t="str">
        <f t="shared" si="481"/>
        <v/>
      </c>
      <c r="LO94" s="462" t="str">
        <f t="shared" si="428"/>
        <v/>
      </c>
      <c r="LP94" s="459">
        <f t="shared" si="482"/>
        <v>0</v>
      </c>
      <c r="LQ94" s="460" t="str">
        <f t="shared" si="429"/>
        <v/>
      </c>
      <c r="LR94" s="460" t="str">
        <f t="shared" si="430"/>
        <v/>
      </c>
      <c r="LS94" s="464" t="str">
        <f t="shared" si="431"/>
        <v/>
      </c>
      <c r="LT94" s="460" t="str">
        <f t="shared" si="432"/>
        <v/>
      </c>
      <c r="LU94" s="460" t="str">
        <f t="shared" si="433"/>
        <v/>
      </c>
      <c r="LV94" s="621" t="str">
        <f t="shared" si="489"/>
        <v>○</v>
      </c>
      <c r="LW94" s="459">
        <f t="shared" si="483"/>
        <v>0</v>
      </c>
      <c r="LX94" s="465">
        <f t="shared" si="434"/>
        <v>0</v>
      </c>
      <c r="LY94" s="465" t="str">
        <f t="shared" si="435"/>
        <v/>
      </c>
      <c r="LZ94" s="466" t="str">
        <f t="shared" si="484"/>
        <v/>
      </c>
      <c r="MA94" s="466">
        <f t="shared" si="436"/>
        <v>0</v>
      </c>
      <c r="MB94" s="466">
        <f t="shared" si="485"/>
        <v>0</v>
      </c>
      <c r="MC94" s="466">
        <f t="shared" si="437"/>
        <v>0</v>
      </c>
      <c r="MD94" s="467">
        <f t="shared" si="438"/>
        <v>0</v>
      </c>
      <c r="ME94" s="468" t="str">
        <f t="shared" si="439"/>
        <v>○</v>
      </c>
      <c r="MF94" s="469" t="str">
        <f t="shared" si="440"/>
        <v/>
      </c>
      <c r="MG94" s="466">
        <f t="shared" si="441"/>
        <v>0</v>
      </c>
      <c r="MH94" s="470">
        <f t="shared" si="442"/>
        <v>0</v>
      </c>
      <c r="MI94" s="471" t="str">
        <f t="shared" si="486"/>
        <v>○</v>
      </c>
      <c r="MJ94" s="556" t="str">
        <f t="shared" si="487"/>
        <v>○</v>
      </c>
      <c r="MK94" s="569" t="str">
        <f t="shared" si="443"/>
        <v/>
      </c>
      <c r="ML94" s="568" t="str">
        <f t="shared" si="444"/>
        <v/>
      </c>
      <c r="MM94" s="570" t="str">
        <f t="shared" si="445"/>
        <v/>
      </c>
      <c r="MN94" s="571">
        <f t="shared" si="446"/>
        <v>0</v>
      </c>
    </row>
    <row r="95" spans="1:352" ht="30" customHeight="1">
      <c r="A95" s="531">
        <f t="shared" si="331"/>
        <v>0</v>
      </c>
      <c r="B95" s="531">
        <f t="shared" si="447"/>
        <v>0</v>
      </c>
      <c r="C95" s="531">
        <f t="shared" si="495"/>
        <v>0</v>
      </c>
      <c r="D95" s="531">
        <f t="shared" si="448"/>
        <v>0</v>
      </c>
      <c r="E95" s="531">
        <f t="shared" si="332"/>
        <v>0</v>
      </c>
      <c r="F95" s="531">
        <f t="shared" si="333"/>
        <v>0</v>
      </c>
      <c r="G95" s="531">
        <f t="shared" si="449"/>
        <v>0</v>
      </c>
      <c r="H95" s="531">
        <f t="shared" si="450"/>
        <v>0</v>
      </c>
      <c r="I95" s="531">
        <f t="shared" si="334"/>
        <v>0</v>
      </c>
      <c r="J95" s="531">
        <f t="shared" si="451"/>
        <v>0</v>
      </c>
      <c r="K95" s="532">
        <f t="shared" si="335"/>
        <v>82</v>
      </c>
      <c r="L95" s="390"/>
      <c r="M95" s="391"/>
      <c r="N95" s="391"/>
      <c r="O95" s="102"/>
      <c r="P95" s="545" cm="1">
        <f t="array" ref="P95">IFERROR(_xlfn.IFS($O95=1,"都市農業地域",$O95=2,"平地農業地域",$O95=3,"中間農業地域",$O95=4,"山間農業地域"),0)</f>
        <v>0</v>
      </c>
      <c r="Q95" s="560"/>
      <c r="R95" s="317">
        <f t="shared" si="336"/>
        <v>0</v>
      </c>
      <c r="S95" s="637"/>
      <c r="T95" s="742"/>
      <c r="U95" s="743"/>
      <c r="V95" s="637"/>
      <c r="W95" s="455" t="str">
        <f t="shared" si="452"/>
        <v/>
      </c>
      <c r="X95" s="546" t="str">
        <f>IFERROR(IF($Y95=5,"100万円",VLOOKUP($W95,'整理番号表 （R7） '!$Y$33:$Z$34,2,"FALSE")),"")</f>
        <v/>
      </c>
      <c r="Y95" s="50"/>
      <c r="Z95" s="456" cm="1">
        <f t="array" ref="Z95">IFERROR(_xlfn.IFS($Y95=1,"認定農業者",$Y95=2,"認定就農者",$Y95=3,"集落営農組織(任意組織)",$Y95=4,"市町村基本構想に示す目標水準を達成している農業者",$Y95=5,"市町村が認める者"),0)</f>
        <v>0</v>
      </c>
      <c r="AA95" s="371"/>
      <c r="AB95" s="547" t="str">
        <f>'整理番号表 （R7） '!$AC95</f>
        <v/>
      </c>
      <c r="AC95" s="548" t="str">
        <f t="shared" si="497"/>
        <v/>
      </c>
      <c r="AD95" s="50"/>
      <c r="AE95" s="50"/>
      <c r="AF95" s="318">
        <f>IF(AE95&lt;&gt;0,VLOOKUP(AE95,'整理番号表 （R7） '!$B$20:$F$47,2,FALSE),)</f>
        <v>0</v>
      </c>
      <c r="AG95" s="104"/>
      <c r="AH95" s="549" t="str">
        <f>IFERROR(VLOOKUP(AG95,'整理番号表 （R7） '!$P$6:$Q$39,2,FALSE),"")</f>
        <v/>
      </c>
      <c r="AI95" s="106"/>
      <c r="AJ95" s="530">
        <f t="shared" si="337"/>
        <v>0</v>
      </c>
      <c r="AK95" s="89"/>
      <c r="AL95" s="632"/>
      <c r="AM95" s="439"/>
      <c r="AN95" s="440"/>
      <c r="AO95" s="440"/>
      <c r="AP95" s="104"/>
      <c r="AQ95" s="441">
        <f>IF(AP95&lt;&gt;0,VLOOKUP(AP95,'整理番号表 （R7） '!$P$43:$R$49,2,FALSE),)</f>
        <v>0</v>
      </c>
      <c r="AR95" s="442"/>
      <c r="AS95" s="440"/>
      <c r="AT95" s="105"/>
      <c r="AU95" s="767"/>
      <c r="AV95" s="767"/>
      <c r="AW95" s="418"/>
      <c r="AX95" s="443">
        <f t="shared" si="453"/>
        <v>0</v>
      </c>
      <c r="AY95" s="443">
        <f t="shared" si="338"/>
        <v>0</v>
      </c>
      <c r="AZ95" s="418"/>
      <c r="BA95" s="443">
        <f t="shared" si="488"/>
        <v>0</v>
      </c>
      <c r="BB95" s="444"/>
      <c r="BC95" s="444"/>
      <c r="BD95" s="444"/>
      <c r="BE95" s="620"/>
      <c r="BF95" s="553" t="str">
        <f t="shared" si="339"/>
        <v/>
      </c>
      <c r="BG95" s="562" t="str">
        <f t="shared" si="340"/>
        <v/>
      </c>
      <c r="BH95" s="445">
        <f t="shared" si="454"/>
        <v>0</v>
      </c>
      <c r="BI95" s="445">
        <f t="shared" si="455"/>
        <v>0</v>
      </c>
      <c r="BJ95" s="446"/>
      <c r="BK95" s="446"/>
      <c r="BL95" s="446"/>
      <c r="BM95" s="45"/>
      <c r="BN95" s="318">
        <f>IF(BM95&lt;&gt;0,VLOOKUP(BM95,'整理番号表 （R7） '!$T$6:$U$16,2,FALSE),)</f>
        <v>0</v>
      </c>
      <c r="BO95" s="45"/>
      <c r="BP95" s="318">
        <f>IF(BO95&lt;&gt;0,VLOOKUP(BO95,'整理番号表 （R7） '!$T$23:$U$30,2,FALSE),)</f>
        <v>0</v>
      </c>
      <c r="BQ95" s="45"/>
      <c r="BR95" s="319">
        <f t="shared" si="341"/>
        <v>0</v>
      </c>
      <c r="BS95" s="763" t="str">
        <f t="shared" si="342"/>
        <v/>
      </c>
      <c r="BT95" s="113"/>
      <c r="BU95" s="618"/>
      <c r="BV95" s="113"/>
      <c r="BW95" s="113"/>
      <c r="BX95" s="113"/>
      <c r="BY95" s="554">
        <f t="shared" si="456"/>
        <v>0</v>
      </c>
      <c r="BZ95" s="764">
        <f t="shared" si="195"/>
        <v>0</v>
      </c>
      <c r="CA95" s="317">
        <f t="shared" si="457"/>
        <v>0</v>
      </c>
      <c r="CB95" s="357" t="str">
        <f t="shared" si="496"/>
        <v/>
      </c>
      <c r="CC95" s="317">
        <f t="shared" si="343"/>
        <v>0</v>
      </c>
      <c r="CD95" s="317">
        <f t="shared" si="458"/>
        <v>0</v>
      </c>
      <c r="CE95" s="317">
        <f t="shared" si="459"/>
        <v>0</v>
      </c>
      <c r="CF95" s="317">
        <f t="shared" si="460"/>
        <v>0</v>
      </c>
      <c r="CG95" s="317">
        <f t="shared" si="461"/>
        <v>0</v>
      </c>
      <c r="CH95" s="317">
        <f t="shared" si="462"/>
        <v>0</v>
      </c>
      <c r="CI95" s="357" t="str">
        <f t="shared" si="463"/>
        <v/>
      </c>
      <c r="CJ95" s="572">
        <f t="shared" si="500"/>
        <v>0</v>
      </c>
      <c r="CK95" s="320">
        <f t="shared" si="500"/>
        <v>0</v>
      </c>
      <c r="CL95" s="320">
        <f t="shared" si="500"/>
        <v>0</v>
      </c>
      <c r="CM95" s="320">
        <f t="shared" si="500"/>
        <v>0</v>
      </c>
      <c r="CN95" s="320">
        <f t="shared" si="500"/>
        <v>0</v>
      </c>
      <c r="CO95" s="320">
        <f t="shared" si="500"/>
        <v>0</v>
      </c>
      <c r="CP95" s="320">
        <f t="shared" si="344"/>
        <v>0</v>
      </c>
      <c r="CQ95" s="320">
        <f t="shared" si="501"/>
        <v>0</v>
      </c>
      <c r="CR95" s="320">
        <f t="shared" si="501"/>
        <v>0</v>
      </c>
      <c r="CS95" s="320">
        <f t="shared" si="501"/>
        <v>0</v>
      </c>
      <c r="CT95" s="320">
        <f t="shared" si="501"/>
        <v>0</v>
      </c>
      <c r="CU95" s="320">
        <f t="shared" si="501"/>
        <v>0</v>
      </c>
      <c r="CV95" s="320">
        <f t="shared" si="501"/>
        <v>0</v>
      </c>
      <c r="CW95" s="320">
        <f t="shared" si="345"/>
        <v>0</v>
      </c>
      <c r="CX95" s="320">
        <f t="shared" si="502"/>
        <v>0</v>
      </c>
      <c r="CY95" s="320">
        <f t="shared" si="502"/>
        <v>0</v>
      </c>
      <c r="CZ95" s="320">
        <f t="shared" si="502"/>
        <v>0</v>
      </c>
      <c r="DA95" s="320">
        <f t="shared" si="502"/>
        <v>0</v>
      </c>
      <c r="DB95" s="320">
        <f t="shared" si="502"/>
        <v>0</v>
      </c>
      <c r="DC95" s="320">
        <f t="shared" si="502"/>
        <v>0</v>
      </c>
      <c r="DD95" s="320">
        <f t="shared" si="346"/>
        <v>0</v>
      </c>
      <c r="DE95" s="320">
        <f t="shared" si="503"/>
        <v>0</v>
      </c>
      <c r="DF95" s="320">
        <f t="shared" si="503"/>
        <v>0</v>
      </c>
      <c r="DG95" s="320">
        <f t="shared" si="503"/>
        <v>0</v>
      </c>
      <c r="DH95" s="320">
        <f t="shared" si="503"/>
        <v>0</v>
      </c>
      <c r="DI95" s="320">
        <f t="shared" si="504"/>
        <v>0</v>
      </c>
      <c r="DJ95" s="320">
        <f t="shared" si="504"/>
        <v>0</v>
      </c>
      <c r="DK95" s="320">
        <f t="shared" si="347"/>
        <v>0</v>
      </c>
      <c r="DL95" s="320">
        <f t="shared" si="348"/>
        <v>0</v>
      </c>
      <c r="DM95" s="320">
        <f t="shared" si="349"/>
        <v>0</v>
      </c>
      <c r="DN95" s="320">
        <f t="shared" si="350"/>
        <v>0</v>
      </c>
      <c r="DO95" s="320">
        <f t="shared" si="351"/>
        <v>0</v>
      </c>
      <c r="DP95" s="374">
        <f t="shared" si="352"/>
        <v>0</v>
      </c>
      <c r="DQ95" s="447">
        <f t="shared" si="353"/>
        <v>0</v>
      </c>
      <c r="DR95" s="447">
        <f>IF($W95=1,IF(SUM($DQ95:DQ95)&lt;&gt;1,IF(SUM(GL95,GW95,HF95)&gt;0,1,),),)</f>
        <v>0</v>
      </c>
      <c r="DS95" s="447">
        <f>IF($W95=1,IF(SUM($DQ95:DR95)&lt;&gt;1,IF(SUM(GM95,GX95,HG95)&gt;0,1,),),)</f>
        <v>0</v>
      </c>
      <c r="DT95" s="447">
        <f>IF($W95=1,IF(SUM($DQ95:DS95)&lt;&gt;1,IF(SUM(GN95,GY95,HH95)&gt;0,1,),),)</f>
        <v>0</v>
      </c>
      <c r="DU95" s="447">
        <f>IF($W95=1,IF(SUM($DQ95:DT95)&lt;&gt;1,IF(SUM(GO95,GT95,GZ95,HI95)&gt;0,1,),),)</f>
        <v>0</v>
      </c>
      <c r="DV95" s="447">
        <f>IF($W95=1,IF(SUM($DQ95:DT95)&lt;&gt;1,IF(SUM(GP95,HA95,HJ95)&gt;0,1,),),)</f>
        <v>0</v>
      </c>
      <c r="DW95" s="447">
        <f>IF($W95=1,IF(SUM($DQ95:DV95)&lt;&gt;1,IF(SUM(GQ95,HB95,HK95)&gt;0,1,),),)</f>
        <v>0</v>
      </c>
      <c r="DX95" s="447">
        <f>IF($W95=1,IF(SUM($DQ95:DV95)&lt;&gt;1,IF(SUM(GR95,HC95,HL95)&gt;0,1,),),)</f>
        <v>0</v>
      </c>
      <c r="DY95" s="447">
        <f>IF($W95=1,IF(SUM($DQ95:DX95)&lt;&gt;1,IF(SUM(GS95,HD95,HM95,GU95)&gt;0,1,),),)</f>
        <v>0</v>
      </c>
      <c r="DZ95" s="447">
        <f t="shared" si="354"/>
        <v>0</v>
      </c>
      <c r="EA95" s="643"/>
      <c r="EB95" s="643"/>
      <c r="EC95" s="643"/>
      <c r="ED95" s="643"/>
      <c r="EE95" s="643"/>
      <c r="EF95" s="643"/>
      <c r="EG95" s="643"/>
      <c r="EH95" s="643"/>
      <c r="EI95" s="643"/>
      <c r="EJ95" s="643"/>
      <c r="EK95" s="643"/>
      <c r="EL95" s="643"/>
      <c r="EM95" s="56"/>
      <c r="EN95" s="56"/>
      <c r="EO95" s="56"/>
      <c r="EP95" s="56"/>
      <c r="EQ95" s="56"/>
      <c r="ER95" s="555">
        <f t="shared" si="355"/>
        <v>0</v>
      </c>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448"/>
      <c r="FT95" s="56"/>
      <c r="FU95" s="449"/>
      <c r="FV95" s="458"/>
      <c r="FW95" s="573"/>
      <c r="FX95" s="530">
        <f t="shared" si="356"/>
        <v>0</v>
      </c>
      <c r="FY95" s="450"/>
      <c r="FZ95" s="451"/>
      <c r="GA95" s="452"/>
      <c r="GB95" s="452"/>
      <c r="GC95" s="453">
        <f t="shared" si="357"/>
        <v>0</v>
      </c>
      <c r="GD95" s="454">
        <f t="shared" si="358"/>
        <v>0</v>
      </c>
      <c r="GE95" s="455">
        <f t="shared" si="359"/>
        <v>0</v>
      </c>
      <c r="GF95" s="456">
        <f t="shared" si="360"/>
        <v>0</v>
      </c>
      <c r="GG95" s="456">
        <f t="shared" si="361"/>
        <v>0</v>
      </c>
      <c r="GH95" s="456">
        <f t="shared" si="362"/>
        <v>0</v>
      </c>
      <c r="GI95" s="456">
        <f t="shared" si="363"/>
        <v>0</v>
      </c>
      <c r="GJ95" s="455">
        <f t="shared" si="364"/>
        <v>0</v>
      </c>
      <c r="GK95" s="455">
        <f t="shared" si="464"/>
        <v>0</v>
      </c>
      <c r="GL95" s="455">
        <f>IF(AND($FX95&lt;&gt;1,$FZ95&lt;&gt;1),IF(AND(SUM($GK95:GK95)&lt;&gt;1),IF($GC95&gt;=10,1,),),0)</f>
        <v>0</v>
      </c>
      <c r="GM95" s="455">
        <f>IF(AND($FX95&lt;&gt;1,$FZ95&lt;&gt;1),IF(AND(SUM($GK95:GL95)&lt;&gt;1),IF(AND($FY95=1,$GC95&gt;=4),1,),),0)</f>
        <v>0</v>
      </c>
      <c r="GN95" s="455">
        <f>IF(AND($FX95&lt;&gt;1,$FZ95&lt;&gt;1),IF(AND(SUM($GK95:GM95)&lt;&gt;1),IF(AND($FY95=1,$GC95&gt;=2),1,),),0)</f>
        <v>0</v>
      </c>
      <c r="GO95" s="455">
        <f>IF(AND($FX95&lt;&gt;1,$FZ95&lt;&gt;1),IF(AND(SUM($GK95:GN95)&lt;&gt;1),IF(AND($FY95=1,$GC95&gt;0),1,),),0)</f>
        <v>0</v>
      </c>
      <c r="GP95" s="455">
        <f>IF(AND($FX95&lt;&gt;1,$FZ95&lt;&gt;1),IF(AND(SUM($GK95:GO95)&lt;&gt;1),IF($GC95&gt;=4,1,),),0)</f>
        <v>0</v>
      </c>
      <c r="GQ95" s="455">
        <f>IF(AND($FX95&lt;&gt;1,$FZ95&lt;&gt;1),IF(AND(SUM($GK95:GP95)&lt;&gt;1),IF($FY95=1,1,),),0)</f>
        <v>0</v>
      </c>
      <c r="GR95" s="455">
        <f>IF(AND($FX95&lt;&gt;1,$FZ95&lt;&gt;1),IF(AND(SUM($GK95:GQ95)&lt;&gt;1),IF($GC95&gt;=2,1,),),0)</f>
        <v>0</v>
      </c>
      <c r="GS95" s="455">
        <f>IF(AND($FX95&lt;&gt;1,$FZ95&lt;&gt;1),IF(AND(SUM($GK95:GR95)&lt;&gt;1),IF($GC95&gt;0,1,),),0)</f>
        <v>0</v>
      </c>
      <c r="GT95" s="455">
        <f t="shared" si="365"/>
        <v>0</v>
      </c>
      <c r="GU95" s="455">
        <f>IF($FX95&lt;&gt;1,IF(AND(SUM($GT95:GT95)&lt;&gt;1,$GJ95=4,$FZ95=1,$GC95&gt;0),1,),0)</f>
        <v>0</v>
      </c>
      <c r="GV95" s="455">
        <f t="shared" si="366"/>
        <v>0</v>
      </c>
      <c r="GW95" s="455">
        <f t="shared" si="367"/>
        <v>0</v>
      </c>
      <c r="GX95" s="455">
        <f>IF($FX95&lt;&gt;1,IF(AND($GJ95=2,SUM($GV95:GW95)&lt;&gt;1),IF(AND($FY95=1,$GD95&gt;=0.2),1,),),0)</f>
        <v>0</v>
      </c>
      <c r="GY95" s="455">
        <f>IF($FX95&lt;&gt;1,IF(AND($GJ95=2,SUM($GV95:GX95)&lt;&gt;1),IF(AND($FY95=1,$GD95&gt;=0.1),1,),),0)</f>
        <v>0</v>
      </c>
      <c r="GZ95" s="455">
        <f>IF($FX95&lt;&gt;1,IF(AND($GJ95=2,SUM($GV95:GY95)&lt;&gt;1),IF(AND($FY95=1,$GC95&gt;0),1,),),0)</f>
        <v>0</v>
      </c>
      <c r="HA95" s="455">
        <f>IF($FX95&lt;&gt;1,IF(AND($GJ95=2,SUM($GV95:GZ95)&lt;&gt;1),IF($GD95&gt;=0.2,1,),),0)</f>
        <v>0</v>
      </c>
      <c r="HB95" s="455">
        <f>IF($FX95&lt;&gt;1,IF(AND($GJ95=2,SUM($GV95:HA95)&lt;&gt;1),IF($FY95=1,1,),),0)</f>
        <v>0</v>
      </c>
      <c r="HC95" s="455">
        <f>IF($FX95&lt;&gt;1,IF(AND($GJ95=2,SUM($GV95:HB95)&lt;&gt;1),IF($GD95&gt;=0.1,1,),),0)</f>
        <v>0</v>
      </c>
      <c r="HD95" s="455">
        <f>IF($FX95&lt;&gt;1,IF(AND(SUM($GV95:HC95)&lt;&gt;1,$GJ95=2,$GC95&gt;0),1,),0)</f>
        <v>0</v>
      </c>
      <c r="HE95" s="455">
        <f t="shared" si="368"/>
        <v>0</v>
      </c>
      <c r="HF95" s="455">
        <f t="shared" si="369"/>
        <v>0</v>
      </c>
      <c r="HG95" s="455">
        <f>IF($FX95&lt;&gt;1,IF(AND($GJ95=3,SUM($HE95:HF95)&lt;&gt;1),IF(AND($FY95=1,$GD95&gt;=0.1),1,),),0)</f>
        <v>0</v>
      </c>
      <c r="HH95" s="455">
        <f>IF($FX95&lt;&gt;1,IF(AND($GJ95=3,SUM($HE95:HG95)&lt;&gt;1),IF(AND($FY95=1,$GD95&gt;=0.05),1,),),0)</f>
        <v>0</v>
      </c>
      <c r="HI95" s="455">
        <f>IF($FX95&lt;&gt;1,IF(AND($GJ95=3,SUM($HE95:HH95)&lt;&gt;1),IF(AND($FY95=1,$GC95&gt;0),1,),),0)</f>
        <v>0</v>
      </c>
      <c r="HJ95" s="455">
        <f>IF($FX95&lt;&gt;1,IF(AND($GJ95=3,SUM($HE95:HI95)&lt;&gt;1),IF($GD95&gt;=0.1,1,),),0)</f>
        <v>0</v>
      </c>
      <c r="HK95" s="455">
        <f>IF($FX95&lt;&gt;1,IF(AND($GJ95=3,SUM($HE95:HJ95)&lt;&gt;1),IF($FY95=1,1,),),0)</f>
        <v>0</v>
      </c>
      <c r="HL95" s="455">
        <f>IF($FX95&lt;&gt;1,IF(AND($GJ95=3,SUM($HE95:HK95)&lt;&gt;1),IF($GD95&gt;=0.05,1,),),0)</f>
        <v>0</v>
      </c>
      <c r="HM95" s="455">
        <f>IF($FX95&lt;&gt;1,IF(AND(SUM($HE95:HL95)&lt;&gt;1,$GJ95=3,$FZ95=1,$GC95&gt;0),1,),0)</f>
        <v>0</v>
      </c>
      <c r="HN95" s="457">
        <f t="shared" si="465"/>
        <v>0</v>
      </c>
      <c r="HO95" s="458"/>
      <c r="HP95" s="459">
        <f t="shared" si="370"/>
        <v>0</v>
      </c>
      <c r="HQ95" s="460">
        <f t="shared" si="371"/>
        <v>0</v>
      </c>
      <c r="HR95" s="460">
        <f t="shared" si="372"/>
        <v>0</v>
      </c>
      <c r="HS95" s="460">
        <f t="shared" si="373"/>
        <v>0</v>
      </c>
      <c r="HT95" s="460">
        <f t="shared" si="374"/>
        <v>0</v>
      </c>
      <c r="HU95" s="460">
        <f t="shared" si="375"/>
        <v>0</v>
      </c>
      <c r="HV95" s="460">
        <f t="shared" si="376"/>
        <v>0</v>
      </c>
      <c r="HW95" s="460">
        <f t="shared" si="377"/>
        <v>0</v>
      </c>
      <c r="HX95" s="460">
        <f t="shared" si="378"/>
        <v>0</v>
      </c>
      <c r="HY95" s="460">
        <f t="shared" si="379"/>
        <v>0</v>
      </c>
      <c r="HZ95" s="460">
        <f t="shared" si="380"/>
        <v>0</v>
      </c>
      <c r="IA95" s="460">
        <f t="shared" si="381"/>
        <v>0</v>
      </c>
      <c r="IB95" s="460">
        <f t="shared" si="382"/>
        <v>0</v>
      </c>
      <c r="IC95" s="460">
        <f t="shared" si="383"/>
        <v>0</v>
      </c>
      <c r="ID95" s="460">
        <f t="shared" si="384"/>
        <v>0</v>
      </c>
      <c r="IE95" s="460">
        <f t="shared" si="385"/>
        <v>0</v>
      </c>
      <c r="IF95" s="460">
        <f t="shared" si="386"/>
        <v>0</v>
      </c>
      <c r="IG95" s="460">
        <f t="shared" si="387"/>
        <v>0</v>
      </c>
      <c r="IH95" s="460">
        <f t="shared" si="388"/>
        <v>0</v>
      </c>
      <c r="II95" s="460">
        <f t="shared" si="389"/>
        <v>0</v>
      </c>
      <c r="IJ95" s="460">
        <f t="shared" si="390"/>
        <v>0</v>
      </c>
      <c r="IK95" s="460">
        <f t="shared" si="391"/>
        <v>0</v>
      </c>
      <c r="IL95" s="460">
        <f t="shared" si="392"/>
        <v>0</v>
      </c>
      <c r="IM95" s="460">
        <f t="shared" si="393"/>
        <v>0</v>
      </c>
      <c r="IN95" s="460">
        <f t="shared" si="394"/>
        <v>0</v>
      </c>
      <c r="IO95" s="460">
        <f t="shared" si="395"/>
        <v>0</v>
      </c>
      <c r="IP95" s="460">
        <f t="shared" si="396"/>
        <v>0</v>
      </c>
      <c r="IQ95" s="460">
        <f t="shared" si="397"/>
        <v>0</v>
      </c>
      <c r="IR95" s="460">
        <f t="shared" si="398"/>
        <v>0</v>
      </c>
      <c r="IS95" s="460">
        <f t="shared" si="399"/>
        <v>0</v>
      </c>
      <c r="IT95" s="460">
        <f t="shared" si="400"/>
        <v>0</v>
      </c>
      <c r="IU95" s="460">
        <f t="shared" si="401"/>
        <v>0</v>
      </c>
      <c r="IV95" s="460">
        <f t="shared" si="402"/>
        <v>0</v>
      </c>
      <c r="IW95" s="460">
        <f t="shared" si="403"/>
        <v>0</v>
      </c>
      <c r="IX95" s="460">
        <f t="shared" si="404"/>
        <v>0</v>
      </c>
      <c r="IY95" s="460">
        <f t="shared" si="405"/>
        <v>0</v>
      </c>
      <c r="IZ95" s="460">
        <f t="shared" si="406"/>
        <v>0</v>
      </c>
      <c r="JA95" s="460">
        <f t="shared" si="407"/>
        <v>0</v>
      </c>
      <c r="JB95" s="460">
        <f t="shared" si="408"/>
        <v>0</v>
      </c>
      <c r="JC95" s="460">
        <f t="shared" si="409"/>
        <v>0</v>
      </c>
      <c r="JD95" s="460">
        <f t="shared" si="410"/>
        <v>0</v>
      </c>
      <c r="JE95" s="460">
        <f t="shared" si="411"/>
        <v>0</v>
      </c>
      <c r="JF95" s="460">
        <f t="shared" si="412"/>
        <v>0</v>
      </c>
      <c r="JG95" s="460">
        <f t="shared" si="466"/>
        <v>0</v>
      </c>
      <c r="JH95" s="460">
        <f t="shared" si="467"/>
        <v>0</v>
      </c>
      <c r="JI95" s="460">
        <f t="shared" si="468"/>
        <v>0</v>
      </c>
      <c r="JJ95" s="460">
        <f t="shared" si="469"/>
        <v>0</v>
      </c>
      <c r="JK95" s="460">
        <f t="shared" si="470"/>
        <v>0</v>
      </c>
      <c r="JL95" s="460">
        <f t="shared" si="471"/>
        <v>0</v>
      </c>
      <c r="JM95" s="648">
        <f t="shared" si="413"/>
        <v>0</v>
      </c>
      <c r="JN95" s="460">
        <f t="shared" si="414"/>
        <v>0</v>
      </c>
      <c r="JO95" s="460">
        <f t="shared" si="415"/>
        <v>0</v>
      </c>
      <c r="JP95" s="648">
        <f t="shared" si="416"/>
        <v>0</v>
      </c>
      <c r="JQ95" s="460">
        <f t="shared" si="417"/>
        <v>0</v>
      </c>
      <c r="JR95" s="460">
        <f t="shared" si="418"/>
        <v>0</v>
      </c>
      <c r="JS95" s="460">
        <f t="shared" si="472"/>
        <v>0</v>
      </c>
      <c r="JT95" s="460">
        <f t="shared" si="419"/>
        <v>0</v>
      </c>
      <c r="JU95" s="460">
        <f t="shared" si="420"/>
        <v>0</v>
      </c>
      <c r="JV95" s="460">
        <f t="shared" si="421"/>
        <v>0</v>
      </c>
      <c r="JW95" s="460">
        <f t="shared" ref="JW95:KE113" si="506">IF($I95=1,EQ95*JW$5,0)</f>
        <v>0</v>
      </c>
      <c r="JX95" s="460">
        <f t="shared" si="506"/>
        <v>0</v>
      </c>
      <c r="JY95" s="460">
        <f t="shared" si="506"/>
        <v>0</v>
      </c>
      <c r="JZ95" s="460">
        <f t="shared" si="506"/>
        <v>0</v>
      </c>
      <c r="KA95" s="460">
        <f t="shared" si="506"/>
        <v>0</v>
      </c>
      <c r="KB95" s="460">
        <f t="shared" si="506"/>
        <v>0</v>
      </c>
      <c r="KC95" s="460">
        <f t="shared" si="506"/>
        <v>0</v>
      </c>
      <c r="KD95" s="460">
        <f t="shared" si="506"/>
        <v>0</v>
      </c>
      <c r="KE95" s="460">
        <f t="shared" si="506"/>
        <v>0</v>
      </c>
      <c r="KF95" s="460">
        <f t="shared" si="505"/>
        <v>0</v>
      </c>
      <c r="KG95" s="460">
        <f t="shared" si="505"/>
        <v>0</v>
      </c>
      <c r="KH95" s="460">
        <f t="shared" si="505"/>
        <v>0</v>
      </c>
      <c r="KI95" s="460">
        <f t="shared" si="498"/>
        <v>0</v>
      </c>
      <c r="KJ95" s="460">
        <f t="shared" si="499"/>
        <v>0</v>
      </c>
      <c r="KK95" s="460">
        <f t="shared" si="499"/>
        <v>0</v>
      </c>
      <c r="KL95" s="460">
        <f t="shared" si="499"/>
        <v>0</v>
      </c>
      <c r="KM95" s="460">
        <f t="shared" si="499"/>
        <v>0</v>
      </c>
      <c r="KN95" s="460">
        <f t="shared" si="499"/>
        <v>0</v>
      </c>
      <c r="KO95" s="460">
        <f t="shared" si="499"/>
        <v>0</v>
      </c>
      <c r="KP95" s="460">
        <f t="shared" si="499"/>
        <v>0</v>
      </c>
      <c r="KQ95" s="460">
        <f t="shared" si="499"/>
        <v>0</v>
      </c>
      <c r="KR95" s="460">
        <f t="shared" si="491"/>
        <v>0</v>
      </c>
      <c r="KS95" s="460">
        <f t="shared" si="491"/>
        <v>0</v>
      </c>
      <c r="KT95" s="460">
        <f t="shared" si="491"/>
        <v>0</v>
      </c>
      <c r="KU95" s="460">
        <f t="shared" si="491"/>
        <v>0</v>
      </c>
      <c r="KV95" s="460">
        <f t="shared" si="491"/>
        <v>0</v>
      </c>
      <c r="KW95" s="460">
        <f t="shared" si="491"/>
        <v>0</v>
      </c>
      <c r="KX95" s="460">
        <f t="shared" si="423"/>
        <v>0</v>
      </c>
      <c r="KY95" s="460">
        <f t="shared" si="490"/>
        <v>0</v>
      </c>
      <c r="KZ95" s="460">
        <f t="shared" si="424"/>
        <v>0</v>
      </c>
      <c r="LA95" s="457">
        <f t="shared" si="424"/>
        <v>0</v>
      </c>
      <c r="LB95" s="461">
        <f t="shared" si="473"/>
        <v>0</v>
      </c>
      <c r="LC95" s="460">
        <f t="shared" si="425"/>
        <v>0</v>
      </c>
      <c r="LD95" s="462">
        <f>IF(I95=1,VLOOKUP(C95,'総括表 (A表)'!$E$12:$AP$542,37,FALSE),)</f>
        <v>0</v>
      </c>
      <c r="LE95" s="463">
        <f t="shared" si="474"/>
        <v>0</v>
      </c>
      <c r="LF95" s="460" t="str">
        <f t="shared" si="426"/>
        <v/>
      </c>
      <c r="LG95" s="460" t="str">
        <f t="shared" si="427"/>
        <v/>
      </c>
      <c r="LH95" s="460" t="str">
        <f t="shared" si="475"/>
        <v/>
      </c>
      <c r="LI95" s="460" t="str">
        <f t="shared" si="476"/>
        <v/>
      </c>
      <c r="LJ95" s="460" t="str">
        <f t="shared" si="477"/>
        <v/>
      </c>
      <c r="LK95" s="460" t="str">
        <f t="shared" si="478"/>
        <v/>
      </c>
      <c r="LL95" s="460" t="str">
        <f t="shared" si="479"/>
        <v/>
      </c>
      <c r="LM95" s="460" t="str">
        <f t="shared" si="480"/>
        <v/>
      </c>
      <c r="LN95" s="460" t="str">
        <f t="shared" si="481"/>
        <v/>
      </c>
      <c r="LO95" s="462" t="str">
        <f t="shared" si="428"/>
        <v/>
      </c>
      <c r="LP95" s="459">
        <f t="shared" si="482"/>
        <v>0</v>
      </c>
      <c r="LQ95" s="460" t="str">
        <f t="shared" si="429"/>
        <v/>
      </c>
      <c r="LR95" s="460" t="str">
        <f t="shared" si="430"/>
        <v/>
      </c>
      <c r="LS95" s="464" t="str">
        <f t="shared" si="431"/>
        <v/>
      </c>
      <c r="LT95" s="460" t="str">
        <f t="shared" si="432"/>
        <v/>
      </c>
      <c r="LU95" s="460" t="str">
        <f t="shared" si="433"/>
        <v/>
      </c>
      <c r="LV95" s="621" t="str">
        <f t="shared" si="489"/>
        <v>○</v>
      </c>
      <c r="LW95" s="459">
        <f t="shared" si="483"/>
        <v>0</v>
      </c>
      <c r="LX95" s="465">
        <f t="shared" si="434"/>
        <v>0</v>
      </c>
      <c r="LY95" s="465" t="str">
        <f t="shared" si="435"/>
        <v/>
      </c>
      <c r="LZ95" s="466" t="str">
        <f t="shared" si="484"/>
        <v/>
      </c>
      <c r="MA95" s="466">
        <f t="shared" si="436"/>
        <v>0</v>
      </c>
      <c r="MB95" s="466">
        <f t="shared" si="485"/>
        <v>0</v>
      </c>
      <c r="MC95" s="466">
        <f t="shared" si="437"/>
        <v>0</v>
      </c>
      <c r="MD95" s="467">
        <f t="shared" si="438"/>
        <v>0</v>
      </c>
      <c r="ME95" s="468" t="str">
        <f t="shared" si="439"/>
        <v>○</v>
      </c>
      <c r="MF95" s="469" t="str">
        <f t="shared" si="440"/>
        <v/>
      </c>
      <c r="MG95" s="466">
        <f t="shared" si="441"/>
        <v>0</v>
      </c>
      <c r="MH95" s="470">
        <f t="shared" si="442"/>
        <v>0</v>
      </c>
      <c r="MI95" s="471" t="str">
        <f t="shared" si="486"/>
        <v>○</v>
      </c>
      <c r="MJ95" s="556" t="str">
        <f t="shared" si="487"/>
        <v>○</v>
      </c>
      <c r="MK95" s="569" t="str">
        <f t="shared" si="443"/>
        <v/>
      </c>
      <c r="ML95" s="568" t="str">
        <f t="shared" si="444"/>
        <v/>
      </c>
      <c r="MM95" s="570" t="str">
        <f t="shared" si="445"/>
        <v/>
      </c>
      <c r="MN95" s="571">
        <f t="shared" si="446"/>
        <v>0</v>
      </c>
    </row>
    <row r="96" spans="1:352" ht="30" customHeight="1">
      <c r="A96" s="531">
        <f t="shared" si="331"/>
        <v>0</v>
      </c>
      <c r="B96" s="531">
        <f t="shared" si="447"/>
        <v>0</v>
      </c>
      <c r="C96" s="531">
        <f t="shared" si="495"/>
        <v>0</v>
      </c>
      <c r="D96" s="531">
        <f t="shared" si="448"/>
        <v>0</v>
      </c>
      <c r="E96" s="531">
        <f t="shared" si="332"/>
        <v>0</v>
      </c>
      <c r="F96" s="531">
        <f t="shared" si="333"/>
        <v>0</v>
      </c>
      <c r="G96" s="531">
        <f t="shared" si="449"/>
        <v>0</v>
      </c>
      <c r="H96" s="531">
        <f t="shared" si="450"/>
        <v>0</v>
      </c>
      <c r="I96" s="531">
        <f t="shared" si="334"/>
        <v>0</v>
      </c>
      <c r="J96" s="531">
        <f t="shared" si="451"/>
        <v>0</v>
      </c>
      <c r="K96" s="532">
        <f t="shared" si="335"/>
        <v>83</v>
      </c>
      <c r="L96" s="390"/>
      <c r="M96" s="391"/>
      <c r="N96" s="391"/>
      <c r="O96" s="102"/>
      <c r="P96" s="545" cm="1">
        <f t="array" ref="P96">IFERROR(_xlfn.IFS($O96=1,"都市農業地域",$O96=2,"平地農業地域",$O96=3,"中間農業地域",$O96=4,"山間農業地域"),0)</f>
        <v>0</v>
      </c>
      <c r="Q96" s="560"/>
      <c r="R96" s="317">
        <f t="shared" si="336"/>
        <v>0</v>
      </c>
      <c r="S96" s="637"/>
      <c r="T96" s="742"/>
      <c r="U96" s="743"/>
      <c r="V96" s="637"/>
      <c r="W96" s="455" t="str">
        <f t="shared" si="452"/>
        <v/>
      </c>
      <c r="X96" s="546" t="str">
        <f>IFERROR(IF($Y96=5,"100万円",VLOOKUP($W96,'整理番号表 （R7） '!$Y$33:$Z$34,2,"FALSE")),"")</f>
        <v/>
      </c>
      <c r="Y96" s="50"/>
      <c r="Z96" s="456" cm="1">
        <f t="array" ref="Z96">IFERROR(_xlfn.IFS($Y96=1,"認定農業者",$Y96=2,"認定就農者",$Y96=3,"集落営農組織(任意組織)",$Y96=4,"市町村基本構想に示す目標水準を達成している農業者",$Y96=5,"市町村が認める者"),0)</f>
        <v>0</v>
      </c>
      <c r="AA96" s="371"/>
      <c r="AB96" s="547" t="str">
        <f>'整理番号表 （R7） '!$AC96</f>
        <v/>
      </c>
      <c r="AC96" s="548" t="str">
        <f t="shared" si="497"/>
        <v/>
      </c>
      <c r="AD96" s="50"/>
      <c r="AE96" s="50"/>
      <c r="AF96" s="318">
        <f>IF(AE96&lt;&gt;0,VLOOKUP(AE96,'整理番号表 （R7） '!$B$20:$F$47,2,FALSE),)</f>
        <v>0</v>
      </c>
      <c r="AG96" s="104"/>
      <c r="AH96" s="549" t="str">
        <f>IFERROR(VLOOKUP(AG96,'整理番号表 （R7） '!$P$6:$Q$39,2,FALSE),"")</f>
        <v/>
      </c>
      <c r="AI96" s="106"/>
      <c r="AJ96" s="530">
        <f t="shared" si="337"/>
        <v>0</v>
      </c>
      <c r="AK96" s="89"/>
      <c r="AL96" s="632"/>
      <c r="AM96" s="439"/>
      <c r="AN96" s="440"/>
      <c r="AO96" s="440"/>
      <c r="AP96" s="104"/>
      <c r="AQ96" s="441">
        <f>IF(AP96&lt;&gt;0,VLOOKUP(AP96,'整理番号表 （R7） '!$P$43:$R$49,2,FALSE),)</f>
        <v>0</v>
      </c>
      <c r="AR96" s="442"/>
      <c r="AS96" s="440"/>
      <c r="AT96" s="105"/>
      <c r="AU96" s="767"/>
      <c r="AV96" s="767"/>
      <c r="AW96" s="418"/>
      <c r="AX96" s="443">
        <f t="shared" si="453"/>
        <v>0</v>
      </c>
      <c r="AY96" s="443">
        <f t="shared" si="338"/>
        <v>0</v>
      </c>
      <c r="AZ96" s="418"/>
      <c r="BA96" s="443">
        <f t="shared" si="488"/>
        <v>0</v>
      </c>
      <c r="BB96" s="444"/>
      <c r="BC96" s="444"/>
      <c r="BD96" s="444"/>
      <c r="BE96" s="620"/>
      <c r="BF96" s="553" t="str">
        <f t="shared" si="339"/>
        <v/>
      </c>
      <c r="BG96" s="562" t="str">
        <f t="shared" si="340"/>
        <v/>
      </c>
      <c r="BH96" s="445">
        <f t="shared" si="454"/>
        <v>0</v>
      </c>
      <c r="BI96" s="445">
        <f t="shared" si="455"/>
        <v>0</v>
      </c>
      <c r="BJ96" s="446"/>
      <c r="BK96" s="446"/>
      <c r="BL96" s="446"/>
      <c r="BM96" s="45"/>
      <c r="BN96" s="318">
        <f>IF(BM96&lt;&gt;0,VLOOKUP(BM96,'整理番号表 （R7） '!$T$6:$U$16,2,FALSE),)</f>
        <v>0</v>
      </c>
      <c r="BO96" s="45"/>
      <c r="BP96" s="318">
        <f>IF(BO96&lt;&gt;0,VLOOKUP(BO96,'整理番号表 （R7） '!$T$23:$U$30,2,FALSE),)</f>
        <v>0</v>
      </c>
      <c r="BQ96" s="45"/>
      <c r="BR96" s="319">
        <f t="shared" si="341"/>
        <v>0</v>
      </c>
      <c r="BS96" s="763" t="str">
        <f t="shared" si="342"/>
        <v/>
      </c>
      <c r="BT96" s="113"/>
      <c r="BU96" s="618"/>
      <c r="BV96" s="113"/>
      <c r="BW96" s="113"/>
      <c r="BX96" s="113"/>
      <c r="BY96" s="554">
        <f t="shared" si="456"/>
        <v>0</v>
      </c>
      <c r="BZ96" s="764">
        <f t="shared" si="195"/>
        <v>0</v>
      </c>
      <c r="CA96" s="317">
        <f t="shared" si="457"/>
        <v>0</v>
      </c>
      <c r="CB96" s="357" t="str">
        <f t="shared" si="496"/>
        <v/>
      </c>
      <c r="CC96" s="317">
        <f t="shared" si="343"/>
        <v>0</v>
      </c>
      <c r="CD96" s="317">
        <f t="shared" si="458"/>
        <v>0</v>
      </c>
      <c r="CE96" s="317">
        <f t="shared" si="459"/>
        <v>0</v>
      </c>
      <c r="CF96" s="317">
        <f t="shared" si="460"/>
        <v>0</v>
      </c>
      <c r="CG96" s="317">
        <f t="shared" si="461"/>
        <v>0</v>
      </c>
      <c r="CH96" s="317">
        <f t="shared" si="462"/>
        <v>0</v>
      </c>
      <c r="CI96" s="357" t="str">
        <f t="shared" si="463"/>
        <v/>
      </c>
      <c r="CJ96" s="572">
        <f t="shared" si="500"/>
        <v>0</v>
      </c>
      <c r="CK96" s="320">
        <f t="shared" si="500"/>
        <v>0</v>
      </c>
      <c r="CL96" s="320">
        <f t="shared" si="500"/>
        <v>0</v>
      </c>
      <c r="CM96" s="320">
        <f t="shared" si="500"/>
        <v>0</v>
      </c>
      <c r="CN96" s="320">
        <f t="shared" si="500"/>
        <v>0</v>
      </c>
      <c r="CO96" s="320">
        <f t="shared" si="500"/>
        <v>0</v>
      </c>
      <c r="CP96" s="320">
        <f t="shared" si="344"/>
        <v>0</v>
      </c>
      <c r="CQ96" s="320">
        <f t="shared" si="501"/>
        <v>0</v>
      </c>
      <c r="CR96" s="320">
        <f t="shared" si="501"/>
        <v>0</v>
      </c>
      <c r="CS96" s="320">
        <f t="shared" si="501"/>
        <v>0</v>
      </c>
      <c r="CT96" s="320">
        <f t="shared" si="501"/>
        <v>0</v>
      </c>
      <c r="CU96" s="320">
        <f t="shared" si="501"/>
        <v>0</v>
      </c>
      <c r="CV96" s="320">
        <f t="shared" si="501"/>
        <v>0</v>
      </c>
      <c r="CW96" s="320">
        <f t="shared" si="345"/>
        <v>0</v>
      </c>
      <c r="CX96" s="320">
        <f t="shared" si="502"/>
        <v>0</v>
      </c>
      <c r="CY96" s="320">
        <f t="shared" si="502"/>
        <v>0</v>
      </c>
      <c r="CZ96" s="320">
        <f t="shared" si="502"/>
        <v>0</v>
      </c>
      <c r="DA96" s="320">
        <f t="shared" si="502"/>
        <v>0</v>
      </c>
      <c r="DB96" s="320">
        <f t="shared" si="502"/>
        <v>0</v>
      </c>
      <c r="DC96" s="320">
        <f t="shared" si="502"/>
        <v>0</v>
      </c>
      <c r="DD96" s="320">
        <f t="shared" si="346"/>
        <v>0</v>
      </c>
      <c r="DE96" s="320">
        <f t="shared" si="503"/>
        <v>0</v>
      </c>
      <c r="DF96" s="320">
        <f t="shared" si="503"/>
        <v>0</v>
      </c>
      <c r="DG96" s="320">
        <f t="shared" si="503"/>
        <v>0</v>
      </c>
      <c r="DH96" s="320">
        <f t="shared" si="503"/>
        <v>0</v>
      </c>
      <c r="DI96" s="320">
        <f t="shared" si="504"/>
        <v>0</v>
      </c>
      <c r="DJ96" s="320">
        <f t="shared" si="504"/>
        <v>0</v>
      </c>
      <c r="DK96" s="320">
        <f t="shared" si="347"/>
        <v>0</v>
      </c>
      <c r="DL96" s="320">
        <f t="shared" si="348"/>
        <v>0</v>
      </c>
      <c r="DM96" s="320">
        <f t="shared" si="349"/>
        <v>0</v>
      </c>
      <c r="DN96" s="320">
        <f t="shared" si="350"/>
        <v>0</v>
      </c>
      <c r="DO96" s="320">
        <f t="shared" si="351"/>
        <v>0</v>
      </c>
      <c r="DP96" s="374">
        <f t="shared" si="352"/>
        <v>0</v>
      </c>
      <c r="DQ96" s="447">
        <f t="shared" si="353"/>
        <v>0</v>
      </c>
      <c r="DR96" s="447">
        <f>IF($W96=1,IF(SUM($DQ96:DQ96)&lt;&gt;1,IF(SUM(GL96,GW96,HF96)&gt;0,1,),),)</f>
        <v>0</v>
      </c>
      <c r="DS96" s="447">
        <f>IF($W96=1,IF(SUM($DQ96:DR96)&lt;&gt;1,IF(SUM(GM96,GX96,HG96)&gt;0,1,),),)</f>
        <v>0</v>
      </c>
      <c r="DT96" s="447">
        <f>IF($W96=1,IF(SUM($DQ96:DS96)&lt;&gt;1,IF(SUM(GN96,GY96,HH96)&gt;0,1,),),)</f>
        <v>0</v>
      </c>
      <c r="DU96" s="447">
        <f>IF($W96=1,IF(SUM($DQ96:DT96)&lt;&gt;1,IF(SUM(GO96,GT96,GZ96,HI96)&gt;0,1,),),)</f>
        <v>0</v>
      </c>
      <c r="DV96" s="447">
        <f>IF($W96=1,IF(SUM($DQ96:DT96)&lt;&gt;1,IF(SUM(GP96,HA96,HJ96)&gt;0,1,),),)</f>
        <v>0</v>
      </c>
      <c r="DW96" s="447">
        <f>IF($W96=1,IF(SUM($DQ96:DV96)&lt;&gt;1,IF(SUM(GQ96,HB96,HK96)&gt;0,1,),),)</f>
        <v>0</v>
      </c>
      <c r="DX96" s="447">
        <f>IF($W96=1,IF(SUM($DQ96:DV96)&lt;&gt;1,IF(SUM(GR96,HC96,HL96)&gt;0,1,),),)</f>
        <v>0</v>
      </c>
      <c r="DY96" s="447">
        <f>IF($W96=1,IF(SUM($DQ96:DX96)&lt;&gt;1,IF(SUM(GS96,HD96,HM96,GU96)&gt;0,1,),),)</f>
        <v>0</v>
      </c>
      <c r="DZ96" s="447">
        <f t="shared" si="354"/>
        <v>0</v>
      </c>
      <c r="EA96" s="643"/>
      <c r="EB96" s="643"/>
      <c r="EC96" s="643"/>
      <c r="ED96" s="643"/>
      <c r="EE96" s="643"/>
      <c r="EF96" s="643"/>
      <c r="EG96" s="643"/>
      <c r="EH96" s="643"/>
      <c r="EI96" s="643"/>
      <c r="EJ96" s="643"/>
      <c r="EK96" s="643"/>
      <c r="EL96" s="643"/>
      <c r="EM96" s="56"/>
      <c r="EN96" s="56"/>
      <c r="EO96" s="56"/>
      <c r="EP96" s="56"/>
      <c r="EQ96" s="56"/>
      <c r="ER96" s="555">
        <f t="shared" si="355"/>
        <v>0</v>
      </c>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448"/>
      <c r="FT96" s="56"/>
      <c r="FU96" s="449"/>
      <c r="FV96" s="458"/>
      <c r="FW96" s="573"/>
      <c r="FX96" s="530">
        <f t="shared" si="356"/>
        <v>0</v>
      </c>
      <c r="FY96" s="450"/>
      <c r="FZ96" s="451"/>
      <c r="GA96" s="452"/>
      <c r="GB96" s="452"/>
      <c r="GC96" s="453">
        <f t="shared" si="357"/>
        <v>0</v>
      </c>
      <c r="GD96" s="454">
        <f t="shared" si="358"/>
        <v>0</v>
      </c>
      <c r="GE96" s="455">
        <f t="shared" si="359"/>
        <v>0</v>
      </c>
      <c r="GF96" s="456">
        <f t="shared" si="360"/>
        <v>0</v>
      </c>
      <c r="GG96" s="456">
        <f t="shared" si="361"/>
        <v>0</v>
      </c>
      <c r="GH96" s="456">
        <f t="shared" si="362"/>
        <v>0</v>
      </c>
      <c r="GI96" s="456">
        <f t="shared" si="363"/>
        <v>0</v>
      </c>
      <c r="GJ96" s="455">
        <f t="shared" si="364"/>
        <v>0</v>
      </c>
      <c r="GK96" s="455">
        <f t="shared" si="464"/>
        <v>0</v>
      </c>
      <c r="GL96" s="455">
        <f>IF(AND($FX96&lt;&gt;1,$FZ96&lt;&gt;1),IF(AND(SUM($GK96:GK96)&lt;&gt;1),IF($GC96&gt;=10,1,),),0)</f>
        <v>0</v>
      </c>
      <c r="GM96" s="455">
        <f>IF(AND($FX96&lt;&gt;1,$FZ96&lt;&gt;1),IF(AND(SUM($GK96:GL96)&lt;&gt;1),IF(AND($FY96=1,$GC96&gt;=4),1,),),0)</f>
        <v>0</v>
      </c>
      <c r="GN96" s="455">
        <f>IF(AND($FX96&lt;&gt;1,$FZ96&lt;&gt;1),IF(AND(SUM($GK96:GM96)&lt;&gt;1),IF(AND($FY96=1,$GC96&gt;=2),1,),),0)</f>
        <v>0</v>
      </c>
      <c r="GO96" s="455">
        <f>IF(AND($FX96&lt;&gt;1,$FZ96&lt;&gt;1),IF(AND(SUM($GK96:GN96)&lt;&gt;1),IF(AND($FY96=1,$GC96&gt;0),1,),),0)</f>
        <v>0</v>
      </c>
      <c r="GP96" s="455">
        <f>IF(AND($FX96&lt;&gt;1,$FZ96&lt;&gt;1),IF(AND(SUM($GK96:GO96)&lt;&gt;1),IF($GC96&gt;=4,1,),),0)</f>
        <v>0</v>
      </c>
      <c r="GQ96" s="455">
        <f>IF(AND($FX96&lt;&gt;1,$FZ96&lt;&gt;1),IF(AND(SUM($GK96:GP96)&lt;&gt;1),IF($FY96=1,1,),),0)</f>
        <v>0</v>
      </c>
      <c r="GR96" s="455">
        <f>IF(AND($FX96&lt;&gt;1,$FZ96&lt;&gt;1),IF(AND(SUM($GK96:GQ96)&lt;&gt;1),IF($GC96&gt;=2,1,),),0)</f>
        <v>0</v>
      </c>
      <c r="GS96" s="455">
        <f>IF(AND($FX96&lt;&gt;1,$FZ96&lt;&gt;1),IF(AND(SUM($GK96:GR96)&lt;&gt;1),IF($GC96&gt;0,1,),),0)</f>
        <v>0</v>
      </c>
      <c r="GT96" s="455">
        <f t="shared" si="365"/>
        <v>0</v>
      </c>
      <c r="GU96" s="455">
        <f>IF($FX96&lt;&gt;1,IF(AND(SUM($GT96:GT96)&lt;&gt;1,$GJ96=4,$FZ96=1,$GC96&gt;0),1,),0)</f>
        <v>0</v>
      </c>
      <c r="GV96" s="455">
        <f t="shared" si="366"/>
        <v>0</v>
      </c>
      <c r="GW96" s="455">
        <f t="shared" si="367"/>
        <v>0</v>
      </c>
      <c r="GX96" s="455">
        <f>IF($FX96&lt;&gt;1,IF(AND($GJ96=2,SUM($GV96:GW96)&lt;&gt;1),IF(AND($FY96=1,$GD96&gt;=0.2),1,),),0)</f>
        <v>0</v>
      </c>
      <c r="GY96" s="455">
        <f>IF($FX96&lt;&gt;1,IF(AND($GJ96=2,SUM($GV96:GX96)&lt;&gt;1),IF(AND($FY96=1,$GD96&gt;=0.1),1,),),0)</f>
        <v>0</v>
      </c>
      <c r="GZ96" s="455">
        <f>IF($FX96&lt;&gt;1,IF(AND($GJ96=2,SUM($GV96:GY96)&lt;&gt;1),IF(AND($FY96=1,$GC96&gt;0),1,),),0)</f>
        <v>0</v>
      </c>
      <c r="HA96" s="455">
        <f>IF($FX96&lt;&gt;1,IF(AND($GJ96=2,SUM($GV96:GZ96)&lt;&gt;1),IF($GD96&gt;=0.2,1,),),0)</f>
        <v>0</v>
      </c>
      <c r="HB96" s="455">
        <f>IF($FX96&lt;&gt;1,IF(AND($GJ96=2,SUM($GV96:HA96)&lt;&gt;1),IF($FY96=1,1,),),0)</f>
        <v>0</v>
      </c>
      <c r="HC96" s="455">
        <f>IF($FX96&lt;&gt;1,IF(AND($GJ96=2,SUM($GV96:HB96)&lt;&gt;1),IF($GD96&gt;=0.1,1,),),0)</f>
        <v>0</v>
      </c>
      <c r="HD96" s="455">
        <f>IF($FX96&lt;&gt;1,IF(AND(SUM($GV96:HC96)&lt;&gt;1,$GJ96=2,$GC96&gt;0),1,),0)</f>
        <v>0</v>
      </c>
      <c r="HE96" s="455">
        <f t="shared" si="368"/>
        <v>0</v>
      </c>
      <c r="HF96" s="455">
        <f t="shared" si="369"/>
        <v>0</v>
      </c>
      <c r="HG96" s="455">
        <f>IF($FX96&lt;&gt;1,IF(AND($GJ96=3,SUM($HE96:HF96)&lt;&gt;1),IF(AND($FY96=1,$GD96&gt;=0.1),1,),),0)</f>
        <v>0</v>
      </c>
      <c r="HH96" s="455">
        <f>IF($FX96&lt;&gt;1,IF(AND($GJ96=3,SUM($HE96:HG96)&lt;&gt;1),IF(AND($FY96=1,$GD96&gt;=0.05),1,),),0)</f>
        <v>0</v>
      </c>
      <c r="HI96" s="455">
        <f>IF($FX96&lt;&gt;1,IF(AND($GJ96=3,SUM($HE96:HH96)&lt;&gt;1),IF(AND($FY96=1,$GC96&gt;0),1,),),0)</f>
        <v>0</v>
      </c>
      <c r="HJ96" s="455">
        <f>IF($FX96&lt;&gt;1,IF(AND($GJ96=3,SUM($HE96:HI96)&lt;&gt;1),IF($GD96&gt;=0.1,1,),),0)</f>
        <v>0</v>
      </c>
      <c r="HK96" s="455">
        <f>IF($FX96&lt;&gt;1,IF(AND($GJ96=3,SUM($HE96:HJ96)&lt;&gt;1),IF($FY96=1,1,),),0)</f>
        <v>0</v>
      </c>
      <c r="HL96" s="455">
        <f>IF($FX96&lt;&gt;1,IF(AND($GJ96=3,SUM($HE96:HK96)&lt;&gt;1),IF($GD96&gt;=0.05,1,),),0)</f>
        <v>0</v>
      </c>
      <c r="HM96" s="455">
        <f>IF($FX96&lt;&gt;1,IF(AND(SUM($HE96:HL96)&lt;&gt;1,$GJ96=3,$FZ96=1,$GC96&gt;0),1,),0)</f>
        <v>0</v>
      </c>
      <c r="HN96" s="457">
        <f t="shared" si="465"/>
        <v>0</v>
      </c>
      <c r="HO96" s="458"/>
      <c r="HP96" s="459">
        <f t="shared" si="370"/>
        <v>0</v>
      </c>
      <c r="HQ96" s="460">
        <f t="shared" si="371"/>
        <v>0</v>
      </c>
      <c r="HR96" s="460">
        <f t="shared" si="372"/>
        <v>0</v>
      </c>
      <c r="HS96" s="460">
        <f t="shared" si="373"/>
        <v>0</v>
      </c>
      <c r="HT96" s="460">
        <f t="shared" si="374"/>
        <v>0</v>
      </c>
      <c r="HU96" s="460">
        <f t="shared" si="375"/>
        <v>0</v>
      </c>
      <c r="HV96" s="460">
        <f t="shared" si="376"/>
        <v>0</v>
      </c>
      <c r="HW96" s="460">
        <f t="shared" si="377"/>
        <v>0</v>
      </c>
      <c r="HX96" s="460">
        <f t="shared" si="378"/>
        <v>0</v>
      </c>
      <c r="HY96" s="460">
        <f t="shared" si="379"/>
        <v>0</v>
      </c>
      <c r="HZ96" s="460">
        <f t="shared" si="380"/>
        <v>0</v>
      </c>
      <c r="IA96" s="460">
        <f t="shared" si="381"/>
        <v>0</v>
      </c>
      <c r="IB96" s="460">
        <f t="shared" si="382"/>
        <v>0</v>
      </c>
      <c r="IC96" s="460">
        <f t="shared" si="383"/>
        <v>0</v>
      </c>
      <c r="ID96" s="460">
        <f t="shared" si="384"/>
        <v>0</v>
      </c>
      <c r="IE96" s="460">
        <f t="shared" si="385"/>
        <v>0</v>
      </c>
      <c r="IF96" s="460">
        <f t="shared" si="386"/>
        <v>0</v>
      </c>
      <c r="IG96" s="460">
        <f t="shared" si="387"/>
        <v>0</v>
      </c>
      <c r="IH96" s="460">
        <f t="shared" si="388"/>
        <v>0</v>
      </c>
      <c r="II96" s="460">
        <f t="shared" si="389"/>
        <v>0</v>
      </c>
      <c r="IJ96" s="460">
        <f t="shared" si="390"/>
        <v>0</v>
      </c>
      <c r="IK96" s="460">
        <f t="shared" si="391"/>
        <v>0</v>
      </c>
      <c r="IL96" s="460">
        <f t="shared" si="392"/>
        <v>0</v>
      </c>
      <c r="IM96" s="460">
        <f t="shared" si="393"/>
        <v>0</v>
      </c>
      <c r="IN96" s="460">
        <f t="shared" si="394"/>
        <v>0</v>
      </c>
      <c r="IO96" s="460">
        <f t="shared" si="395"/>
        <v>0</v>
      </c>
      <c r="IP96" s="460">
        <f t="shared" si="396"/>
        <v>0</v>
      </c>
      <c r="IQ96" s="460">
        <f t="shared" si="397"/>
        <v>0</v>
      </c>
      <c r="IR96" s="460">
        <f t="shared" si="398"/>
        <v>0</v>
      </c>
      <c r="IS96" s="460">
        <f t="shared" si="399"/>
        <v>0</v>
      </c>
      <c r="IT96" s="460">
        <f t="shared" si="400"/>
        <v>0</v>
      </c>
      <c r="IU96" s="460">
        <f t="shared" si="401"/>
        <v>0</v>
      </c>
      <c r="IV96" s="460">
        <f t="shared" si="402"/>
        <v>0</v>
      </c>
      <c r="IW96" s="460">
        <f t="shared" si="403"/>
        <v>0</v>
      </c>
      <c r="IX96" s="460">
        <f t="shared" si="404"/>
        <v>0</v>
      </c>
      <c r="IY96" s="460">
        <f t="shared" si="405"/>
        <v>0</v>
      </c>
      <c r="IZ96" s="460">
        <f t="shared" si="406"/>
        <v>0</v>
      </c>
      <c r="JA96" s="460">
        <f t="shared" si="407"/>
        <v>0</v>
      </c>
      <c r="JB96" s="460">
        <f t="shared" si="408"/>
        <v>0</v>
      </c>
      <c r="JC96" s="460">
        <f t="shared" si="409"/>
        <v>0</v>
      </c>
      <c r="JD96" s="460">
        <f t="shared" si="410"/>
        <v>0</v>
      </c>
      <c r="JE96" s="460">
        <f t="shared" si="411"/>
        <v>0</v>
      </c>
      <c r="JF96" s="460">
        <f t="shared" si="412"/>
        <v>0</v>
      </c>
      <c r="JG96" s="460">
        <f t="shared" si="466"/>
        <v>0</v>
      </c>
      <c r="JH96" s="460">
        <f t="shared" si="467"/>
        <v>0</v>
      </c>
      <c r="JI96" s="460">
        <f t="shared" si="468"/>
        <v>0</v>
      </c>
      <c r="JJ96" s="460">
        <f t="shared" si="469"/>
        <v>0</v>
      </c>
      <c r="JK96" s="460">
        <f t="shared" si="470"/>
        <v>0</v>
      </c>
      <c r="JL96" s="460">
        <f t="shared" si="471"/>
        <v>0</v>
      </c>
      <c r="JM96" s="648">
        <f t="shared" si="413"/>
        <v>0</v>
      </c>
      <c r="JN96" s="460">
        <f t="shared" si="414"/>
        <v>0</v>
      </c>
      <c r="JO96" s="460">
        <f t="shared" si="415"/>
        <v>0</v>
      </c>
      <c r="JP96" s="648">
        <f t="shared" si="416"/>
        <v>0</v>
      </c>
      <c r="JQ96" s="460">
        <f t="shared" si="417"/>
        <v>0</v>
      </c>
      <c r="JR96" s="460">
        <f t="shared" si="418"/>
        <v>0</v>
      </c>
      <c r="JS96" s="460">
        <f t="shared" si="472"/>
        <v>0</v>
      </c>
      <c r="JT96" s="460">
        <f t="shared" si="419"/>
        <v>0</v>
      </c>
      <c r="JU96" s="460">
        <f t="shared" si="420"/>
        <v>0</v>
      </c>
      <c r="JV96" s="460">
        <f t="shared" si="421"/>
        <v>0</v>
      </c>
      <c r="JW96" s="460">
        <f t="shared" si="506"/>
        <v>0</v>
      </c>
      <c r="JX96" s="460">
        <f t="shared" si="506"/>
        <v>0</v>
      </c>
      <c r="JY96" s="460">
        <f t="shared" si="506"/>
        <v>0</v>
      </c>
      <c r="JZ96" s="460">
        <f t="shared" si="506"/>
        <v>0</v>
      </c>
      <c r="KA96" s="460">
        <f t="shared" si="506"/>
        <v>0</v>
      </c>
      <c r="KB96" s="460">
        <f t="shared" si="506"/>
        <v>0</v>
      </c>
      <c r="KC96" s="460">
        <f t="shared" si="506"/>
        <v>0</v>
      </c>
      <c r="KD96" s="460">
        <f t="shared" si="506"/>
        <v>0</v>
      </c>
      <c r="KE96" s="460">
        <f t="shared" si="506"/>
        <v>0</v>
      </c>
      <c r="KF96" s="460">
        <f t="shared" si="505"/>
        <v>0</v>
      </c>
      <c r="KG96" s="460">
        <f t="shared" si="505"/>
        <v>0</v>
      </c>
      <c r="KH96" s="460">
        <f t="shared" si="505"/>
        <v>0</v>
      </c>
      <c r="KI96" s="460">
        <f t="shared" si="498"/>
        <v>0</v>
      </c>
      <c r="KJ96" s="460">
        <f t="shared" si="499"/>
        <v>0</v>
      </c>
      <c r="KK96" s="460">
        <f t="shared" si="499"/>
        <v>0</v>
      </c>
      <c r="KL96" s="460">
        <f t="shared" si="499"/>
        <v>0</v>
      </c>
      <c r="KM96" s="460">
        <f t="shared" si="499"/>
        <v>0</v>
      </c>
      <c r="KN96" s="460">
        <f t="shared" si="499"/>
        <v>0</v>
      </c>
      <c r="KO96" s="460">
        <f t="shared" si="499"/>
        <v>0</v>
      </c>
      <c r="KP96" s="460">
        <f t="shared" si="499"/>
        <v>0</v>
      </c>
      <c r="KQ96" s="460">
        <f t="shared" si="499"/>
        <v>0</v>
      </c>
      <c r="KR96" s="460">
        <f t="shared" si="491"/>
        <v>0</v>
      </c>
      <c r="KS96" s="460">
        <f t="shared" si="491"/>
        <v>0</v>
      </c>
      <c r="KT96" s="460">
        <f t="shared" si="491"/>
        <v>0</v>
      </c>
      <c r="KU96" s="460">
        <f t="shared" si="491"/>
        <v>0</v>
      </c>
      <c r="KV96" s="460">
        <f t="shared" si="491"/>
        <v>0</v>
      </c>
      <c r="KW96" s="460">
        <f t="shared" si="491"/>
        <v>0</v>
      </c>
      <c r="KX96" s="460">
        <f t="shared" si="423"/>
        <v>0</v>
      </c>
      <c r="KY96" s="460">
        <f t="shared" si="490"/>
        <v>0</v>
      </c>
      <c r="KZ96" s="460">
        <f t="shared" si="424"/>
        <v>0</v>
      </c>
      <c r="LA96" s="457">
        <f t="shared" si="424"/>
        <v>0</v>
      </c>
      <c r="LB96" s="461">
        <f t="shared" si="473"/>
        <v>0</v>
      </c>
      <c r="LC96" s="460">
        <f t="shared" si="425"/>
        <v>0</v>
      </c>
      <c r="LD96" s="462">
        <f>IF(I96=1,VLOOKUP(C96,'総括表 (A表)'!$E$12:$AP$542,37,FALSE),)</f>
        <v>0</v>
      </c>
      <c r="LE96" s="463">
        <f t="shared" si="474"/>
        <v>0</v>
      </c>
      <c r="LF96" s="460" t="str">
        <f t="shared" si="426"/>
        <v/>
      </c>
      <c r="LG96" s="460" t="str">
        <f t="shared" si="427"/>
        <v/>
      </c>
      <c r="LH96" s="460" t="str">
        <f t="shared" si="475"/>
        <v/>
      </c>
      <c r="LI96" s="460" t="str">
        <f t="shared" si="476"/>
        <v/>
      </c>
      <c r="LJ96" s="460" t="str">
        <f t="shared" si="477"/>
        <v/>
      </c>
      <c r="LK96" s="460" t="str">
        <f t="shared" si="478"/>
        <v/>
      </c>
      <c r="LL96" s="460" t="str">
        <f t="shared" si="479"/>
        <v/>
      </c>
      <c r="LM96" s="460" t="str">
        <f t="shared" si="480"/>
        <v/>
      </c>
      <c r="LN96" s="460" t="str">
        <f t="shared" si="481"/>
        <v/>
      </c>
      <c r="LO96" s="462" t="str">
        <f t="shared" si="428"/>
        <v/>
      </c>
      <c r="LP96" s="459">
        <f t="shared" si="482"/>
        <v>0</v>
      </c>
      <c r="LQ96" s="460" t="str">
        <f t="shared" si="429"/>
        <v/>
      </c>
      <c r="LR96" s="460" t="str">
        <f t="shared" si="430"/>
        <v/>
      </c>
      <c r="LS96" s="464" t="str">
        <f t="shared" si="431"/>
        <v/>
      </c>
      <c r="LT96" s="460" t="str">
        <f t="shared" si="432"/>
        <v/>
      </c>
      <c r="LU96" s="460" t="str">
        <f t="shared" si="433"/>
        <v/>
      </c>
      <c r="LV96" s="621" t="str">
        <f t="shared" si="489"/>
        <v>○</v>
      </c>
      <c r="LW96" s="459">
        <f t="shared" si="483"/>
        <v>0</v>
      </c>
      <c r="LX96" s="465">
        <f t="shared" si="434"/>
        <v>0</v>
      </c>
      <c r="LY96" s="465" t="str">
        <f t="shared" si="435"/>
        <v/>
      </c>
      <c r="LZ96" s="466" t="str">
        <f t="shared" si="484"/>
        <v/>
      </c>
      <c r="MA96" s="466">
        <f t="shared" si="436"/>
        <v>0</v>
      </c>
      <c r="MB96" s="466">
        <f t="shared" si="485"/>
        <v>0</v>
      </c>
      <c r="MC96" s="466">
        <f t="shared" si="437"/>
        <v>0</v>
      </c>
      <c r="MD96" s="467">
        <f t="shared" si="438"/>
        <v>0</v>
      </c>
      <c r="ME96" s="468" t="str">
        <f t="shared" si="439"/>
        <v>○</v>
      </c>
      <c r="MF96" s="469" t="str">
        <f t="shared" si="440"/>
        <v/>
      </c>
      <c r="MG96" s="466">
        <f t="shared" si="441"/>
        <v>0</v>
      </c>
      <c r="MH96" s="470">
        <f t="shared" si="442"/>
        <v>0</v>
      </c>
      <c r="MI96" s="471" t="str">
        <f t="shared" si="486"/>
        <v>○</v>
      </c>
      <c r="MJ96" s="556" t="str">
        <f t="shared" si="487"/>
        <v>○</v>
      </c>
      <c r="MK96" s="569" t="str">
        <f t="shared" si="443"/>
        <v/>
      </c>
      <c r="ML96" s="568" t="str">
        <f t="shared" si="444"/>
        <v/>
      </c>
      <c r="MM96" s="570" t="str">
        <f t="shared" si="445"/>
        <v/>
      </c>
      <c r="MN96" s="571">
        <f t="shared" si="446"/>
        <v>0</v>
      </c>
    </row>
    <row r="97" spans="1:352" ht="30" customHeight="1">
      <c r="A97" s="531">
        <f t="shared" si="331"/>
        <v>0</v>
      </c>
      <c r="B97" s="531">
        <f t="shared" si="447"/>
        <v>0</v>
      </c>
      <c r="C97" s="531">
        <f t="shared" si="495"/>
        <v>0</v>
      </c>
      <c r="D97" s="531">
        <f t="shared" si="448"/>
        <v>0</v>
      </c>
      <c r="E97" s="531">
        <f t="shared" si="332"/>
        <v>0</v>
      </c>
      <c r="F97" s="531">
        <f t="shared" si="333"/>
        <v>0</v>
      </c>
      <c r="G97" s="531">
        <f t="shared" si="449"/>
        <v>0</v>
      </c>
      <c r="H97" s="531">
        <f t="shared" si="450"/>
        <v>0</v>
      </c>
      <c r="I97" s="531">
        <f t="shared" si="334"/>
        <v>0</v>
      </c>
      <c r="J97" s="531">
        <f t="shared" si="451"/>
        <v>0</v>
      </c>
      <c r="K97" s="532">
        <f t="shared" si="335"/>
        <v>84</v>
      </c>
      <c r="L97" s="390"/>
      <c r="M97" s="391"/>
      <c r="N97" s="391"/>
      <c r="O97" s="102"/>
      <c r="P97" s="545" cm="1">
        <f t="array" ref="P97">IFERROR(_xlfn.IFS($O97=1,"都市農業地域",$O97=2,"平地農業地域",$O97=3,"中間農業地域",$O97=4,"山間農業地域"),0)</f>
        <v>0</v>
      </c>
      <c r="Q97" s="560"/>
      <c r="R97" s="317">
        <f t="shared" si="336"/>
        <v>0</v>
      </c>
      <c r="S97" s="637"/>
      <c r="T97" s="742"/>
      <c r="U97" s="743"/>
      <c r="V97" s="637"/>
      <c r="W97" s="455" t="str">
        <f t="shared" si="452"/>
        <v/>
      </c>
      <c r="X97" s="546" t="str">
        <f>IFERROR(IF($Y97=5,"100万円",VLOOKUP($W97,'整理番号表 （R7） '!$Y$33:$Z$34,2,"FALSE")),"")</f>
        <v/>
      </c>
      <c r="Y97" s="50"/>
      <c r="Z97" s="456" cm="1">
        <f t="array" ref="Z97">IFERROR(_xlfn.IFS($Y97=1,"認定農業者",$Y97=2,"認定就農者",$Y97=3,"集落営農組織(任意組織)",$Y97=4,"市町村基本構想に示す目標水準を達成している農業者",$Y97=5,"市町村が認める者"),0)</f>
        <v>0</v>
      </c>
      <c r="AA97" s="371"/>
      <c r="AB97" s="547" t="str">
        <f>'整理番号表 （R7） '!$AC97</f>
        <v/>
      </c>
      <c r="AC97" s="548" t="str">
        <f t="shared" si="497"/>
        <v/>
      </c>
      <c r="AD97" s="50"/>
      <c r="AE97" s="50"/>
      <c r="AF97" s="318">
        <f>IF(AE97&lt;&gt;0,VLOOKUP(AE97,'整理番号表 （R7） '!$B$20:$F$47,2,FALSE),)</f>
        <v>0</v>
      </c>
      <c r="AG97" s="104"/>
      <c r="AH97" s="549" t="str">
        <f>IFERROR(VLOOKUP(AG97,'整理番号表 （R7） '!$P$6:$Q$39,2,FALSE),"")</f>
        <v/>
      </c>
      <c r="AI97" s="106"/>
      <c r="AJ97" s="530">
        <f t="shared" si="337"/>
        <v>0</v>
      </c>
      <c r="AK97" s="89"/>
      <c r="AL97" s="632"/>
      <c r="AM97" s="439"/>
      <c r="AN97" s="440"/>
      <c r="AO97" s="440"/>
      <c r="AP97" s="104"/>
      <c r="AQ97" s="441">
        <f>IF(AP97&lt;&gt;0,VLOOKUP(AP97,'整理番号表 （R7） '!$P$43:$R$49,2,FALSE),)</f>
        <v>0</v>
      </c>
      <c r="AR97" s="442"/>
      <c r="AS97" s="440"/>
      <c r="AT97" s="105"/>
      <c r="AU97" s="767"/>
      <c r="AV97" s="767"/>
      <c r="AW97" s="418"/>
      <c r="AX97" s="443">
        <f t="shared" si="453"/>
        <v>0</v>
      </c>
      <c r="AY97" s="443">
        <f t="shared" si="338"/>
        <v>0</v>
      </c>
      <c r="AZ97" s="418"/>
      <c r="BA97" s="443">
        <f t="shared" si="488"/>
        <v>0</v>
      </c>
      <c r="BB97" s="444"/>
      <c r="BC97" s="444"/>
      <c r="BD97" s="444"/>
      <c r="BE97" s="620"/>
      <c r="BF97" s="553" t="str">
        <f t="shared" si="339"/>
        <v/>
      </c>
      <c r="BG97" s="562" t="str">
        <f t="shared" si="340"/>
        <v/>
      </c>
      <c r="BH97" s="445">
        <f t="shared" si="454"/>
        <v>0</v>
      </c>
      <c r="BI97" s="445">
        <f t="shared" si="455"/>
        <v>0</v>
      </c>
      <c r="BJ97" s="446"/>
      <c r="BK97" s="446"/>
      <c r="BL97" s="446"/>
      <c r="BM97" s="45"/>
      <c r="BN97" s="318">
        <f>IF(BM97&lt;&gt;0,VLOOKUP(BM97,'整理番号表 （R7） '!$T$6:$U$16,2,FALSE),)</f>
        <v>0</v>
      </c>
      <c r="BO97" s="45"/>
      <c r="BP97" s="318">
        <f>IF(BO97&lt;&gt;0,VLOOKUP(BO97,'整理番号表 （R7） '!$T$23:$U$30,2,FALSE),)</f>
        <v>0</v>
      </c>
      <c r="BQ97" s="45"/>
      <c r="BR97" s="319">
        <f t="shared" si="341"/>
        <v>0</v>
      </c>
      <c r="BS97" s="763" t="str">
        <f t="shared" si="342"/>
        <v/>
      </c>
      <c r="BT97" s="113"/>
      <c r="BU97" s="618"/>
      <c r="BV97" s="113"/>
      <c r="BW97" s="113"/>
      <c r="BX97" s="113"/>
      <c r="BY97" s="554">
        <f t="shared" si="456"/>
        <v>0</v>
      </c>
      <c r="BZ97" s="764">
        <f t="shared" si="195"/>
        <v>0</v>
      </c>
      <c r="CA97" s="317">
        <f t="shared" si="457"/>
        <v>0</v>
      </c>
      <c r="CB97" s="357" t="str">
        <f t="shared" si="496"/>
        <v/>
      </c>
      <c r="CC97" s="317">
        <f t="shared" si="343"/>
        <v>0</v>
      </c>
      <c r="CD97" s="317">
        <f t="shared" si="458"/>
        <v>0</v>
      </c>
      <c r="CE97" s="317">
        <f t="shared" si="459"/>
        <v>0</v>
      </c>
      <c r="CF97" s="317">
        <f t="shared" si="460"/>
        <v>0</v>
      </c>
      <c r="CG97" s="317">
        <f t="shared" si="461"/>
        <v>0</v>
      </c>
      <c r="CH97" s="317">
        <f t="shared" si="462"/>
        <v>0</v>
      </c>
      <c r="CI97" s="357" t="str">
        <f t="shared" si="463"/>
        <v/>
      </c>
      <c r="CJ97" s="572">
        <f t="shared" si="500"/>
        <v>0</v>
      </c>
      <c r="CK97" s="320">
        <f t="shared" si="500"/>
        <v>0</v>
      </c>
      <c r="CL97" s="320">
        <f t="shared" si="500"/>
        <v>0</v>
      </c>
      <c r="CM97" s="320">
        <f t="shared" si="500"/>
        <v>0</v>
      </c>
      <c r="CN97" s="320">
        <f t="shared" si="500"/>
        <v>0</v>
      </c>
      <c r="CO97" s="320">
        <f t="shared" si="500"/>
        <v>0</v>
      </c>
      <c r="CP97" s="320">
        <f t="shared" si="344"/>
        <v>0</v>
      </c>
      <c r="CQ97" s="320">
        <f t="shared" si="501"/>
        <v>0</v>
      </c>
      <c r="CR97" s="320">
        <f t="shared" si="501"/>
        <v>0</v>
      </c>
      <c r="CS97" s="320">
        <f t="shared" si="501"/>
        <v>0</v>
      </c>
      <c r="CT97" s="320">
        <f t="shared" si="501"/>
        <v>0</v>
      </c>
      <c r="CU97" s="320">
        <f t="shared" si="501"/>
        <v>0</v>
      </c>
      <c r="CV97" s="320">
        <f t="shared" si="501"/>
        <v>0</v>
      </c>
      <c r="CW97" s="320">
        <f t="shared" si="345"/>
        <v>0</v>
      </c>
      <c r="CX97" s="320">
        <f t="shared" si="502"/>
        <v>0</v>
      </c>
      <c r="CY97" s="320">
        <f t="shared" si="502"/>
        <v>0</v>
      </c>
      <c r="CZ97" s="320">
        <f t="shared" si="502"/>
        <v>0</v>
      </c>
      <c r="DA97" s="320">
        <f t="shared" si="502"/>
        <v>0</v>
      </c>
      <c r="DB97" s="320">
        <f t="shared" si="502"/>
        <v>0</v>
      </c>
      <c r="DC97" s="320">
        <f t="shared" si="502"/>
        <v>0</v>
      </c>
      <c r="DD97" s="320">
        <f t="shared" si="346"/>
        <v>0</v>
      </c>
      <c r="DE97" s="320">
        <f t="shared" si="503"/>
        <v>0</v>
      </c>
      <c r="DF97" s="320">
        <f t="shared" si="503"/>
        <v>0</v>
      </c>
      <c r="DG97" s="320">
        <f t="shared" si="503"/>
        <v>0</v>
      </c>
      <c r="DH97" s="320">
        <f t="shared" si="503"/>
        <v>0</v>
      </c>
      <c r="DI97" s="320">
        <f t="shared" si="504"/>
        <v>0</v>
      </c>
      <c r="DJ97" s="320">
        <f t="shared" si="504"/>
        <v>0</v>
      </c>
      <c r="DK97" s="320">
        <f t="shared" si="347"/>
        <v>0</v>
      </c>
      <c r="DL97" s="320">
        <f t="shared" si="348"/>
        <v>0</v>
      </c>
      <c r="DM97" s="320">
        <f t="shared" si="349"/>
        <v>0</v>
      </c>
      <c r="DN97" s="320">
        <f t="shared" si="350"/>
        <v>0</v>
      </c>
      <c r="DO97" s="320">
        <f t="shared" si="351"/>
        <v>0</v>
      </c>
      <c r="DP97" s="374">
        <f t="shared" si="352"/>
        <v>0</v>
      </c>
      <c r="DQ97" s="447">
        <f t="shared" si="353"/>
        <v>0</v>
      </c>
      <c r="DR97" s="447">
        <f>IF($W97=1,IF(SUM($DQ97:DQ97)&lt;&gt;1,IF(SUM(GL97,GW97,HF97)&gt;0,1,),),)</f>
        <v>0</v>
      </c>
      <c r="DS97" s="447">
        <f>IF($W97=1,IF(SUM($DQ97:DR97)&lt;&gt;1,IF(SUM(GM97,GX97,HG97)&gt;0,1,),),)</f>
        <v>0</v>
      </c>
      <c r="DT97" s="447">
        <f>IF($W97=1,IF(SUM($DQ97:DS97)&lt;&gt;1,IF(SUM(GN97,GY97,HH97)&gt;0,1,),),)</f>
        <v>0</v>
      </c>
      <c r="DU97" s="447">
        <f>IF($W97=1,IF(SUM($DQ97:DT97)&lt;&gt;1,IF(SUM(GO97,GT97,GZ97,HI97)&gt;0,1,),),)</f>
        <v>0</v>
      </c>
      <c r="DV97" s="447">
        <f>IF($W97=1,IF(SUM($DQ97:DT97)&lt;&gt;1,IF(SUM(GP97,HA97,HJ97)&gt;0,1,),),)</f>
        <v>0</v>
      </c>
      <c r="DW97" s="447">
        <f>IF($W97=1,IF(SUM($DQ97:DV97)&lt;&gt;1,IF(SUM(GQ97,HB97,HK97)&gt;0,1,),),)</f>
        <v>0</v>
      </c>
      <c r="DX97" s="447">
        <f>IF($W97=1,IF(SUM($DQ97:DV97)&lt;&gt;1,IF(SUM(GR97,HC97,HL97)&gt;0,1,),),)</f>
        <v>0</v>
      </c>
      <c r="DY97" s="447">
        <f>IF($W97=1,IF(SUM($DQ97:DX97)&lt;&gt;1,IF(SUM(GS97,HD97,HM97,GU97)&gt;0,1,),),)</f>
        <v>0</v>
      </c>
      <c r="DZ97" s="447">
        <f t="shared" si="354"/>
        <v>0</v>
      </c>
      <c r="EA97" s="643"/>
      <c r="EB97" s="643"/>
      <c r="EC97" s="643"/>
      <c r="ED97" s="643"/>
      <c r="EE97" s="643"/>
      <c r="EF97" s="643"/>
      <c r="EG97" s="643"/>
      <c r="EH97" s="643"/>
      <c r="EI97" s="643"/>
      <c r="EJ97" s="643"/>
      <c r="EK97" s="643"/>
      <c r="EL97" s="643"/>
      <c r="EM97" s="56"/>
      <c r="EN97" s="56"/>
      <c r="EO97" s="56"/>
      <c r="EP97" s="56"/>
      <c r="EQ97" s="56"/>
      <c r="ER97" s="555">
        <f t="shared" si="355"/>
        <v>0</v>
      </c>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448"/>
      <c r="FT97" s="56"/>
      <c r="FU97" s="449"/>
      <c r="FV97" s="458"/>
      <c r="FW97" s="573"/>
      <c r="FX97" s="530">
        <f t="shared" si="356"/>
        <v>0</v>
      </c>
      <c r="FY97" s="450"/>
      <c r="FZ97" s="451"/>
      <c r="GA97" s="452"/>
      <c r="GB97" s="452"/>
      <c r="GC97" s="453">
        <f t="shared" si="357"/>
        <v>0</v>
      </c>
      <c r="GD97" s="454">
        <f t="shared" si="358"/>
        <v>0</v>
      </c>
      <c r="GE97" s="455">
        <f t="shared" si="359"/>
        <v>0</v>
      </c>
      <c r="GF97" s="456">
        <f t="shared" si="360"/>
        <v>0</v>
      </c>
      <c r="GG97" s="456">
        <f t="shared" si="361"/>
        <v>0</v>
      </c>
      <c r="GH97" s="456">
        <f t="shared" si="362"/>
        <v>0</v>
      </c>
      <c r="GI97" s="456">
        <f t="shared" si="363"/>
        <v>0</v>
      </c>
      <c r="GJ97" s="455">
        <f t="shared" si="364"/>
        <v>0</v>
      </c>
      <c r="GK97" s="455">
        <f t="shared" si="464"/>
        <v>0</v>
      </c>
      <c r="GL97" s="455">
        <f>IF(AND($FX97&lt;&gt;1,$FZ97&lt;&gt;1),IF(AND(SUM($GK97:GK97)&lt;&gt;1),IF($GC97&gt;=10,1,),),0)</f>
        <v>0</v>
      </c>
      <c r="GM97" s="455">
        <f>IF(AND($FX97&lt;&gt;1,$FZ97&lt;&gt;1),IF(AND(SUM($GK97:GL97)&lt;&gt;1),IF(AND($FY97=1,$GC97&gt;=4),1,),),0)</f>
        <v>0</v>
      </c>
      <c r="GN97" s="455">
        <f>IF(AND($FX97&lt;&gt;1,$FZ97&lt;&gt;1),IF(AND(SUM($GK97:GM97)&lt;&gt;1),IF(AND($FY97=1,$GC97&gt;=2),1,),),0)</f>
        <v>0</v>
      </c>
      <c r="GO97" s="455">
        <f>IF(AND($FX97&lt;&gt;1,$FZ97&lt;&gt;1),IF(AND(SUM($GK97:GN97)&lt;&gt;1),IF(AND($FY97=1,$GC97&gt;0),1,),),0)</f>
        <v>0</v>
      </c>
      <c r="GP97" s="455">
        <f>IF(AND($FX97&lt;&gt;1,$FZ97&lt;&gt;1),IF(AND(SUM($GK97:GO97)&lt;&gt;1),IF($GC97&gt;=4,1,),),0)</f>
        <v>0</v>
      </c>
      <c r="GQ97" s="455">
        <f>IF(AND($FX97&lt;&gt;1,$FZ97&lt;&gt;1),IF(AND(SUM($GK97:GP97)&lt;&gt;1),IF($FY97=1,1,),),0)</f>
        <v>0</v>
      </c>
      <c r="GR97" s="455">
        <f>IF(AND($FX97&lt;&gt;1,$FZ97&lt;&gt;1),IF(AND(SUM($GK97:GQ97)&lt;&gt;1),IF($GC97&gt;=2,1,),),0)</f>
        <v>0</v>
      </c>
      <c r="GS97" s="455">
        <f>IF(AND($FX97&lt;&gt;1,$FZ97&lt;&gt;1),IF(AND(SUM($GK97:GR97)&lt;&gt;1),IF($GC97&gt;0,1,),),0)</f>
        <v>0</v>
      </c>
      <c r="GT97" s="455">
        <f t="shared" si="365"/>
        <v>0</v>
      </c>
      <c r="GU97" s="455">
        <f>IF($FX97&lt;&gt;1,IF(AND(SUM($GT97:GT97)&lt;&gt;1,$GJ97=4,$FZ97=1,$GC97&gt;0),1,),0)</f>
        <v>0</v>
      </c>
      <c r="GV97" s="455">
        <f t="shared" si="366"/>
        <v>0</v>
      </c>
      <c r="GW97" s="455">
        <f t="shared" si="367"/>
        <v>0</v>
      </c>
      <c r="GX97" s="455">
        <f>IF($FX97&lt;&gt;1,IF(AND($GJ97=2,SUM($GV97:GW97)&lt;&gt;1),IF(AND($FY97=1,$GD97&gt;=0.2),1,),),0)</f>
        <v>0</v>
      </c>
      <c r="GY97" s="455">
        <f>IF($FX97&lt;&gt;1,IF(AND($GJ97=2,SUM($GV97:GX97)&lt;&gt;1),IF(AND($FY97=1,$GD97&gt;=0.1),1,),),0)</f>
        <v>0</v>
      </c>
      <c r="GZ97" s="455">
        <f>IF($FX97&lt;&gt;1,IF(AND($GJ97=2,SUM($GV97:GY97)&lt;&gt;1),IF(AND($FY97=1,$GC97&gt;0),1,),),0)</f>
        <v>0</v>
      </c>
      <c r="HA97" s="455">
        <f>IF($FX97&lt;&gt;1,IF(AND($GJ97=2,SUM($GV97:GZ97)&lt;&gt;1),IF($GD97&gt;=0.2,1,),),0)</f>
        <v>0</v>
      </c>
      <c r="HB97" s="455">
        <f>IF($FX97&lt;&gt;1,IF(AND($GJ97=2,SUM($GV97:HA97)&lt;&gt;1),IF($FY97=1,1,),),0)</f>
        <v>0</v>
      </c>
      <c r="HC97" s="455">
        <f>IF($FX97&lt;&gt;1,IF(AND($GJ97=2,SUM($GV97:HB97)&lt;&gt;1),IF($GD97&gt;=0.1,1,),),0)</f>
        <v>0</v>
      </c>
      <c r="HD97" s="455">
        <f>IF($FX97&lt;&gt;1,IF(AND(SUM($GV97:HC97)&lt;&gt;1,$GJ97=2,$GC97&gt;0),1,),0)</f>
        <v>0</v>
      </c>
      <c r="HE97" s="455">
        <f t="shared" si="368"/>
        <v>0</v>
      </c>
      <c r="HF97" s="455">
        <f t="shared" si="369"/>
        <v>0</v>
      </c>
      <c r="HG97" s="455">
        <f>IF($FX97&lt;&gt;1,IF(AND($GJ97=3,SUM($HE97:HF97)&lt;&gt;1),IF(AND($FY97=1,$GD97&gt;=0.1),1,),),0)</f>
        <v>0</v>
      </c>
      <c r="HH97" s="455">
        <f>IF($FX97&lt;&gt;1,IF(AND($GJ97=3,SUM($HE97:HG97)&lt;&gt;1),IF(AND($FY97=1,$GD97&gt;=0.05),1,),),0)</f>
        <v>0</v>
      </c>
      <c r="HI97" s="455">
        <f>IF($FX97&lt;&gt;1,IF(AND($GJ97=3,SUM($HE97:HH97)&lt;&gt;1),IF(AND($FY97=1,$GC97&gt;0),1,),),0)</f>
        <v>0</v>
      </c>
      <c r="HJ97" s="455">
        <f>IF($FX97&lt;&gt;1,IF(AND($GJ97=3,SUM($HE97:HI97)&lt;&gt;1),IF($GD97&gt;=0.1,1,),),0)</f>
        <v>0</v>
      </c>
      <c r="HK97" s="455">
        <f>IF($FX97&lt;&gt;1,IF(AND($GJ97=3,SUM($HE97:HJ97)&lt;&gt;1),IF($FY97=1,1,),),0)</f>
        <v>0</v>
      </c>
      <c r="HL97" s="455">
        <f>IF($FX97&lt;&gt;1,IF(AND($GJ97=3,SUM($HE97:HK97)&lt;&gt;1),IF($GD97&gt;=0.05,1,),),0)</f>
        <v>0</v>
      </c>
      <c r="HM97" s="455">
        <f>IF($FX97&lt;&gt;1,IF(AND(SUM($HE97:HL97)&lt;&gt;1,$GJ97=3,$FZ97=1,$GC97&gt;0),1,),0)</f>
        <v>0</v>
      </c>
      <c r="HN97" s="457">
        <f t="shared" si="465"/>
        <v>0</v>
      </c>
      <c r="HO97" s="458"/>
      <c r="HP97" s="459">
        <f t="shared" si="370"/>
        <v>0</v>
      </c>
      <c r="HQ97" s="460">
        <f t="shared" si="371"/>
        <v>0</v>
      </c>
      <c r="HR97" s="460">
        <f t="shared" si="372"/>
        <v>0</v>
      </c>
      <c r="HS97" s="460">
        <f t="shared" si="373"/>
        <v>0</v>
      </c>
      <c r="HT97" s="460">
        <f t="shared" si="374"/>
        <v>0</v>
      </c>
      <c r="HU97" s="460">
        <f t="shared" si="375"/>
        <v>0</v>
      </c>
      <c r="HV97" s="460">
        <f t="shared" si="376"/>
        <v>0</v>
      </c>
      <c r="HW97" s="460">
        <f t="shared" si="377"/>
        <v>0</v>
      </c>
      <c r="HX97" s="460">
        <f t="shared" si="378"/>
        <v>0</v>
      </c>
      <c r="HY97" s="460">
        <f t="shared" si="379"/>
        <v>0</v>
      </c>
      <c r="HZ97" s="460">
        <f t="shared" si="380"/>
        <v>0</v>
      </c>
      <c r="IA97" s="460">
        <f t="shared" si="381"/>
        <v>0</v>
      </c>
      <c r="IB97" s="460">
        <f t="shared" si="382"/>
        <v>0</v>
      </c>
      <c r="IC97" s="460">
        <f t="shared" si="383"/>
        <v>0</v>
      </c>
      <c r="ID97" s="460">
        <f t="shared" si="384"/>
        <v>0</v>
      </c>
      <c r="IE97" s="460">
        <f t="shared" si="385"/>
        <v>0</v>
      </c>
      <c r="IF97" s="460">
        <f t="shared" si="386"/>
        <v>0</v>
      </c>
      <c r="IG97" s="460">
        <f t="shared" si="387"/>
        <v>0</v>
      </c>
      <c r="IH97" s="460">
        <f t="shared" si="388"/>
        <v>0</v>
      </c>
      <c r="II97" s="460">
        <f t="shared" si="389"/>
        <v>0</v>
      </c>
      <c r="IJ97" s="460">
        <f t="shared" si="390"/>
        <v>0</v>
      </c>
      <c r="IK97" s="460">
        <f t="shared" si="391"/>
        <v>0</v>
      </c>
      <c r="IL97" s="460">
        <f t="shared" si="392"/>
        <v>0</v>
      </c>
      <c r="IM97" s="460">
        <f t="shared" si="393"/>
        <v>0</v>
      </c>
      <c r="IN97" s="460">
        <f t="shared" si="394"/>
        <v>0</v>
      </c>
      <c r="IO97" s="460">
        <f t="shared" si="395"/>
        <v>0</v>
      </c>
      <c r="IP97" s="460">
        <f t="shared" si="396"/>
        <v>0</v>
      </c>
      <c r="IQ97" s="460">
        <f t="shared" si="397"/>
        <v>0</v>
      </c>
      <c r="IR97" s="460">
        <f t="shared" si="398"/>
        <v>0</v>
      </c>
      <c r="IS97" s="460">
        <f t="shared" si="399"/>
        <v>0</v>
      </c>
      <c r="IT97" s="460">
        <f t="shared" si="400"/>
        <v>0</v>
      </c>
      <c r="IU97" s="460">
        <f t="shared" si="401"/>
        <v>0</v>
      </c>
      <c r="IV97" s="460">
        <f t="shared" si="402"/>
        <v>0</v>
      </c>
      <c r="IW97" s="460">
        <f t="shared" si="403"/>
        <v>0</v>
      </c>
      <c r="IX97" s="460">
        <f t="shared" si="404"/>
        <v>0</v>
      </c>
      <c r="IY97" s="460">
        <f t="shared" si="405"/>
        <v>0</v>
      </c>
      <c r="IZ97" s="460">
        <f t="shared" si="406"/>
        <v>0</v>
      </c>
      <c r="JA97" s="460">
        <f t="shared" si="407"/>
        <v>0</v>
      </c>
      <c r="JB97" s="460">
        <f t="shared" si="408"/>
        <v>0</v>
      </c>
      <c r="JC97" s="460">
        <f t="shared" si="409"/>
        <v>0</v>
      </c>
      <c r="JD97" s="460">
        <f t="shared" si="410"/>
        <v>0</v>
      </c>
      <c r="JE97" s="460">
        <f t="shared" si="411"/>
        <v>0</v>
      </c>
      <c r="JF97" s="460">
        <f t="shared" si="412"/>
        <v>0</v>
      </c>
      <c r="JG97" s="460">
        <f t="shared" si="466"/>
        <v>0</v>
      </c>
      <c r="JH97" s="460">
        <f t="shared" si="467"/>
        <v>0</v>
      </c>
      <c r="JI97" s="460">
        <f t="shared" si="468"/>
        <v>0</v>
      </c>
      <c r="JJ97" s="460">
        <f t="shared" si="469"/>
        <v>0</v>
      </c>
      <c r="JK97" s="460">
        <f t="shared" si="470"/>
        <v>0</v>
      </c>
      <c r="JL97" s="460">
        <f t="shared" si="471"/>
        <v>0</v>
      </c>
      <c r="JM97" s="648">
        <f t="shared" si="413"/>
        <v>0</v>
      </c>
      <c r="JN97" s="460">
        <f t="shared" si="414"/>
        <v>0</v>
      </c>
      <c r="JO97" s="460">
        <f t="shared" si="415"/>
        <v>0</v>
      </c>
      <c r="JP97" s="648">
        <f t="shared" si="416"/>
        <v>0</v>
      </c>
      <c r="JQ97" s="460">
        <f t="shared" si="417"/>
        <v>0</v>
      </c>
      <c r="JR97" s="460">
        <f t="shared" si="418"/>
        <v>0</v>
      </c>
      <c r="JS97" s="460">
        <f t="shared" si="472"/>
        <v>0</v>
      </c>
      <c r="JT97" s="460">
        <f t="shared" si="419"/>
        <v>0</v>
      </c>
      <c r="JU97" s="460">
        <f t="shared" si="420"/>
        <v>0</v>
      </c>
      <c r="JV97" s="460">
        <f t="shared" si="421"/>
        <v>0</v>
      </c>
      <c r="JW97" s="460">
        <f t="shared" si="506"/>
        <v>0</v>
      </c>
      <c r="JX97" s="460">
        <f t="shared" si="506"/>
        <v>0</v>
      </c>
      <c r="JY97" s="460">
        <f t="shared" si="506"/>
        <v>0</v>
      </c>
      <c r="JZ97" s="460">
        <f t="shared" si="506"/>
        <v>0</v>
      </c>
      <c r="KA97" s="460">
        <f t="shared" si="506"/>
        <v>0</v>
      </c>
      <c r="KB97" s="460">
        <f t="shared" si="506"/>
        <v>0</v>
      </c>
      <c r="KC97" s="460">
        <f t="shared" si="506"/>
        <v>0</v>
      </c>
      <c r="KD97" s="460">
        <f t="shared" si="506"/>
        <v>0</v>
      </c>
      <c r="KE97" s="460">
        <f t="shared" si="506"/>
        <v>0</v>
      </c>
      <c r="KF97" s="460">
        <f t="shared" si="505"/>
        <v>0</v>
      </c>
      <c r="KG97" s="460">
        <f t="shared" si="505"/>
        <v>0</v>
      </c>
      <c r="KH97" s="460">
        <f t="shared" si="505"/>
        <v>0</v>
      </c>
      <c r="KI97" s="460">
        <f t="shared" si="498"/>
        <v>0</v>
      </c>
      <c r="KJ97" s="460">
        <f t="shared" si="499"/>
        <v>0</v>
      </c>
      <c r="KK97" s="460">
        <f t="shared" si="499"/>
        <v>0</v>
      </c>
      <c r="KL97" s="460">
        <f t="shared" si="499"/>
        <v>0</v>
      </c>
      <c r="KM97" s="460">
        <f t="shared" si="499"/>
        <v>0</v>
      </c>
      <c r="KN97" s="460">
        <f t="shared" si="499"/>
        <v>0</v>
      </c>
      <c r="KO97" s="460">
        <f t="shared" si="499"/>
        <v>0</v>
      </c>
      <c r="KP97" s="460">
        <f t="shared" si="499"/>
        <v>0</v>
      </c>
      <c r="KQ97" s="460">
        <f t="shared" si="499"/>
        <v>0</v>
      </c>
      <c r="KR97" s="460">
        <f t="shared" si="491"/>
        <v>0</v>
      </c>
      <c r="KS97" s="460">
        <f t="shared" si="491"/>
        <v>0</v>
      </c>
      <c r="KT97" s="460">
        <f t="shared" si="491"/>
        <v>0</v>
      </c>
      <c r="KU97" s="460">
        <f t="shared" si="491"/>
        <v>0</v>
      </c>
      <c r="KV97" s="460">
        <f t="shared" si="491"/>
        <v>0</v>
      </c>
      <c r="KW97" s="460">
        <f t="shared" si="491"/>
        <v>0</v>
      </c>
      <c r="KX97" s="460">
        <f t="shared" si="423"/>
        <v>0</v>
      </c>
      <c r="KY97" s="460">
        <f t="shared" si="490"/>
        <v>0</v>
      </c>
      <c r="KZ97" s="460">
        <f t="shared" si="424"/>
        <v>0</v>
      </c>
      <c r="LA97" s="457">
        <f t="shared" si="424"/>
        <v>0</v>
      </c>
      <c r="LB97" s="461">
        <f t="shared" si="473"/>
        <v>0</v>
      </c>
      <c r="LC97" s="460">
        <f t="shared" si="425"/>
        <v>0</v>
      </c>
      <c r="LD97" s="462">
        <f>IF(I97=1,VLOOKUP(C97,'総括表 (A表)'!$E$12:$AP$542,37,FALSE),)</f>
        <v>0</v>
      </c>
      <c r="LE97" s="463">
        <f t="shared" si="474"/>
        <v>0</v>
      </c>
      <c r="LF97" s="460" t="str">
        <f t="shared" si="426"/>
        <v/>
      </c>
      <c r="LG97" s="460" t="str">
        <f t="shared" si="427"/>
        <v/>
      </c>
      <c r="LH97" s="460" t="str">
        <f t="shared" si="475"/>
        <v/>
      </c>
      <c r="LI97" s="460" t="str">
        <f t="shared" si="476"/>
        <v/>
      </c>
      <c r="LJ97" s="460" t="str">
        <f t="shared" si="477"/>
        <v/>
      </c>
      <c r="LK97" s="460" t="str">
        <f t="shared" si="478"/>
        <v/>
      </c>
      <c r="LL97" s="460" t="str">
        <f t="shared" si="479"/>
        <v/>
      </c>
      <c r="LM97" s="460" t="str">
        <f t="shared" si="480"/>
        <v/>
      </c>
      <c r="LN97" s="460" t="str">
        <f t="shared" si="481"/>
        <v/>
      </c>
      <c r="LO97" s="462" t="str">
        <f t="shared" si="428"/>
        <v/>
      </c>
      <c r="LP97" s="459">
        <f t="shared" si="482"/>
        <v>0</v>
      </c>
      <c r="LQ97" s="460" t="str">
        <f t="shared" si="429"/>
        <v/>
      </c>
      <c r="LR97" s="460" t="str">
        <f t="shared" si="430"/>
        <v/>
      </c>
      <c r="LS97" s="464" t="str">
        <f t="shared" si="431"/>
        <v/>
      </c>
      <c r="LT97" s="460" t="str">
        <f t="shared" si="432"/>
        <v/>
      </c>
      <c r="LU97" s="460" t="str">
        <f t="shared" si="433"/>
        <v/>
      </c>
      <c r="LV97" s="621" t="str">
        <f t="shared" si="489"/>
        <v>○</v>
      </c>
      <c r="LW97" s="459">
        <f t="shared" si="483"/>
        <v>0</v>
      </c>
      <c r="LX97" s="465">
        <f t="shared" si="434"/>
        <v>0</v>
      </c>
      <c r="LY97" s="465" t="str">
        <f t="shared" si="435"/>
        <v/>
      </c>
      <c r="LZ97" s="466" t="str">
        <f t="shared" si="484"/>
        <v/>
      </c>
      <c r="MA97" s="466">
        <f t="shared" si="436"/>
        <v>0</v>
      </c>
      <c r="MB97" s="466">
        <f t="shared" si="485"/>
        <v>0</v>
      </c>
      <c r="MC97" s="466">
        <f t="shared" si="437"/>
        <v>0</v>
      </c>
      <c r="MD97" s="467">
        <f t="shared" si="438"/>
        <v>0</v>
      </c>
      <c r="ME97" s="468" t="str">
        <f t="shared" si="439"/>
        <v>○</v>
      </c>
      <c r="MF97" s="469" t="str">
        <f t="shared" si="440"/>
        <v/>
      </c>
      <c r="MG97" s="466">
        <f t="shared" si="441"/>
        <v>0</v>
      </c>
      <c r="MH97" s="470">
        <f t="shared" si="442"/>
        <v>0</v>
      </c>
      <c r="MI97" s="471" t="str">
        <f t="shared" si="486"/>
        <v>○</v>
      </c>
      <c r="MJ97" s="556" t="str">
        <f t="shared" si="487"/>
        <v>○</v>
      </c>
      <c r="MK97" s="569" t="str">
        <f t="shared" si="443"/>
        <v/>
      </c>
      <c r="ML97" s="568" t="str">
        <f t="shared" si="444"/>
        <v/>
      </c>
      <c r="MM97" s="570" t="str">
        <f t="shared" si="445"/>
        <v/>
      </c>
      <c r="MN97" s="571">
        <f t="shared" si="446"/>
        <v>0</v>
      </c>
    </row>
    <row r="98" spans="1:352" ht="30" customHeight="1">
      <c r="A98" s="531">
        <f t="shared" si="331"/>
        <v>0</v>
      </c>
      <c r="B98" s="531">
        <f t="shared" si="447"/>
        <v>0</v>
      </c>
      <c r="C98" s="531">
        <f t="shared" si="495"/>
        <v>0</v>
      </c>
      <c r="D98" s="531">
        <f t="shared" si="448"/>
        <v>0</v>
      </c>
      <c r="E98" s="531">
        <f t="shared" si="332"/>
        <v>0</v>
      </c>
      <c r="F98" s="531">
        <f t="shared" si="333"/>
        <v>0</v>
      </c>
      <c r="G98" s="531">
        <f t="shared" si="449"/>
        <v>0</v>
      </c>
      <c r="H98" s="531">
        <f t="shared" si="450"/>
        <v>0</v>
      </c>
      <c r="I98" s="531">
        <f t="shared" si="334"/>
        <v>0</v>
      </c>
      <c r="J98" s="531">
        <f t="shared" si="451"/>
        <v>0</v>
      </c>
      <c r="K98" s="532">
        <f t="shared" si="335"/>
        <v>85</v>
      </c>
      <c r="L98" s="390"/>
      <c r="M98" s="391"/>
      <c r="N98" s="391"/>
      <c r="O98" s="102"/>
      <c r="P98" s="545" cm="1">
        <f t="array" ref="P98">IFERROR(_xlfn.IFS($O98=1,"都市農業地域",$O98=2,"平地農業地域",$O98=3,"中間農業地域",$O98=4,"山間農業地域"),0)</f>
        <v>0</v>
      </c>
      <c r="Q98" s="560"/>
      <c r="R98" s="317">
        <f t="shared" si="336"/>
        <v>0</v>
      </c>
      <c r="S98" s="637"/>
      <c r="T98" s="742"/>
      <c r="U98" s="743"/>
      <c r="V98" s="637"/>
      <c r="W98" s="455" t="str">
        <f t="shared" si="452"/>
        <v/>
      </c>
      <c r="X98" s="546" t="str">
        <f>IFERROR(IF($Y98=5,"100万円",VLOOKUP($W98,'整理番号表 （R7） '!$Y$33:$Z$34,2,"FALSE")),"")</f>
        <v/>
      </c>
      <c r="Y98" s="50"/>
      <c r="Z98" s="456" cm="1">
        <f t="array" ref="Z98">IFERROR(_xlfn.IFS($Y98=1,"認定農業者",$Y98=2,"認定就農者",$Y98=3,"集落営農組織(任意組織)",$Y98=4,"市町村基本構想に示す目標水準を達成している農業者",$Y98=5,"市町村が認める者"),0)</f>
        <v>0</v>
      </c>
      <c r="AA98" s="371"/>
      <c r="AB98" s="547" t="str">
        <f>'整理番号表 （R7） '!$AC98</f>
        <v/>
      </c>
      <c r="AC98" s="548" t="str">
        <f t="shared" si="497"/>
        <v/>
      </c>
      <c r="AD98" s="50"/>
      <c r="AE98" s="50"/>
      <c r="AF98" s="318">
        <f>IF(AE98&lt;&gt;0,VLOOKUP(AE98,'整理番号表 （R7） '!$B$20:$F$47,2,FALSE),)</f>
        <v>0</v>
      </c>
      <c r="AG98" s="104"/>
      <c r="AH98" s="549" t="str">
        <f>IFERROR(VLOOKUP(AG98,'整理番号表 （R7） '!$P$6:$Q$39,2,FALSE),"")</f>
        <v/>
      </c>
      <c r="AI98" s="106"/>
      <c r="AJ98" s="530">
        <f t="shared" si="337"/>
        <v>0</v>
      </c>
      <c r="AK98" s="89"/>
      <c r="AL98" s="632"/>
      <c r="AM98" s="439"/>
      <c r="AN98" s="440"/>
      <c r="AO98" s="440"/>
      <c r="AP98" s="104"/>
      <c r="AQ98" s="441">
        <f>IF(AP98&lt;&gt;0,VLOOKUP(AP98,'整理番号表 （R7） '!$P$43:$R$49,2,FALSE),)</f>
        <v>0</v>
      </c>
      <c r="AR98" s="442"/>
      <c r="AS98" s="440"/>
      <c r="AT98" s="105"/>
      <c r="AU98" s="767"/>
      <c r="AV98" s="767"/>
      <c r="AW98" s="418"/>
      <c r="AX98" s="443">
        <f t="shared" si="453"/>
        <v>0</v>
      </c>
      <c r="AY98" s="443">
        <f t="shared" si="338"/>
        <v>0</v>
      </c>
      <c r="AZ98" s="418"/>
      <c r="BA98" s="443">
        <f t="shared" si="488"/>
        <v>0</v>
      </c>
      <c r="BB98" s="444"/>
      <c r="BC98" s="444"/>
      <c r="BD98" s="444"/>
      <c r="BE98" s="620"/>
      <c r="BF98" s="553" t="str">
        <f t="shared" si="339"/>
        <v/>
      </c>
      <c r="BG98" s="562" t="str">
        <f t="shared" si="340"/>
        <v/>
      </c>
      <c r="BH98" s="445">
        <f t="shared" si="454"/>
        <v>0</v>
      </c>
      <c r="BI98" s="445">
        <f t="shared" si="455"/>
        <v>0</v>
      </c>
      <c r="BJ98" s="446"/>
      <c r="BK98" s="446"/>
      <c r="BL98" s="446"/>
      <c r="BM98" s="45"/>
      <c r="BN98" s="318">
        <f>IF(BM98&lt;&gt;0,VLOOKUP(BM98,'整理番号表 （R7） '!$T$6:$U$16,2,FALSE),)</f>
        <v>0</v>
      </c>
      <c r="BO98" s="45"/>
      <c r="BP98" s="318">
        <f>IF(BO98&lt;&gt;0,VLOOKUP(BO98,'整理番号表 （R7） '!$T$23:$U$30,2,FALSE),)</f>
        <v>0</v>
      </c>
      <c r="BQ98" s="45"/>
      <c r="BR98" s="319">
        <f t="shared" si="341"/>
        <v>0</v>
      </c>
      <c r="BS98" s="763" t="str">
        <f t="shared" si="342"/>
        <v/>
      </c>
      <c r="BT98" s="113"/>
      <c r="BU98" s="618"/>
      <c r="BV98" s="113"/>
      <c r="BW98" s="113"/>
      <c r="BX98" s="113"/>
      <c r="BY98" s="554">
        <f t="shared" si="456"/>
        <v>0</v>
      </c>
      <c r="BZ98" s="764">
        <f t="shared" si="195"/>
        <v>0</v>
      </c>
      <c r="CA98" s="317">
        <f t="shared" si="457"/>
        <v>0</v>
      </c>
      <c r="CB98" s="357" t="str">
        <f t="shared" si="496"/>
        <v/>
      </c>
      <c r="CC98" s="317">
        <f t="shared" si="343"/>
        <v>0</v>
      </c>
      <c r="CD98" s="317">
        <f t="shared" si="458"/>
        <v>0</v>
      </c>
      <c r="CE98" s="317">
        <f t="shared" si="459"/>
        <v>0</v>
      </c>
      <c r="CF98" s="317">
        <f t="shared" si="460"/>
        <v>0</v>
      </c>
      <c r="CG98" s="317">
        <f t="shared" si="461"/>
        <v>0</v>
      </c>
      <c r="CH98" s="317">
        <f t="shared" si="462"/>
        <v>0</v>
      </c>
      <c r="CI98" s="357" t="str">
        <f t="shared" si="463"/>
        <v/>
      </c>
      <c r="CJ98" s="572">
        <f t="shared" si="500"/>
        <v>0</v>
      </c>
      <c r="CK98" s="320">
        <f t="shared" si="500"/>
        <v>0</v>
      </c>
      <c r="CL98" s="320">
        <f t="shared" si="500"/>
        <v>0</v>
      </c>
      <c r="CM98" s="320">
        <f t="shared" si="500"/>
        <v>0</v>
      </c>
      <c r="CN98" s="320">
        <f t="shared" si="500"/>
        <v>0</v>
      </c>
      <c r="CO98" s="320">
        <f t="shared" si="500"/>
        <v>0</v>
      </c>
      <c r="CP98" s="320">
        <f t="shared" si="344"/>
        <v>0</v>
      </c>
      <c r="CQ98" s="320">
        <f t="shared" si="501"/>
        <v>0</v>
      </c>
      <c r="CR98" s="320">
        <f t="shared" si="501"/>
        <v>0</v>
      </c>
      <c r="CS98" s="320">
        <f t="shared" si="501"/>
        <v>0</v>
      </c>
      <c r="CT98" s="320">
        <f t="shared" si="501"/>
        <v>0</v>
      </c>
      <c r="CU98" s="320">
        <f t="shared" si="501"/>
        <v>0</v>
      </c>
      <c r="CV98" s="320">
        <f t="shared" si="501"/>
        <v>0</v>
      </c>
      <c r="CW98" s="320">
        <f t="shared" si="345"/>
        <v>0</v>
      </c>
      <c r="CX98" s="320">
        <f t="shared" si="502"/>
        <v>0</v>
      </c>
      <c r="CY98" s="320">
        <f t="shared" si="502"/>
        <v>0</v>
      </c>
      <c r="CZ98" s="320">
        <f t="shared" si="502"/>
        <v>0</v>
      </c>
      <c r="DA98" s="320">
        <f t="shared" si="502"/>
        <v>0</v>
      </c>
      <c r="DB98" s="320">
        <f t="shared" si="502"/>
        <v>0</v>
      </c>
      <c r="DC98" s="320">
        <f t="shared" si="502"/>
        <v>0</v>
      </c>
      <c r="DD98" s="320">
        <f t="shared" si="346"/>
        <v>0</v>
      </c>
      <c r="DE98" s="320">
        <f t="shared" si="503"/>
        <v>0</v>
      </c>
      <c r="DF98" s="320">
        <f t="shared" si="503"/>
        <v>0</v>
      </c>
      <c r="DG98" s="320">
        <f t="shared" si="503"/>
        <v>0</v>
      </c>
      <c r="DH98" s="320">
        <f t="shared" si="503"/>
        <v>0</v>
      </c>
      <c r="DI98" s="320">
        <f t="shared" si="504"/>
        <v>0</v>
      </c>
      <c r="DJ98" s="320">
        <f t="shared" si="504"/>
        <v>0</v>
      </c>
      <c r="DK98" s="320">
        <f t="shared" si="347"/>
        <v>0</v>
      </c>
      <c r="DL98" s="320">
        <f t="shared" si="348"/>
        <v>0</v>
      </c>
      <c r="DM98" s="320">
        <f t="shared" si="349"/>
        <v>0</v>
      </c>
      <c r="DN98" s="320">
        <f t="shared" si="350"/>
        <v>0</v>
      </c>
      <c r="DO98" s="320">
        <f t="shared" si="351"/>
        <v>0</v>
      </c>
      <c r="DP98" s="374">
        <f t="shared" si="352"/>
        <v>0</v>
      </c>
      <c r="DQ98" s="447">
        <f t="shared" si="353"/>
        <v>0</v>
      </c>
      <c r="DR98" s="447">
        <f>IF($W98=1,IF(SUM($DQ98:DQ98)&lt;&gt;1,IF(SUM(GL98,GW98,HF98)&gt;0,1,),),)</f>
        <v>0</v>
      </c>
      <c r="DS98" s="447">
        <f>IF($W98=1,IF(SUM($DQ98:DR98)&lt;&gt;1,IF(SUM(GM98,GX98,HG98)&gt;0,1,),),)</f>
        <v>0</v>
      </c>
      <c r="DT98" s="447">
        <f>IF($W98=1,IF(SUM($DQ98:DS98)&lt;&gt;1,IF(SUM(GN98,GY98,HH98)&gt;0,1,),),)</f>
        <v>0</v>
      </c>
      <c r="DU98" s="447">
        <f>IF($W98=1,IF(SUM($DQ98:DT98)&lt;&gt;1,IF(SUM(GO98,GT98,GZ98,HI98)&gt;0,1,),),)</f>
        <v>0</v>
      </c>
      <c r="DV98" s="447">
        <f>IF($W98=1,IF(SUM($DQ98:DT98)&lt;&gt;1,IF(SUM(GP98,HA98,HJ98)&gt;0,1,),),)</f>
        <v>0</v>
      </c>
      <c r="DW98" s="447">
        <f>IF($W98=1,IF(SUM($DQ98:DV98)&lt;&gt;1,IF(SUM(GQ98,HB98,HK98)&gt;0,1,),),)</f>
        <v>0</v>
      </c>
      <c r="DX98" s="447">
        <f>IF($W98=1,IF(SUM($DQ98:DV98)&lt;&gt;1,IF(SUM(GR98,HC98,HL98)&gt;0,1,),),)</f>
        <v>0</v>
      </c>
      <c r="DY98" s="447">
        <f>IF($W98=1,IF(SUM($DQ98:DX98)&lt;&gt;1,IF(SUM(GS98,HD98,HM98,GU98)&gt;0,1,),),)</f>
        <v>0</v>
      </c>
      <c r="DZ98" s="447">
        <f t="shared" si="354"/>
        <v>0</v>
      </c>
      <c r="EA98" s="643"/>
      <c r="EB98" s="643"/>
      <c r="EC98" s="643"/>
      <c r="ED98" s="643"/>
      <c r="EE98" s="643"/>
      <c r="EF98" s="643"/>
      <c r="EG98" s="643"/>
      <c r="EH98" s="643"/>
      <c r="EI98" s="643"/>
      <c r="EJ98" s="643"/>
      <c r="EK98" s="643"/>
      <c r="EL98" s="643"/>
      <c r="EM98" s="56"/>
      <c r="EN98" s="56"/>
      <c r="EO98" s="56"/>
      <c r="EP98" s="56"/>
      <c r="EQ98" s="56"/>
      <c r="ER98" s="555">
        <f t="shared" si="355"/>
        <v>0</v>
      </c>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448"/>
      <c r="FT98" s="56"/>
      <c r="FU98" s="449"/>
      <c r="FV98" s="458"/>
      <c r="FW98" s="573"/>
      <c r="FX98" s="530">
        <f t="shared" si="356"/>
        <v>0</v>
      </c>
      <c r="FY98" s="450"/>
      <c r="FZ98" s="451"/>
      <c r="GA98" s="452"/>
      <c r="GB98" s="452"/>
      <c r="GC98" s="453">
        <f t="shared" si="357"/>
        <v>0</v>
      </c>
      <c r="GD98" s="454">
        <f t="shared" si="358"/>
        <v>0</v>
      </c>
      <c r="GE98" s="455">
        <f t="shared" si="359"/>
        <v>0</v>
      </c>
      <c r="GF98" s="456">
        <f t="shared" si="360"/>
        <v>0</v>
      </c>
      <c r="GG98" s="456">
        <f t="shared" si="361"/>
        <v>0</v>
      </c>
      <c r="GH98" s="456">
        <f t="shared" si="362"/>
        <v>0</v>
      </c>
      <c r="GI98" s="456">
        <f t="shared" si="363"/>
        <v>0</v>
      </c>
      <c r="GJ98" s="455">
        <f t="shared" si="364"/>
        <v>0</v>
      </c>
      <c r="GK98" s="455">
        <f t="shared" si="464"/>
        <v>0</v>
      </c>
      <c r="GL98" s="455">
        <f>IF(AND($FX98&lt;&gt;1,$FZ98&lt;&gt;1),IF(AND(SUM($GK98:GK98)&lt;&gt;1),IF($GC98&gt;=10,1,),),0)</f>
        <v>0</v>
      </c>
      <c r="GM98" s="455">
        <f>IF(AND($FX98&lt;&gt;1,$FZ98&lt;&gt;1),IF(AND(SUM($GK98:GL98)&lt;&gt;1),IF(AND($FY98=1,$GC98&gt;=4),1,),),0)</f>
        <v>0</v>
      </c>
      <c r="GN98" s="455">
        <f>IF(AND($FX98&lt;&gt;1,$FZ98&lt;&gt;1),IF(AND(SUM($GK98:GM98)&lt;&gt;1),IF(AND($FY98=1,$GC98&gt;=2),1,),),0)</f>
        <v>0</v>
      </c>
      <c r="GO98" s="455">
        <f>IF(AND($FX98&lt;&gt;1,$FZ98&lt;&gt;1),IF(AND(SUM($GK98:GN98)&lt;&gt;1),IF(AND($FY98=1,$GC98&gt;0),1,),),0)</f>
        <v>0</v>
      </c>
      <c r="GP98" s="455">
        <f>IF(AND($FX98&lt;&gt;1,$FZ98&lt;&gt;1),IF(AND(SUM($GK98:GO98)&lt;&gt;1),IF($GC98&gt;=4,1,),),0)</f>
        <v>0</v>
      </c>
      <c r="GQ98" s="455">
        <f>IF(AND($FX98&lt;&gt;1,$FZ98&lt;&gt;1),IF(AND(SUM($GK98:GP98)&lt;&gt;1),IF($FY98=1,1,),),0)</f>
        <v>0</v>
      </c>
      <c r="GR98" s="455">
        <f>IF(AND($FX98&lt;&gt;1,$FZ98&lt;&gt;1),IF(AND(SUM($GK98:GQ98)&lt;&gt;1),IF($GC98&gt;=2,1,),),0)</f>
        <v>0</v>
      </c>
      <c r="GS98" s="455">
        <f>IF(AND($FX98&lt;&gt;1,$FZ98&lt;&gt;1),IF(AND(SUM($GK98:GR98)&lt;&gt;1),IF($GC98&gt;0,1,),),0)</f>
        <v>0</v>
      </c>
      <c r="GT98" s="455">
        <f t="shared" si="365"/>
        <v>0</v>
      </c>
      <c r="GU98" s="455">
        <f>IF($FX98&lt;&gt;1,IF(AND(SUM($GT98:GT98)&lt;&gt;1,$GJ98=4,$FZ98=1,$GC98&gt;0),1,),0)</f>
        <v>0</v>
      </c>
      <c r="GV98" s="455">
        <f t="shared" si="366"/>
        <v>0</v>
      </c>
      <c r="GW98" s="455">
        <f t="shared" si="367"/>
        <v>0</v>
      </c>
      <c r="GX98" s="455">
        <f>IF($FX98&lt;&gt;1,IF(AND($GJ98=2,SUM($GV98:GW98)&lt;&gt;1),IF(AND($FY98=1,$GD98&gt;=0.2),1,),),0)</f>
        <v>0</v>
      </c>
      <c r="GY98" s="455">
        <f>IF($FX98&lt;&gt;1,IF(AND($GJ98=2,SUM($GV98:GX98)&lt;&gt;1),IF(AND($FY98=1,$GD98&gt;=0.1),1,),),0)</f>
        <v>0</v>
      </c>
      <c r="GZ98" s="455">
        <f>IF($FX98&lt;&gt;1,IF(AND($GJ98=2,SUM($GV98:GY98)&lt;&gt;1),IF(AND($FY98=1,$GC98&gt;0),1,),),0)</f>
        <v>0</v>
      </c>
      <c r="HA98" s="455">
        <f>IF($FX98&lt;&gt;1,IF(AND($GJ98=2,SUM($GV98:GZ98)&lt;&gt;1),IF($GD98&gt;=0.2,1,),),0)</f>
        <v>0</v>
      </c>
      <c r="HB98" s="455">
        <f>IF($FX98&lt;&gt;1,IF(AND($GJ98=2,SUM($GV98:HA98)&lt;&gt;1),IF($FY98=1,1,),),0)</f>
        <v>0</v>
      </c>
      <c r="HC98" s="455">
        <f>IF($FX98&lt;&gt;1,IF(AND($GJ98=2,SUM($GV98:HB98)&lt;&gt;1),IF($GD98&gt;=0.1,1,),),0)</f>
        <v>0</v>
      </c>
      <c r="HD98" s="455">
        <f>IF($FX98&lt;&gt;1,IF(AND(SUM($GV98:HC98)&lt;&gt;1,$GJ98=2,$GC98&gt;0),1,),0)</f>
        <v>0</v>
      </c>
      <c r="HE98" s="455">
        <f t="shared" si="368"/>
        <v>0</v>
      </c>
      <c r="HF98" s="455">
        <f t="shared" si="369"/>
        <v>0</v>
      </c>
      <c r="HG98" s="455">
        <f>IF($FX98&lt;&gt;1,IF(AND($GJ98=3,SUM($HE98:HF98)&lt;&gt;1),IF(AND($FY98=1,$GD98&gt;=0.1),1,),),0)</f>
        <v>0</v>
      </c>
      <c r="HH98" s="455">
        <f>IF($FX98&lt;&gt;1,IF(AND($GJ98=3,SUM($HE98:HG98)&lt;&gt;1),IF(AND($FY98=1,$GD98&gt;=0.05),1,),),0)</f>
        <v>0</v>
      </c>
      <c r="HI98" s="455">
        <f>IF($FX98&lt;&gt;1,IF(AND($GJ98=3,SUM($HE98:HH98)&lt;&gt;1),IF(AND($FY98=1,$GC98&gt;0),1,),),0)</f>
        <v>0</v>
      </c>
      <c r="HJ98" s="455">
        <f>IF($FX98&lt;&gt;1,IF(AND($GJ98=3,SUM($HE98:HI98)&lt;&gt;1),IF($GD98&gt;=0.1,1,),),0)</f>
        <v>0</v>
      </c>
      <c r="HK98" s="455">
        <f>IF($FX98&lt;&gt;1,IF(AND($GJ98=3,SUM($HE98:HJ98)&lt;&gt;1),IF($FY98=1,1,),),0)</f>
        <v>0</v>
      </c>
      <c r="HL98" s="455">
        <f>IF($FX98&lt;&gt;1,IF(AND($GJ98=3,SUM($HE98:HK98)&lt;&gt;1),IF($GD98&gt;=0.05,1,),),0)</f>
        <v>0</v>
      </c>
      <c r="HM98" s="455">
        <f>IF($FX98&lt;&gt;1,IF(AND(SUM($HE98:HL98)&lt;&gt;1,$GJ98=3,$FZ98=1,$GC98&gt;0),1,),0)</f>
        <v>0</v>
      </c>
      <c r="HN98" s="457">
        <f t="shared" si="465"/>
        <v>0</v>
      </c>
      <c r="HO98" s="458"/>
      <c r="HP98" s="459">
        <f t="shared" si="370"/>
        <v>0</v>
      </c>
      <c r="HQ98" s="460">
        <f t="shared" si="371"/>
        <v>0</v>
      </c>
      <c r="HR98" s="460">
        <f t="shared" si="372"/>
        <v>0</v>
      </c>
      <c r="HS98" s="460">
        <f t="shared" si="373"/>
        <v>0</v>
      </c>
      <c r="HT98" s="460">
        <f t="shared" si="374"/>
        <v>0</v>
      </c>
      <c r="HU98" s="460">
        <f t="shared" si="375"/>
        <v>0</v>
      </c>
      <c r="HV98" s="460">
        <f t="shared" si="376"/>
        <v>0</v>
      </c>
      <c r="HW98" s="460">
        <f t="shared" si="377"/>
        <v>0</v>
      </c>
      <c r="HX98" s="460">
        <f t="shared" si="378"/>
        <v>0</v>
      </c>
      <c r="HY98" s="460">
        <f t="shared" si="379"/>
        <v>0</v>
      </c>
      <c r="HZ98" s="460">
        <f t="shared" si="380"/>
        <v>0</v>
      </c>
      <c r="IA98" s="460">
        <f t="shared" si="381"/>
        <v>0</v>
      </c>
      <c r="IB98" s="460">
        <f t="shared" si="382"/>
        <v>0</v>
      </c>
      <c r="IC98" s="460">
        <f t="shared" si="383"/>
        <v>0</v>
      </c>
      <c r="ID98" s="460">
        <f t="shared" si="384"/>
        <v>0</v>
      </c>
      <c r="IE98" s="460">
        <f t="shared" si="385"/>
        <v>0</v>
      </c>
      <c r="IF98" s="460">
        <f t="shared" si="386"/>
        <v>0</v>
      </c>
      <c r="IG98" s="460">
        <f t="shared" si="387"/>
        <v>0</v>
      </c>
      <c r="IH98" s="460">
        <f t="shared" si="388"/>
        <v>0</v>
      </c>
      <c r="II98" s="460">
        <f t="shared" si="389"/>
        <v>0</v>
      </c>
      <c r="IJ98" s="460">
        <f t="shared" si="390"/>
        <v>0</v>
      </c>
      <c r="IK98" s="460">
        <f t="shared" si="391"/>
        <v>0</v>
      </c>
      <c r="IL98" s="460">
        <f t="shared" si="392"/>
        <v>0</v>
      </c>
      <c r="IM98" s="460">
        <f t="shared" si="393"/>
        <v>0</v>
      </c>
      <c r="IN98" s="460">
        <f t="shared" si="394"/>
        <v>0</v>
      </c>
      <c r="IO98" s="460">
        <f t="shared" si="395"/>
        <v>0</v>
      </c>
      <c r="IP98" s="460">
        <f t="shared" si="396"/>
        <v>0</v>
      </c>
      <c r="IQ98" s="460">
        <f t="shared" si="397"/>
        <v>0</v>
      </c>
      <c r="IR98" s="460">
        <f t="shared" si="398"/>
        <v>0</v>
      </c>
      <c r="IS98" s="460">
        <f t="shared" si="399"/>
        <v>0</v>
      </c>
      <c r="IT98" s="460">
        <f t="shared" si="400"/>
        <v>0</v>
      </c>
      <c r="IU98" s="460">
        <f t="shared" si="401"/>
        <v>0</v>
      </c>
      <c r="IV98" s="460">
        <f t="shared" si="402"/>
        <v>0</v>
      </c>
      <c r="IW98" s="460">
        <f t="shared" si="403"/>
        <v>0</v>
      </c>
      <c r="IX98" s="460">
        <f t="shared" si="404"/>
        <v>0</v>
      </c>
      <c r="IY98" s="460">
        <f t="shared" si="405"/>
        <v>0</v>
      </c>
      <c r="IZ98" s="460">
        <f t="shared" si="406"/>
        <v>0</v>
      </c>
      <c r="JA98" s="460">
        <f t="shared" si="407"/>
        <v>0</v>
      </c>
      <c r="JB98" s="460">
        <f t="shared" si="408"/>
        <v>0</v>
      </c>
      <c r="JC98" s="460">
        <f t="shared" si="409"/>
        <v>0</v>
      </c>
      <c r="JD98" s="460">
        <f t="shared" si="410"/>
        <v>0</v>
      </c>
      <c r="JE98" s="460">
        <f t="shared" si="411"/>
        <v>0</v>
      </c>
      <c r="JF98" s="460">
        <f t="shared" si="412"/>
        <v>0</v>
      </c>
      <c r="JG98" s="460">
        <f t="shared" si="466"/>
        <v>0</v>
      </c>
      <c r="JH98" s="460">
        <f t="shared" si="467"/>
        <v>0</v>
      </c>
      <c r="JI98" s="460">
        <f t="shared" si="468"/>
        <v>0</v>
      </c>
      <c r="JJ98" s="460">
        <f t="shared" si="469"/>
        <v>0</v>
      </c>
      <c r="JK98" s="460">
        <f t="shared" si="470"/>
        <v>0</v>
      </c>
      <c r="JL98" s="460">
        <f t="shared" si="471"/>
        <v>0</v>
      </c>
      <c r="JM98" s="648">
        <f t="shared" si="413"/>
        <v>0</v>
      </c>
      <c r="JN98" s="460">
        <f t="shared" si="414"/>
        <v>0</v>
      </c>
      <c r="JO98" s="460">
        <f t="shared" si="415"/>
        <v>0</v>
      </c>
      <c r="JP98" s="648">
        <f t="shared" si="416"/>
        <v>0</v>
      </c>
      <c r="JQ98" s="460">
        <f t="shared" si="417"/>
        <v>0</v>
      </c>
      <c r="JR98" s="460">
        <f t="shared" si="418"/>
        <v>0</v>
      </c>
      <c r="JS98" s="460">
        <f t="shared" si="472"/>
        <v>0</v>
      </c>
      <c r="JT98" s="460">
        <f t="shared" si="419"/>
        <v>0</v>
      </c>
      <c r="JU98" s="460">
        <f t="shared" si="420"/>
        <v>0</v>
      </c>
      <c r="JV98" s="460">
        <f t="shared" si="421"/>
        <v>0</v>
      </c>
      <c r="JW98" s="460">
        <f t="shared" si="506"/>
        <v>0</v>
      </c>
      <c r="JX98" s="460">
        <f t="shared" si="506"/>
        <v>0</v>
      </c>
      <c r="JY98" s="460">
        <f t="shared" si="506"/>
        <v>0</v>
      </c>
      <c r="JZ98" s="460">
        <f t="shared" si="506"/>
        <v>0</v>
      </c>
      <c r="KA98" s="460">
        <f t="shared" si="506"/>
        <v>0</v>
      </c>
      <c r="KB98" s="460">
        <f t="shared" si="506"/>
        <v>0</v>
      </c>
      <c r="KC98" s="460">
        <f t="shared" si="506"/>
        <v>0</v>
      </c>
      <c r="KD98" s="460">
        <f t="shared" si="506"/>
        <v>0</v>
      </c>
      <c r="KE98" s="460">
        <f t="shared" si="506"/>
        <v>0</v>
      </c>
      <c r="KF98" s="460">
        <f t="shared" si="505"/>
        <v>0</v>
      </c>
      <c r="KG98" s="460">
        <f t="shared" si="505"/>
        <v>0</v>
      </c>
      <c r="KH98" s="460">
        <f t="shared" si="505"/>
        <v>0</v>
      </c>
      <c r="KI98" s="460">
        <f t="shared" si="498"/>
        <v>0</v>
      </c>
      <c r="KJ98" s="460">
        <f t="shared" si="499"/>
        <v>0</v>
      </c>
      <c r="KK98" s="460">
        <f t="shared" si="499"/>
        <v>0</v>
      </c>
      <c r="KL98" s="460">
        <f t="shared" si="499"/>
        <v>0</v>
      </c>
      <c r="KM98" s="460">
        <f t="shared" si="499"/>
        <v>0</v>
      </c>
      <c r="KN98" s="460">
        <f t="shared" si="499"/>
        <v>0</v>
      </c>
      <c r="KO98" s="460">
        <f t="shared" si="499"/>
        <v>0</v>
      </c>
      <c r="KP98" s="460">
        <f t="shared" si="499"/>
        <v>0</v>
      </c>
      <c r="KQ98" s="460">
        <f t="shared" si="499"/>
        <v>0</v>
      </c>
      <c r="KR98" s="460">
        <f t="shared" si="491"/>
        <v>0</v>
      </c>
      <c r="KS98" s="460">
        <f t="shared" si="491"/>
        <v>0</v>
      </c>
      <c r="KT98" s="460">
        <f t="shared" si="491"/>
        <v>0</v>
      </c>
      <c r="KU98" s="460">
        <f t="shared" si="491"/>
        <v>0</v>
      </c>
      <c r="KV98" s="460">
        <f t="shared" si="491"/>
        <v>0</v>
      </c>
      <c r="KW98" s="460">
        <f t="shared" si="491"/>
        <v>0</v>
      </c>
      <c r="KX98" s="460">
        <f t="shared" si="423"/>
        <v>0</v>
      </c>
      <c r="KY98" s="460">
        <f t="shared" si="490"/>
        <v>0</v>
      </c>
      <c r="KZ98" s="460">
        <f t="shared" si="424"/>
        <v>0</v>
      </c>
      <c r="LA98" s="457">
        <f t="shared" si="424"/>
        <v>0</v>
      </c>
      <c r="LB98" s="461">
        <f t="shared" si="473"/>
        <v>0</v>
      </c>
      <c r="LC98" s="460">
        <f t="shared" si="425"/>
        <v>0</v>
      </c>
      <c r="LD98" s="462">
        <f>IF(I98=1,VLOOKUP(C98,'総括表 (A表)'!$E$12:$AP$542,37,FALSE),)</f>
        <v>0</v>
      </c>
      <c r="LE98" s="463">
        <f t="shared" si="474"/>
        <v>0</v>
      </c>
      <c r="LF98" s="460" t="str">
        <f t="shared" si="426"/>
        <v/>
      </c>
      <c r="LG98" s="460" t="str">
        <f t="shared" si="427"/>
        <v/>
      </c>
      <c r="LH98" s="460" t="str">
        <f t="shared" si="475"/>
        <v/>
      </c>
      <c r="LI98" s="460" t="str">
        <f t="shared" si="476"/>
        <v/>
      </c>
      <c r="LJ98" s="460" t="str">
        <f t="shared" si="477"/>
        <v/>
      </c>
      <c r="LK98" s="460" t="str">
        <f t="shared" si="478"/>
        <v/>
      </c>
      <c r="LL98" s="460" t="str">
        <f t="shared" si="479"/>
        <v/>
      </c>
      <c r="LM98" s="460" t="str">
        <f t="shared" si="480"/>
        <v/>
      </c>
      <c r="LN98" s="460" t="str">
        <f t="shared" si="481"/>
        <v/>
      </c>
      <c r="LO98" s="462" t="str">
        <f t="shared" si="428"/>
        <v/>
      </c>
      <c r="LP98" s="459">
        <f t="shared" si="482"/>
        <v>0</v>
      </c>
      <c r="LQ98" s="460" t="str">
        <f t="shared" si="429"/>
        <v/>
      </c>
      <c r="LR98" s="460" t="str">
        <f t="shared" si="430"/>
        <v/>
      </c>
      <c r="LS98" s="464" t="str">
        <f t="shared" si="431"/>
        <v/>
      </c>
      <c r="LT98" s="460" t="str">
        <f t="shared" si="432"/>
        <v/>
      </c>
      <c r="LU98" s="460" t="str">
        <f t="shared" si="433"/>
        <v/>
      </c>
      <c r="LV98" s="621" t="str">
        <f t="shared" si="489"/>
        <v>○</v>
      </c>
      <c r="LW98" s="459">
        <f t="shared" si="483"/>
        <v>0</v>
      </c>
      <c r="LX98" s="465">
        <f t="shared" si="434"/>
        <v>0</v>
      </c>
      <c r="LY98" s="465" t="str">
        <f t="shared" si="435"/>
        <v/>
      </c>
      <c r="LZ98" s="466" t="str">
        <f t="shared" si="484"/>
        <v/>
      </c>
      <c r="MA98" s="466">
        <f t="shared" si="436"/>
        <v>0</v>
      </c>
      <c r="MB98" s="466">
        <f t="shared" si="485"/>
        <v>0</v>
      </c>
      <c r="MC98" s="466">
        <f t="shared" si="437"/>
        <v>0</v>
      </c>
      <c r="MD98" s="467">
        <f t="shared" si="438"/>
        <v>0</v>
      </c>
      <c r="ME98" s="468" t="str">
        <f t="shared" si="439"/>
        <v>○</v>
      </c>
      <c r="MF98" s="469" t="str">
        <f t="shared" si="440"/>
        <v/>
      </c>
      <c r="MG98" s="466">
        <f t="shared" si="441"/>
        <v>0</v>
      </c>
      <c r="MH98" s="470">
        <f t="shared" si="442"/>
        <v>0</v>
      </c>
      <c r="MI98" s="471" t="str">
        <f t="shared" si="486"/>
        <v>○</v>
      </c>
      <c r="MJ98" s="556" t="str">
        <f t="shared" si="487"/>
        <v>○</v>
      </c>
      <c r="MK98" s="569" t="str">
        <f t="shared" si="443"/>
        <v/>
      </c>
      <c r="ML98" s="568" t="str">
        <f t="shared" si="444"/>
        <v/>
      </c>
      <c r="MM98" s="570" t="str">
        <f t="shared" si="445"/>
        <v/>
      </c>
      <c r="MN98" s="571">
        <f t="shared" si="446"/>
        <v>0</v>
      </c>
    </row>
    <row r="99" spans="1:352" ht="30" customHeight="1">
      <c r="A99" s="531">
        <f t="shared" si="331"/>
        <v>0</v>
      </c>
      <c r="B99" s="531">
        <f t="shared" si="447"/>
        <v>0</v>
      </c>
      <c r="C99" s="531">
        <f t="shared" si="495"/>
        <v>0</v>
      </c>
      <c r="D99" s="531">
        <f t="shared" si="448"/>
        <v>0</v>
      </c>
      <c r="E99" s="531">
        <f t="shared" si="332"/>
        <v>0</v>
      </c>
      <c r="F99" s="531">
        <f t="shared" si="333"/>
        <v>0</v>
      </c>
      <c r="G99" s="531">
        <f t="shared" si="449"/>
        <v>0</v>
      </c>
      <c r="H99" s="531">
        <f t="shared" si="450"/>
        <v>0</v>
      </c>
      <c r="I99" s="531">
        <f t="shared" si="334"/>
        <v>0</v>
      </c>
      <c r="J99" s="531">
        <f t="shared" si="451"/>
        <v>0</v>
      </c>
      <c r="K99" s="532">
        <f t="shared" si="335"/>
        <v>86</v>
      </c>
      <c r="L99" s="390"/>
      <c r="M99" s="391"/>
      <c r="N99" s="391"/>
      <c r="O99" s="102"/>
      <c r="P99" s="545" cm="1">
        <f t="array" ref="P99">IFERROR(_xlfn.IFS($O99=1,"都市農業地域",$O99=2,"平地農業地域",$O99=3,"中間農業地域",$O99=4,"山間農業地域"),0)</f>
        <v>0</v>
      </c>
      <c r="Q99" s="560"/>
      <c r="R99" s="317">
        <f t="shared" si="336"/>
        <v>0</v>
      </c>
      <c r="S99" s="637"/>
      <c r="T99" s="742"/>
      <c r="U99" s="743"/>
      <c r="V99" s="637"/>
      <c r="W99" s="455" t="str">
        <f t="shared" si="452"/>
        <v/>
      </c>
      <c r="X99" s="546" t="str">
        <f>IFERROR(IF($Y99=5,"100万円",VLOOKUP($W99,'整理番号表 （R7） '!$Y$33:$Z$34,2,"FALSE")),"")</f>
        <v/>
      </c>
      <c r="Y99" s="50"/>
      <c r="Z99" s="456" cm="1">
        <f t="array" ref="Z99">IFERROR(_xlfn.IFS($Y99=1,"認定農業者",$Y99=2,"認定就農者",$Y99=3,"集落営農組織(任意組織)",$Y99=4,"市町村基本構想に示す目標水準を達成している農業者",$Y99=5,"市町村が認める者"),0)</f>
        <v>0</v>
      </c>
      <c r="AA99" s="371"/>
      <c r="AB99" s="547" t="str">
        <f>'整理番号表 （R7） '!$AC99</f>
        <v/>
      </c>
      <c r="AC99" s="548" t="str">
        <f t="shared" si="497"/>
        <v/>
      </c>
      <c r="AD99" s="50"/>
      <c r="AE99" s="50"/>
      <c r="AF99" s="318">
        <f>IF(AE99&lt;&gt;0,VLOOKUP(AE99,'整理番号表 （R7） '!$B$20:$F$47,2,FALSE),)</f>
        <v>0</v>
      </c>
      <c r="AG99" s="104"/>
      <c r="AH99" s="549" t="str">
        <f>IFERROR(VLOOKUP(AG99,'整理番号表 （R7） '!$P$6:$Q$39,2,FALSE),"")</f>
        <v/>
      </c>
      <c r="AI99" s="106"/>
      <c r="AJ99" s="530">
        <f t="shared" si="337"/>
        <v>0</v>
      </c>
      <c r="AK99" s="89"/>
      <c r="AL99" s="632"/>
      <c r="AM99" s="439"/>
      <c r="AN99" s="440"/>
      <c r="AO99" s="440"/>
      <c r="AP99" s="104"/>
      <c r="AQ99" s="441">
        <f>IF(AP99&lt;&gt;0,VLOOKUP(AP99,'整理番号表 （R7） '!$P$43:$R$49,2,FALSE),)</f>
        <v>0</v>
      </c>
      <c r="AR99" s="442"/>
      <c r="AS99" s="440"/>
      <c r="AT99" s="105"/>
      <c r="AU99" s="767"/>
      <c r="AV99" s="767"/>
      <c r="AW99" s="418"/>
      <c r="AX99" s="443">
        <f t="shared" si="453"/>
        <v>0</v>
      </c>
      <c r="AY99" s="443">
        <f t="shared" si="338"/>
        <v>0</v>
      </c>
      <c r="AZ99" s="418"/>
      <c r="BA99" s="443">
        <f t="shared" si="488"/>
        <v>0</v>
      </c>
      <c r="BB99" s="444"/>
      <c r="BC99" s="444"/>
      <c r="BD99" s="444"/>
      <c r="BE99" s="620"/>
      <c r="BF99" s="553" t="str">
        <f t="shared" si="339"/>
        <v/>
      </c>
      <c r="BG99" s="562" t="str">
        <f t="shared" si="340"/>
        <v/>
      </c>
      <c r="BH99" s="445">
        <f t="shared" si="454"/>
        <v>0</v>
      </c>
      <c r="BI99" s="445">
        <f t="shared" si="455"/>
        <v>0</v>
      </c>
      <c r="BJ99" s="446"/>
      <c r="BK99" s="446"/>
      <c r="BL99" s="446"/>
      <c r="BM99" s="45"/>
      <c r="BN99" s="318">
        <f>IF(BM99&lt;&gt;0,VLOOKUP(BM99,'整理番号表 （R7） '!$T$6:$U$16,2,FALSE),)</f>
        <v>0</v>
      </c>
      <c r="BO99" s="45"/>
      <c r="BP99" s="318">
        <f>IF(BO99&lt;&gt;0,VLOOKUP(BO99,'整理番号表 （R7） '!$T$23:$U$30,2,FALSE),)</f>
        <v>0</v>
      </c>
      <c r="BQ99" s="45"/>
      <c r="BR99" s="319">
        <f t="shared" si="341"/>
        <v>0</v>
      </c>
      <c r="BS99" s="763" t="str">
        <f t="shared" si="342"/>
        <v/>
      </c>
      <c r="BT99" s="113"/>
      <c r="BU99" s="618"/>
      <c r="BV99" s="113"/>
      <c r="BW99" s="113"/>
      <c r="BX99" s="113"/>
      <c r="BY99" s="554">
        <f t="shared" si="456"/>
        <v>0</v>
      </c>
      <c r="BZ99" s="764">
        <f t="shared" si="195"/>
        <v>0</v>
      </c>
      <c r="CA99" s="317">
        <f t="shared" si="457"/>
        <v>0</v>
      </c>
      <c r="CB99" s="357" t="str">
        <f t="shared" si="496"/>
        <v/>
      </c>
      <c r="CC99" s="317">
        <f t="shared" si="343"/>
        <v>0</v>
      </c>
      <c r="CD99" s="317">
        <f t="shared" si="458"/>
        <v>0</v>
      </c>
      <c r="CE99" s="317">
        <f t="shared" si="459"/>
        <v>0</v>
      </c>
      <c r="CF99" s="317">
        <f t="shared" si="460"/>
        <v>0</v>
      </c>
      <c r="CG99" s="317">
        <f t="shared" si="461"/>
        <v>0</v>
      </c>
      <c r="CH99" s="317">
        <f t="shared" si="462"/>
        <v>0</v>
      </c>
      <c r="CI99" s="357" t="str">
        <f t="shared" si="463"/>
        <v/>
      </c>
      <c r="CJ99" s="572">
        <f t="shared" si="500"/>
        <v>0</v>
      </c>
      <c r="CK99" s="320">
        <f t="shared" si="500"/>
        <v>0</v>
      </c>
      <c r="CL99" s="320">
        <f t="shared" si="500"/>
        <v>0</v>
      </c>
      <c r="CM99" s="320">
        <f t="shared" si="500"/>
        <v>0</v>
      </c>
      <c r="CN99" s="320">
        <f t="shared" si="500"/>
        <v>0</v>
      </c>
      <c r="CO99" s="320">
        <f t="shared" si="500"/>
        <v>0</v>
      </c>
      <c r="CP99" s="320">
        <f t="shared" si="344"/>
        <v>0</v>
      </c>
      <c r="CQ99" s="320">
        <f t="shared" si="501"/>
        <v>0</v>
      </c>
      <c r="CR99" s="320">
        <f t="shared" si="501"/>
        <v>0</v>
      </c>
      <c r="CS99" s="320">
        <f t="shared" si="501"/>
        <v>0</v>
      </c>
      <c r="CT99" s="320">
        <f t="shared" si="501"/>
        <v>0</v>
      </c>
      <c r="CU99" s="320">
        <f t="shared" si="501"/>
        <v>0</v>
      </c>
      <c r="CV99" s="320">
        <f t="shared" si="501"/>
        <v>0</v>
      </c>
      <c r="CW99" s="320">
        <f t="shared" si="345"/>
        <v>0</v>
      </c>
      <c r="CX99" s="320">
        <f t="shared" si="502"/>
        <v>0</v>
      </c>
      <c r="CY99" s="320">
        <f t="shared" si="502"/>
        <v>0</v>
      </c>
      <c r="CZ99" s="320">
        <f t="shared" si="502"/>
        <v>0</v>
      </c>
      <c r="DA99" s="320">
        <f t="shared" si="502"/>
        <v>0</v>
      </c>
      <c r="DB99" s="320">
        <f t="shared" si="502"/>
        <v>0</v>
      </c>
      <c r="DC99" s="320">
        <f t="shared" si="502"/>
        <v>0</v>
      </c>
      <c r="DD99" s="320">
        <f t="shared" si="346"/>
        <v>0</v>
      </c>
      <c r="DE99" s="320">
        <f t="shared" si="503"/>
        <v>0</v>
      </c>
      <c r="DF99" s="320">
        <f t="shared" si="503"/>
        <v>0</v>
      </c>
      <c r="DG99" s="320">
        <f t="shared" si="503"/>
        <v>0</v>
      </c>
      <c r="DH99" s="320">
        <f t="shared" si="503"/>
        <v>0</v>
      </c>
      <c r="DI99" s="320">
        <f t="shared" si="504"/>
        <v>0</v>
      </c>
      <c r="DJ99" s="320">
        <f t="shared" si="504"/>
        <v>0</v>
      </c>
      <c r="DK99" s="320">
        <f t="shared" si="347"/>
        <v>0</v>
      </c>
      <c r="DL99" s="320">
        <f t="shared" si="348"/>
        <v>0</v>
      </c>
      <c r="DM99" s="320">
        <f t="shared" si="349"/>
        <v>0</v>
      </c>
      <c r="DN99" s="320">
        <f t="shared" si="350"/>
        <v>0</v>
      </c>
      <c r="DO99" s="320">
        <f t="shared" si="351"/>
        <v>0</v>
      </c>
      <c r="DP99" s="374">
        <f t="shared" si="352"/>
        <v>0</v>
      </c>
      <c r="DQ99" s="447">
        <f t="shared" si="353"/>
        <v>0</v>
      </c>
      <c r="DR99" s="447">
        <f>IF($W99=1,IF(SUM($DQ99:DQ99)&lt;&gt;1,IF(SUM(GL99,GW99,HF99)&gt;0,1,),),)</f>
        <v>0</v>
      </c>
      <c r="DS99" s="447">
        <f>IF($W99=1,IF(SUM($DQ99:DR99)&lt;&gt;1,IF(SUM(GM99,GX99,HG99)&gt;0,1,),),)</f>
        <v>0</v>
      </c>
      <c r="DT99" s="447">
        <f>IF($W99=1,IF(SUM($DQ99:DS99)&lt;&gt;1,IF(SUM(GN99,GY99,HH99)&gt;0,1,),),)</f>
        <v>0</v>
      </c>
      <c r="DU99" s="447">
        <f>IF($W99=1,IF(SUM($DQ99:DT99)&lt;&gt;1,IF(SUM(GO99,GT99,GZ99,HI99)&gt;0,1,),),)</f>
        <v>0</v>
      </c>
      <c r="DV99" s="447">
        <f>IF($W99=1,IF(SUM($DQ99:DT99)&lt;&gt;1,IF(SUM(GP99,HA99,HJ99)&gt;0,1,),),)</f>
        <v>0</v>
      </c>
      <c r="DW99" s="447">
        <f>IF($W99=1,IF(SUM($DQ99:DV99)&lt;&gt;1,IF(SUM(GQ99,HB99,HK99)&gt;0,1,),),)</f>
        <v>0</v>
      </c>
      <c r="DX99" s="447">
        <f>IF($W99=1,IF(SUM($DQ99:DV99)&lt;&gt;1,IF(SUM(GR99,HC99,HL99)&gt;0,1,),),)</f>
        <v>0</v>
      </c>
      <c r="DY99" s="447">
        <f>IF($W99=1,IF(SUM($DQ99:DX99)&lt;&gt;1,IF(SUM(GS99,HD99,HM99,GU99)&gt;0,1,),),)</f>
        <v>0</v>
      </c>
      <c r="DZ99" s="447">
        <f t="shared" si="354"/>
        <v>0</v>
      </c>
      <c r="EA99" s="643"/>
      <c r="EB99" s="643"/>
      <c r="EC99" s="643"/>
      <c r="ED99" s="643"/>
      <c r="EE99" s="643"/>
      <c r="EF99" s="643"/>
      <c r="EG99" s="643"/>
      <c r="EH99" s="643"/>
      <c r="EI99" s="643"/>
      <c r="EJ99" s="643"/>
      <c r="EK99" s="643"/>
      <c r="EL99" s="643"/>
      <c r="EM99" s="56"/>
      <c r="EN99" s="56"/>
      <c r="EO99" s="56"/>
      <c r="EP99" s="56"/>
      <c r="EQ99" s="56"/>
      <c r="ER99" s="555">
        <f t="shared" si="355"/>
        <v>0</v>
      </c>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448"/>
      <c r="FT99" s="56"/>
      <c r="FU99" s="449"/>
      <c r="FV99" s="458"/>
      <c r="FW99" s="573"/>
      <c r="FX99" s="530">
        <f t="shared" si="356"/>
        <v>0</v>
      </c>
      <c r="FY99" s="450"/>
      <c r="FZ99" s="451"/>
      <c r="GA99" s="452"/>
      <c r="GB99" s="452"/>
      <c r="GC99" s="453">
        <f t="shared" si="357"/>
        <v>0</v>
      </c>
      <c r="GD99" s="454">
        <f t="shared" si="358"/>
        <v>0</v>
      </c>
      <c r="GE99" s="455">
        <f t="shared" si="359"/>
        <v>0</v>
      </c>
      <c r="GF99" s="456">
        <f t="shared" si="360"/>
        <v>0</v>
      </c>
      <c r="GG99" s="456">
        <f t="shared" si="361"/>
        <v>0</v>
      </c>
      <c r="GH99" s="456">
        <f t="shared" si="362"/>
        <v>0</v>
      </c>
      <c r="GI99" s="456">
        <f t="shared" si="363"/>
        <v>0</v>
      </c>
      <c r="GJ99" s="455">
        <f t="shared" si="364"/>
        <v>0</v>
      </c>
      <c r="GK99" s="455">
        <f t="shared" si="464"/>
        <v>0</v>
      </c>
      <c r="GL99" s="455">
        <f>IF(AND($FX99&lt;&gt;1,$FZ99&lt;&gt;1),IF(AND(SUM($GK99:GK99)&lt;&gt;1),IF($GC99&gt;=10,1,),),0)</f>
        <v>0</v>
      </c>
      <c r="GM99" s="455">
        <f>IF(AND($FX99&lt;&gt;1,$FZ99&lt;&gt;1),IF(AND(SUM($GK99:GL99)&lt;&gt;1),IF(AND($FY99=1,$GC99&gt;=4),1,),),0)</f>
        <v>0</v>
      </c>
      <c r="GN99" s="455">
        <f>IF(AND($FX99&lt;&gt;1,$FZ99&lt;&gt;1),IF(AND(SUM($GK99:GM99)&lt;&gt;1),IF(AND($FY99=1,$GC99&gt;=2),1,),),0)</f>
        <v>0</v>
      </c>
      <c r="GO99" s="455">
        <f>IF(AND($FX99&lt;&gt;1,$FZ99&lt;&gt;1),IF(AND(SUM($GK99:GN99)&lt;&gt;1),IF(AND($FY99=1,$GC99&gt;0),1,),),0)</f>
        <v>0</v>
      </c>
      <c r="GP99" s="455">
        <f>IF(AND($FX99&lt;&gt;1,$FZ99&lt;&gt;1),IF(AND(SUM($GK99:GO99)&lt;&gt;1),IF($GC99&gt;=4,1,),),0)</f>
        <v>0</v>
      </c>
      <c r="GQ99" s="455">
        <f>IF(AND($FX99&lt;&gt;1,$FZ99&lt;&gt;1),IF(AND(SUM($GK99:GP99)&lt;&gt;1),IF($FY99=1,1,),),0)</f>
        <v>0</v>
      </c>
      <c r="GR99" s="455">
        <f>IF(AND($FX99&lt;&gt;1,$FZ99&lt;&gt;1),IF(AND(SUM($GK99:GQ99)&lt;&gt;1),IF($GC99&gt;=2,1,),),0)</f>
        <v>0</v>
      </c>
      <c r="GS99" s="455">
        <f>IF(AND($FX99&lt;&gt;1,$FZ99&lt;&gt;1),IF(AND(SUM($GK99:GR99)&lt;&gt;1),IF($GC99&gt;0,1,),),0)</f>
        <v>0</v>
      </c>
      <c r="GT99" s="455">
        <f t="shared" si="365"/>
        <v>0</v>
      </c>
      <c r="GU99" s="455">
        <f>IF($FX99&lt;&gt;1,IF(AND(SUM($GT99:GT99)&lt;&gt;1,$GJ99=4,$FZ99=1,$GC99&gt;0),1,),0)</f>
        <v>0</v>
      </c>
      <c r="GV99" s="455">
        <f t="shared" si="366"/>
        <v>0</v>
      </c>
      <c r="GW99" s="455">
        <f t="shared" si="367"/>
        <v>0</v>
      </c>
      <c r="GX99" s="455">
        <f>IF($FX99&lt;&gt;1,IF(AND($GJ99=2,SUM($GV99:GW99)&lt;&gt;1),IF(AND($FY99=1,$GD99&gt;=0.2),1,),),0)</f>
        <v>0</v>
      </c>
      <c r="GY99" s="455">
        <f>IF($FX99&lt;&gt;1,IF(AND($GJ99=2,SUM($GV99:GX99)&lt;&gt;1),IF(AND($FY99=1,$GD99&gt;=0.1),1,),),0)</f>
        <v>0</v>
      </c>
      <c r="GZ99" s="455">
        <f>IF($FX99&lt;&gt;1,IF(AND($GJ99=2,SUM($GV99:GY99)&lt;&gt;1),IF(AND($FY99=1,$GC99&gt;0),1,),),0)</f>
        <v>0</v>
      </c>
      <c r="HA99" s="455">
        <f>IF($FX99&lt;&gt;1,IF(AND($GJ99=2,SUM($GV99:GZ99)&lt;&gt;1),IF($GD99&gt;=0.2,1,),),0)</f>
        <v>0</v>
      </c>
      <c r="HB99" s="455">
        <f>IF($FX99&lt;&gt;1,IF(AND($GJ99=2,SUM($GV99:HA99)&lt;&gt;1),IF($FY99=1,1,),),0)</f>
        <v>0</v>
      </c>
      <c r="HC99" s="455">
        <f>IF($FX99&lt;&gt;1,IF(AND($GJ99=2,SUM($GV99:HB99)&lt;&gt;1),IF($GD99&gt;=0.1,1,),),0)</f>
        <v>0</v>
      </c>
      <c r="HD99" s="455">
        <f>IF($FX99&lt;&gt;1,IF(AND(SUM($GV99:HC99)&lt;&gt;1,$GJ99=2,$GC99&gt;0),1,),0)</f>
        <v>0</v>
      </c>
      <c r="HE99" s="455">
        <f t="shared" si="368"/>
        <v>0</v>
      </c>
      <c r="HF99" s="455">
        <f t="shared" si="369"/>
        <v>0</v>
      </c>
      <c r="HG99" s="455">
        <f>IF($FX99&lt;&gt;1,IF(AND($GJ99=3,SUM($HE99:HF99)&lt;&gt;1),IF(AND($FY99=1,$GD99&gt;=0.1),1,),),0)</f>
        <v>0</v>
      </c>
      <c r="HH99" s="455">
        <f>IF($FX99&lt;&gt;1,IF(AND($GJ99=3,SUM($HE99:HG99)&lt;&gt;1),IF(AND($FY99=1,$GD99&gt;=0.05),1,),),0)</f>
        <v>0</v>
      </c>
      <c r="HI99" s="455">
        <f>IF($FX99&lt;&gt;1,IF(AND($GJ99=3,SUM($HE99:HH99)&lt;&gt;1),IF(AND($FY99=1,$GC99&gt;0),1,),),0)</f>
        <v>0</v>
      </c>
      <c r="HJ99" s="455">
        <f>IF($FX99&lt;&gt;1,IF(AND($GJ99=3,SUM($HE99:HI99)&lt;&gt;1),IF($GD99&gt;=0.1,1,),),0)</f>
        <v>0</v>
      </c>
      <c r="HK99" s="455">
        <f>IF($FX99&lt;&gt;1,IF(AND($GJ99=3,SUM($HE99:HJ99)&lt;&gt;1),IF($FY99=1,1,),),0)</f>
        <v>0</v>
      </c>
      <c r="HL99" s="455">
        <f>IF($FX99&lt;&gt;1,IF(AND($GJ99=3,SUM($HE99:HK99)&lt;&gt;1),IF($GD99&gt;=0.05,1,),),0)</f>
        <v>0</v>
      </c>
      <c r="HM99" s="455">
        <f>IF($FX99&lt;&gt;1,IF(AND(SUM($HE99:HL99)&lt;&gt;1,$GJ99=3,$FZ99=1,$GC99&gt;0),1,),0)</f>
        <v>0</v>
      </c>
      <c r="HN99" s="457">
        <f t="shared" si="465"/>
        <v>0</v>
      </c>
      <c r="HO99" s="458"/>
      <c r="HP99" s="459">
        <f t="shared" si="370"/>
        <v>0</v>
      </c>
      <c r="HQ99" s="460">
        <f t="shared" si="371"/>
        <v>0</v>
      </c>
      <c r="HR99" s="460">
        <f t="shared" si="372"/>
        <v>0</v>
      </c>
      <c r="HS99" s="460">
        <f t="shared" si="373"/>
        <v>0</v>
      </c>
      <c r="HT99" s="460">
        <f t="shared" si="374"/>
        <v>0</v>
      </c>
      <c r="HU99" s="460">
        <f t="shared" si="375"/>
        <v>0</v>
      </c>
      <c r="HV99" s="460">
        <f t="shared" si="376"/>
        <v>0</v>
      </c>
      <c r="HW99" s="460">
        <f t="shared" si="377"/>
        <v>0</v>
      </c>
      <c r="HX99" s="460">
        <f t="shared" si="378"/>
        <v>0</v>
      </c>
      <c r="HY99" s="460">
        <f t="shared" si="379"/>
        <v>0</v>
      </c>
      <c r="HZ99" s="460">
        <f t="shared" si="380"/>
        <v>0</v>
      </c>
      <c r="IA99" s="460">
        <f t="shared" si="381"/>
        <v>0</v>
      </c>
      <c r="IB99" s="460">
        <f t="shared" si="382"/>
        <v>0</v>
      </c>
      <c r="IC99" s="460">
        <f t="shared" si="383"/>
        <v>0</v>
      </c>
      <c r="ID99" s="460">
        <f t="shared" si="384"/>
        <v>0</v>
      </c>
      <c r="IE99" s="460">
        <f t="shared" si="385"/>
        <v>0</v>
      </c>
      <c r="IF99" s="460">
        <f t="shared" si="386"/>
        <v>0</v>
      </c>
      <c r="IG99" s="460">
        <f t="shared" si="387"/>
        <v>0</v>
      </c>
      <c r="IH99" s="460">
        <f t="shared" si="388"/>
        <v>0</v>
      </c>
      <c r="II99" s="460">
        <f t="shared" si="389"/>
        <v>0</v>
      </c>
      <c r="IJ99" s="460">
        <f t="shared" si="390"/>
        <v>0</v>
      </c>
      <c r="IK99" s="460">
        <f t="shared" si="391"/>
        <v>0</v>
      </c>
      <c r="IL99" s="460">
        <f t="shared" si="392"/>
        <v>0</v>
      </c>
      <c r="IM99" s="460">
        <f t="shared" si="393"/>
        <v>0</v>
      </c>
      <c r="IN99" s="460">
        <f t="shared" si="394"/>
        <v>0</v>
      </c>
      <c r="IO99" s="460">
        <f t="shared" si="395"/>
        <v>0</v>
      </c>
      <c r="IP99" s="460">
        <f t="shared" si="396"/>
        <v>0</v>
      </c>
      <c r="IQ99" s="460">
        <f t="shared" si="397"/>
        <v>0</v>
      </c>
      <c r="IR99" s="460">
        <f t="shared" si="398"/>
        <v>0</v>
      </c>
      <c r="IS99" s="460">
        <f t="shared" si="399"/>
        <v>0</v>
      </c>
      <c r="IT99" s="460">
        <f t="shared" si="400"/>
        <v>0</v>
      </c>
      <c r="IU99" s="460">
        <f t="shared" si="401"/>
        <v>0</v>
      </c>
      <c r="IV99" s="460">
        <f t="shared" si="402"/>
        <v>0</v>
      </c>
      <c r="IW99" s="460">
        <f t="shared" si="403"/>
        <v>0</v>
      </c>
      <c r="IX99" s="460">
        <f t="shared" si="404"/>
        <v>0</v>
      </c>
      <c r="IY99" s="460">
        <f t="shared" si="405"/>
        <v>0</v>
      </c>
      <c r="IZ99" s="460">
        <f t="shared" si="406"/>
        <v>0</v>
      </c>
      <c r="JA99" s="460">
        <f t="shared" si="407"/>
        <v>0</v>
      </c>
      <c r="JB99" s="460">
        <f t="shared" si="408"/>
        <v>0</v>
      </c>
      <c r="JC99" s="460">
        <f t="shared" si="409"/>
        <v>0</v>
      </c>
      <c r="JD99" s="460">
        <f t="shared" si="410"/>
        <v>0</v>
      </c>
      <c r="JE99" s="460">
        <f t="shared" si="411"/>
        <v>0</v>
      </c>
      <c r="JF99" s="460">
        <f t="shared" si="412"/>
        <v>0</v>
      </c>
      <c r="JG99" s="460">
        <f t="shared" si="466"/>
        <v>0</v>
      </c>
      <c r="JH99" s="460">
        <f t="shared" si="467"/>
        <v>0</v>
      </c>
      <c r="JI99" s="460">
        <f t="shared" si="468"/>
        <v>0</v>
      </c>
      <c r="JJ99" s="460">
        <f t="shared" si="469"/>
        <v>0</v>
      </c>
      <c r="JK99" s="460">
        <f t="shared" si="470"/>
        <v>0</v>
      </c>
      <c r="JL99" s="460">
        <f t="shared" si="471"/>
        <v>0</v>
      </c>
      <c r="JM99" s="648">
        <f t="shared" si="413"/>
        <v>0</v>
      </c>
      <c r="JN99" s="460">
        <f t="shared" si="414"/>
        <v>0</v>
      </c>
      <c r="JO99" s="460">
        <f t="shared" si="415"/>
        <v>0</v>
      </c>
      <c r="JP99" s="648">
        <f t="shared" si="416"/>
        <v>0</v>
      </c>
      <c r="JQ99" s="460">
        <f t="shared" si="417"/>
        <v>0</v>
      </c>
      <c r="JR99" s="460">
        <f t="shared" si="418"/>
        <v>0</v>
      </c>
      <c r="JS99" s="460">
        <f t="shared" si="472"/>
        <v>0</v>
      </c>
      <c r="JT99" s="460">
        <f t="shared" si="419"/>
        <v>0</v>
      </c>
      <c r="JU99" s="460">
        <f t="shared" si="420"/>
        <v>0</v>
      </c>
      <c r="JV99" s="460">
        <f t="shared" si="421"/>
        <v>0</v>
      </c>
      <c r="JW99" s="460">
        <f t="shared" si="506"/>
        <v>0</v>
      </c>
      <c r="JX99" s="460">
        <f t="shared" si="506"/>
        <v>0</v>
      </c>
      <c r="JY99" s="460">
        <f t="shared" si="506"/>
        <v>0</v>
      </c>
      <c r="JZ99" s="460">
        <f t="shared" si="506"/>
        <v>0</v>
      </c>
      <c r="KA99" s="460">
        <f t="shared" si="506"/>
        <v>0</v>
      </c>
      <c r="KB99" s="460">
        <f t="shared" si="506"/>
        <v>0</v>
      </c>
      <c r="KC99" s="460">
        <f t="shared" si="506"/>
        <v>0</v>
      </c>
      <c r="KD99" s="460">
        <f t="shared" si="506"/>
        <v>0</v>
      </c>
      <c r="KE99" s="460">
        <f t="shared" si="506"/>
        <v>0</v>
      </c>
      <c r="KF99" s="460">
        <f t="shared" si="505"/>
        <v>0</v>
      </c>
      <c r="KG99" s="460">
        <f t="shared" si="505"/>
        <v>0</v>
      </c>
      <c r="KH99" s="460">
        <f t="shared" si="505"/>
        <v>0</v>
      </c>
      <c r="KI99" s="460">
        <f t="shared" si="498"/>
        <v>0</v>
      </c>
      <c r="KJ99" s="460">
        <f t="shared" si="499"/>
        <v>0</v>
      </c>
      <c r="KK99" s="460">
        <f t="shared" si="499"/>
        <v>0</v>
      </c>
      <c r="KL99" s="460">
        <f t="shared" si="499"/>
        <v>0</v>
      </c>
      <c r="KM99" s="460">
        <f t="shared" si="499"/>
        <v>0</v>
      </c>
      <c r="KN99" s="460">
        <f t="shared" si="499"/>
        <v>0</v>
      </c>
      <c r="KO99" s="460">
        <f t="shared" si="499"/>
        <v>0</v>
      </c>
      <c r="KP99" s="460">
        <f t="shared" si="499"/>
        <v>0</v>
      </c>
      <c r="KQ99" s="460">
        <f t="shared" si="499"/>
        <v>0</v>
      </c>
      <c r="KR99" s="460">
        <f t="shared" si="491"/>
        <v>0</v>
      </c>
      <c r="KS99" s="460">
        <f t="shared" si="491"/>
        <v>0</v>
      </c>
      <c r="KT99" s="460">
        <f t="shared" si="491"/>
        <v>0</v>
      </c>
      <c r="KU99" s="460">
        <f t="shared" si="491"/>
        <v>0</v>
      </c>
      <c r="KV99" s="460">
        <f t="shared" si="491"/>
        <v>0</v>
      </c>
      <c r="KW99" s="460">
        <f t="shared" si="491"/>
        <v>0</v>
      </c>
      <c r="KX99" s="460">
        <f t="shared" si="423"/>
        <v>0</v>
      </c>
      <c r="KY99" s="460">
        <f t="shared" si="490"/>
        <v>0</v>
      </c>
      <c r="KZ99" s="460">
        <f t="shared" si="424"/>
        <v>0</v>
      </c>
      <c r="LA99" s="457">
        <f t="shared" si="424"/>
        <v>0</v>
      </c>
      <c r="LB99" s="461">
        <f t="shared" si="473"/>
        <v>0</v>
      </c>
      <c r="LC99" s="460">
        <f t="shared" si="425"/>
        <v>0</v>
      </c>
      <c r="LD99" s="462">
        <f>IF(I99=1,VLOOKUP(C99,'総括表 (A表)'!$E$12:$AP$542,37,FALSE),)</f>
        <v>0</v>
      </c>
      <c r="LE99" s="463">
        <f t="shared" si="474"/>
        <v>0</v>
      </c>
      <c r="LF99" s="460" t="str">
        <f t="shared" si="426"/>
        <v/>
      </c>
      <c r="LG99" s="460" t="str">
        <f t="shared" si="427"/>
        <v/>
      </c>
      <c r="LH99" s="460" t="str">
        <f t="shared" si="475"/>
        <v/>
      </c>
      <c r="LI99" s="460" t="str">
        <f t="shared" si="476"/>
        <v/>
      </c>
      <c r="LJ99" s="460" t="str">
        <f t="shared" si="477"/>
        <v/>
      </c>
      <c r="LK99" s="460" t="str">
        <f t="shared" si="478"/>
        <v/>
      </c>
      <c r="LL99" s="460" t="str">
        <f t="shared" si="479"/>
        <v/>
      </c>
      <c r="LM99" s="460" t="str">
        <f t="shared" si="480"/>
        <v/>
      </c>
      <c r="LN99" s="460" t="str">
        <f t="shared" si="481"/>
        <v/>
      </c>
      <c r="LO99" s="462" t="str">
        <f t="shared" si="428"/>
        <v/>
      </c>
      <c r="LP99" s="459">
        <f t="shared" si="482"/>
        <v>0</v>
      </c>
      <c r="LQ99" s="460" t="str">
        <f t="shared" si="429"/>
        <v/>
      </c>
      <c r="LR99" s="460" t="str">
        <f t="shared" si="430"/>
        <v/>
      </c>
      <c r="LS99" s="464" t="str">
        <f t="shared" si="431"/>
        <v/>
      </c>
      <c r="LT99" s="460" t="str">
        <f t="shared" si="432"/>
        <v/>
      </c>
      <c r="LU99" s="460" t="str">
        <f t="shared" si="433"/>
        <v/>
      </c>
      <c r="LV99" s="621" t="str">
        <f t="shared" si="489"/>
        <v>○</v>
      </c>
      <c r="LW99" s="459">
        <f t="shared" si="483"/>
        <v>0</v>
      </c>
      <c r="LX99" s="465">
        <f t="shared" si="434"/>
        <v>0</v>
      </c>
      <c r="LY99" s="465" t="str">
        <f t="shared" si="435"/>
        <v/>
      </c>
      <c r="LZ99" s="466" t="str">
        <f t="shared" si="484"/>
        <v/>
      </c>
      <c r="MA99" s="466">
        <f t="shared" si="436"/>
        <v>0</v>
      </c>
      <c r="MB99" s="466">
        <f t="shared" si="485"/>
        <v>0</v>
      </c>
      <c r="MC99" s="466">
        <f t="shared" si="437"/>
        <v>0</v>
      </c>
      <c r="MD99" s="467">
        <f t="shared" si="438"/>
        <v>0</v>
      </c>
      <c r="ME99" s="468" t="str">
        <f t="shared" si="439"/>
        <v>○</v>
      </c>
      <c r="MF99" s="469" t="str">
        <f t="shared" si="440"/>
        <v/>
      </c>
      <c r="MG99" s="466">
        <f t="shared" si="441"/>
        <v>0</v>
      </c>
      <c r="MH99" s="470">
        <f t="shared" si="442"/>
        <v>0</v>
      </c>
      <c r="MI99" s="471" t="str">
        <f t="shared" si="486"/>
        <v>○</v>
      </c>
      <c r="MJ99" s="556" t="str">
        <f t="shared" si="487"/>
        <v>○</v>
      </c>
      <c r="MK99" s="569" t="str">
        <f t="shared" si="443"/>
        <v/>
      </c>
      <c r="ML99" s="568" t="str">
        <f t="shared" si="444"/>
        <v/>
      </c>
      <c r="MM99" s="570" t="str">
        <f t="shared" si="445"/>
        <v/>
      </c>
      <c r="MN99" s="571">
        <f t="shared" si="446"/>
        <v>0</v>
      </c>
    </row>
    <row r="100" spans="1:352" ht="30" customHeight="1">
      <c r="A100" s="531">
        <f t="shared" si="331"/>
        <v>0</v>
      </c>
      <c r="B100" s="531">
        <f t="shared" si="447"/>
        <v>0</v>
      </c>
      <c r="C100" s="531">
        <f t="shared" si="495"/>
        <v>0</v>
      </c>
      <c r="D100" s="531">
        <f t="shared" si="448"/>
        <v>0</v>
      </c>
      <c r="E100" s="531">
        <f t="shared" si="332"/>
        <v>0</v>
      </c>
      <c r="F100" s="531">
        <f t="shared" si="333"/>
        <v>0</v>
      </c>
      <c r="G100" s="531">
        <f t="shared" si="449"/>
        <v>0</v>
      </c>
      <c r="H100" s="531">
        <f t="shared" si="450"/>
        <v>0</v>
      </c>
      <c r="I100" s="531">
        <f t="shared" si="334"/>
        <v>0</v>
      </c>
      <c r="J100" s="531">
        <f t="shared" si="451"/>
        <v>0</v>
      </c>
      <c r="K100" s="532">
        <f t="shared" si="335"/>
        <v>87</v>
      </c>
      <c r="L100" s="390"/>
      <c r="M100" s="391"/>
      <c r="N100" s="391"/>
      <c r="O100" s="102"/>
      <c r="P100" s="545" cm="1">
        <f t="array" ref="P100">IFERROR(_xlfn.IFS($O100=1,"都市農業地域",$O100=2,"平地農業地域",$O100=3,"中間農業地域",$O100=4,"山間農業地域"),0)</f>
        <v>0</v>
      </c>
      <c r="Q100" s="560"/>
      <c r="R100" s="317">
        <f t="shared" si="336"/>
        <v>0</v>
      </c>
      <c r="S100" s="637"/>
      <c r="T100" s="742"/>
      <c r="U100" s="743"/>
      <c r="V100" s="637"/>
      <c r="W100" s="455" t="str">
        <f t="shared" si="452"/>
        <v/>
      </c>
      <c r="X100" s="546" t="str">
        <f>IFERROR(IF($Y100=5,"100万円",VLOOKUP($W100,'整理番号表 （R7） '!$Y$33:$Z$34,2,"FALSE")),"")</f>
        <v/>
      </c>
      <c r="Y100" s="50"/>
      <c r="Z100" s="456" cm="1">
        <f t="array" ref="Z100">IFERROR(_xlfn.IFS($Y100=1,"認定農業者",$Y100=2,"認定就農者",$Y100=3,"集落営農組織(任意組織)",$Y100=4,"市町村基本構想に示す目標水準を達成している農業者",$Y100=5,"市町村が認める者"),0)</f>
        <v>0</v>
      </c>
      <c r="AA100" s="371"/>
      <c r="AB100" s="547" t="str">
        <f>'整理番号表 （R7） '!$AC100</f>
        <v/>
      </c>
      <c r="AC100" s="548" t="str">
        <f t="shared" si="497"/>
        <v/>
      </c>
      <c r="AD100" s="50"/>
      <c r="AE100" s="50"/>
      <c r="AF100" s="318">
        <f>IF(AE100&lt;&gt;0,VLOOKUP(AE100,'整理番号表 （R7） '!$B$20:$F$47,2,FALSE),)</f>
        <v>0</v>
      </c>
      <c r="AG100" s="104"/>
      <c r="AH100" s="549" t="str">
        <f>IFERROR(VLOOKUP(AG100,'整理番号表 （R7） '!$P$6:$Q$39,2,FALSE),"")</f>
        <v/>
      </c>
      <c r="AI100" s="106"/>
      <c r="AJ100" s="530">
        <f t="shared" si="337"/>
        <v>0</v>
      </c>
      <c r="AK100" s="89"/>
      <c r="AL100" s="632"/>
      <c r="AM100" s="439"/>
      <c r="AN100" s="440"/>
      <c r="AO100" s="440"/>
      <c r="AP100" s="104"/>
      <c r="AQ100" s="441">
        <f>IF(AP100&lt;&gt;0,VLOOKUP(AP100,'整理番号表 （R7） '!$P$43:$R$49,2,FALSE),)</f>
        <v>0</v>
      </c>
      <c r="AR100" s="442"/>
      <c r="AS100" s="440"/>
      <c r="AT100" s="105"/>
      <c r="AU100" s="767"/>
      <c r="AV100" s="767"/>
      <c r="AW100" s="418"/>
      <c r="AX100" s="443">
        <f t="shared" si="453"/>
        <v>0</v>
      </c>
      <c r="AY100" s="443">
        <f t="shared" si="338"/>
        <v>0</v>
      </c>
      <c r="AZ100" s="418"/>
      <c r="BA100" s="443">
        <f t="shared" si="488"/>
        <v>0</v>
      </c>
      <c r="BB100" s="444"/>
      <c r="BC100" s="444"/>
      <c r="BD100" s="444"/>
      <c r="BE100" s="620"/>
      <c r="BF100" s="553" t="str">
        <f t="shared" si="339"/>
        <v/>
      </c>
      <c r="BG100" s="562" t="str">
        <f t="shared" si="340"/>
        <v/>
      </c>
      <c r="BH100" s="445">
        <f t="shared" si="454"/>
        <v>0</v>
      </c>
      <c r="BI100" s="445">
        <f t="shared" si="455"/>
        <v>0</v>
      </c>
      <c r="BJ100" s="446"/>
      <c r="BK100" s="446"/>
      <c r="BL100" s="446"/>
      <c r="BM100" s="45"/>
      <c r="BN100" s="318">
        <f>IF(BM100&lt;&gt;0,VLOOKUP(BM100,'整理番号表 （R7） '!$T$6:$U$16,2,FALSE),)</f>
        <v>0</v>
      </c>
      <c r="BO100" s="45"/>
      <c r="BP100" s="318">
        <f>IF(BO100&lt;&gt;0,VLOOKUP(BO100,'整理番号表 （R7） '!$T$23:$U$30,2,FALSE),)</f>
        <v>0</v>
      </c>
      <c r="BQ100" s="45"/>
      <c r="BR100" s="319">
        <f t="shared" si="341"/>
        <v>0</v>
      </c>
      <c r="BS100" s="763" t="str">
        <f t="shared" si="342"/>
        <v/>
      </c>
      <c r="BT100" s="113"/>
      <c r="BU100" s="618"/>
      <c r="BV100" s="113"/>
      <c r="BW100" s="113"/>
      <c r="BX100" s="113"/>
      <c r="BY100" s="554">
        <f t="shared" si="456"/>
        <v>0</v>
      </c>
      <c r="BZ100" s="764">
        <f t="shared" ref="BZ100:BZ113" si="507">IF(BT100&gt;0,IF(BU100=5,ROUNDDOWN((BX100-BT100),2),IF(BU100=4,ROUNDDOWN((BX100-BT100)*3/4,2),"")),IF(BX100&gt;0,BX100,0))</f>
        <v>0</v>
      </c>
      <c r="CA100" s="317">
        <f t="shared" si="457"/>
        <v>0</v>
      </c>
      <c r="CB100" s="357" t="str">
        <f t="shared" si="496"/>
        <v/>
      </c>
      <c r="CC100" s="317">
        <f t="shared" si="343"/>
        <v>0</v>
      </c>
      <c r="CD100" s="317">
        <f t="shared" si="458"/>
        <v>0</v>
      </c>
      <c r="CE100" s="317">
        <f t="shared" si="459"/>
        <v>0</v>
      </c>
      <c r="CF100" s="317">
        <f t="shared" si="460"/>
        <v>0</v>
      </c>
      <c r="CG100" s="317">
        <f t="shared" si="461"/>
        <v>0</v>
      </c>
      <c r="CH100" s="317">
        <f t="shared" si="462"/>
        <v>0</v>
      </c>
      <c r="CI100" s="357" t="str">
        <f t="shared" si="463"/>
        <v/>
      </c>
      <c r="CJ100" s="572">
        <f t="shared" si="500"/>
        <v>0</v>
      </c>
      <c r="CK100" s="320">
        <f t="shared" si="500"/>
        <v>0</v>
      </c>
      <c r="CL100" s="320">
        <f t="shared" si="500"/>
        <v>0</v>
      </c>
      <c r="CM100" s="320">
        <f t="shared" si="500"/>
        <v>0</v>
      </c>
      <c r="CN100" s="320">
        <f t="shared" si="500"/>
        <v>0</v>
      </c>
      <c r="CO100" s="320">
        <f t="shared" si="500"/>
        <v>0</v>
      </c>
      <c r="CP100" s="320">
        <f t="shared" si="344"/>
        <v>0</v>
      </c>
      <c r="CQ100" s="320">
        <f t="shared" si="501"/>
        <v>0</v>
      </c>
      <c r="CR100" s="320">
        <f t="shared" si="501"/>
        <v>0</v>
      </c>
      <c r="CS100" s="320">
        <f t="shared" si="501"/>
        <v>0</v>
      </c>
      <c r="CT100" s="320">
        <f t="shared" si="501"/>
        <v>0</v>
      </c>
      <c r="CU100" s="320">
        <f t="shared" si="501"/>
        <v>0</v>
      </c>
      <c r="CV100" s="320">
        <f t="shared" si="501"/>
        <v>0</v>
      </c>
      <c r="CW100" s="320">
        <f t="shared" si="345"/>
        <v>0</v>
      </c>
      <c r="CX100" s="320">
        <f t="shared" si="502"/>
        <v>0</v>
      </c>
      <c r="CY100" s="320">
        <f t="shared" si="502"/>
        <v>0</v>
      </c>
      <c r="CZ100" s="320">
        <f t="shared" si="502"/>
        <v>0</v>
      </c>
      <c r="DA100" s="320">
        <f t="shared" si="502"/>
        <v>0</v>
      </c>
      <c r="DB100" s="320">
        <f t="shared" si="502"/>
        <v>0</v>
      </c>
      <c r="DC100" s="320">
        <f t="shared" si="502"/>
        <v>0</v>
      </c>
      <c r="DD100" s="320">
        <f t="shared" si="346"/>
        <v>0</v>
      </c>
      <c r="DE100" s="320">
        <f t="shared" si="503"/>
        <v>0</v>
      </c>
      <c r="DF100" s="320">
        <f t="shared" si="503"/>
        <v>0</v>
      </c>
      <c r="DG100" s="320">
        <f t="shared" si="503"/>
        <v>0</v>
      </c>
      <c r="DH100" s="320">
        <f t="shared" si="503"/>
        <v>0</v>
      </c>
      <c r="DI100" s="320">
        <f t="shared" si="504"/>
        <v>0</v>
      </c>
      <c r="DJ100" s="320">
        <f t="shared" si="504"/>
        <v>0</v>
      </c>
      <c r="DK100" s="320">
        <f t="shared" si="347"/>
        <v>0</v>
      </c>
      <c r="DL100" s="320">
        <f t="shared" si="348"/>
        <v>0</v>
      </c>
      <c r="DM100" s="320">
        <f t="shared" si="349"/>
        <v>0</v>
      </c>
      <c r="DN100" s="320">
        <f t="shared" si="350"/>
        <v>0</v>
      </c>
      <c r="DO100" s="320">
        <f t="shared" si="351"/>
        <v>0</v>
      </c>
      <c r="DP100" s="374">
        <f t="shared" si="352"/>
        <v>0</v>
      </c>
      <c r="DQ100" s="447">
        <f t="shared" si="353"/>
        <v>0</v>
      </c>
      <c r="DR100" s="447">
        <f>IF($W100=1,IF(SUM($DQ100:DQ100)&lt;&gt;1,IF(SUM(GL100,GW100,HF100)&gt;0,1,),),)</f>
        <v>0</v>
      </c>
      <c r="DS100" s="447">
        <f>IF($W100=1,IF(SUM($DQ100:DR100)&lt;&gt;1,IF(SUM(GM100,GX100,HG100)&gt;0,1,),),)</f>
        <v>0</v>
      </c>
      <c r="DT100" s="447">
        <f>IF($W100=1,IF(SUM($DQ100:DS100)&lt;&gt;1,IF(SUM(GN100,GY100,HH100)&gt;0,1,),),)</f>
        <v>0</v>
      </c>
      <c r="DU100" s="447">
        <f>IF($W100=1,IF(SUM($DQ100:DT100)&lt;&gt;1,IF(SUM(GO100,GT100,GZ100,HI100)&gt;0,1,),),)</f>
        <v>0</v>
      </c>
      <c r="DV100" s="447">
        <f>IF($W100=1,IF(SUM($DQ100:DT100)&lt;&gt;1,IF(SUM(GP100,HA100,HJ100)&gt;0,1,),),)</f>
        <v>0</v>
      </c>
      <c r="DW100" s="447">
        <f>IF($W100=1,IF(SUM($DQ100:DV100)&lt;&gt;1,IF(SUM(GQ100,HB100,HK100)&gt;0,1,),),)</f>
        <v>0</v>
      </c>
      <c r="DX100" s="447">
        <f>IF($W100=1,IF(SUM($DQ100:DV100)&lt;&gt;1,IF(SUM(GR100,HC100,HL100)&gt;0,1,),),)</f>
        <v>0</v>
      </c>
      <c r="DY100" s="447">
        <f>IF($W100=1,IF(SUM($DQ100:DX100)&lt;&gt;1,IF(SUM(GS100,HD100,HM100,GU100)&gt;0,1,),),)</f>
        <v>0</v>
      </c>
      <c r="DZ100" s="447">
        <f t="shared" si="354"/>
        <v>0</v>
      </c>
      <c r="EA100" s="643"/>
      <c r="EB100" s="643"/>
      <c r="EC100" s="643"/>
      <c r="ED100" s="643"/>
      <c r="EE100" s="643"/>
      <c r="EF100" s="643"/>
      <c r="EG100" s="643"/>
      <c r="EH100" s="643"/>
      <c r="EI100" s="643"/>
      <c r="EJ100" s="643"/>
      <c r="EK100" s="643"/>
      <c r="EL100" s="643"/>
      <c r="EM100" s="56"/>
      <c r="EN100" s="56"/>
      <c r="EO100" s="56"/>
      <c r="EP100" s="56"/>
      <c r="EQ100" s="56"/>
      <c r="ER100" s="555">
        <f t="shared" si="355"/>
        <v>0</v>
      </c>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448"/>
      <c r="FT100" s="56"/>
      <c r="FU100" s="449"/>
      <c r="FV100" s="458"/>
      <c r="FW100" s="573"/>
      <c r="FX100" s="530">
        <f t="shared" si="356"/>
        <v>0</v>
      </c>
      <c r="FY100" s="450"/>
      <c r="FZ100" s="451"/>
      <c r="GA100" s="452"/>
      <c r="GB100" s="452"/>
      <c r="GC100" s="453">
        <f t="shared" si="357"/>
        <v>0</v>
      </c>
      <c r="GD100" s="454">
        <f t="shared" si="358"/>
        <v>0</v>
      </c>
      <c r="GE100" s="455">
        <f t="shared" si="359"/>
        <v>0</v>
      </c>
      <c r="GF100" s="456">
        <f t="shared" si="360"/>
        <v>0</v>
      </c>
      <c r="GG100" s="456">
        <f t="shared" si="361"/>
        <v>0</v>
      </c>
      <c r="GH100" s="456">
        <f t="shared" si="362"/>
        <v>0</v>
      </c>
      <c r="GI100" s="456">
        <f t="shared" si="363"/>
        <v>0</v>
      </c>
      <c r="GJ100" s="455">
        <f t="shared" si="364"/>
        <v>0</v>
      </c>
      <c r="GK100" s="455">
        <f t="shared" si="464"/>
        <v>0</v>
      </c>
      <c r="GL100" s="455">
        <f>IF(AND($FX100&lt;&gt;1,$FZ100&lt;&gt;1),IF(AND(SUM($GK100:GK100)&lt;&gt;1),IF($GC100&gt;=10,1,),),0)</f>
        <v>0</v>
      </c>
      <c r="GM100" s="455">
        <f>IF(AND($FX100&lt;&gt;1,$FZ100&lt;&gt;1),IF(AND(SUM($GK100:GL100)&lt;&gt;1),IF(AND($FY100=1,$GC100&gt;=4),1,),),0)</f>
        <v>0</v>
      </c>
      <c r="GN100" s="455">
        <f>IF(AND($FX100&lt;&gt;1,$FZ100&lt;&gt;1),IF(AND(SUM($GK100:GM100)&lt;&gt;1),IF(AND($FY100=1,$GC100&gt;=2),1,),),0)</f>
        <v>0</v>
      </c>
      <c r="GO100" s="455">
        <f>IF(AND($FX100&lt;&gt;1,$FZ100&lt;&gt;1),IF(AND(SUM($GK100:GN100)&lt;&gt;1),IF(AND($FY100=1,$GC100&gt;0),1,),),0)</f>
        <v>0</v>
      </c>
      <c r="GP100" s="455">
        <f>IF(AND($FX100&lt;&gt;1,$FZ100&lt;&gt;1),IF(AND(SUM($GK100:GO100)&lt;&gt;1),IF($GC100&gt;=4,1,),),0)</f>
        <v>0</v>
      </c>
      <c r="GQ100" s="455">
        <f>IF(AND($FX100&lt;&gt;1,$FZ100&lt;&gt;1),IF(AND(SUM($GK100:GP100)&lt;&gt;1),IF($FY100=1,1,),),0)</f>
        <v>0</v>
      </c>
      <c r="GR100" s="455">
        <f>IF(AND($FX100&lt;&gt;1,$FZ100&lt;&gt;1),IF(AND(SUM($GK100:GQ100)&lt;&gt;1),IF($GC100&gt;=2,1,),),0)</f>
        <v>0</v>
      </c>
      <c r="GS100" s="455">
        <f>IF(AND($FX100&lt;&gt;1,$FZ100&lt;&gt;1),IF(AND(SUM($GK100:GR100)&lt;&gt;1),IF($GC100&gt;0,1,),),0)</f>
        <v>0</v>
      </c>
      <c r="GT100" s="455">
        <f t="shared" si="365"/>
        <v>0</v>
      </c>
      <c r="GU100" s="455">
        <f>IF($FX100&lt;&gt;1,IF(AND(SUM($GT100:GT100)&lt;&gt;1,$GJ100=4,$FZ100=1,$GC100&gt;0),1,),0)</f>
        <v>0</v>
      </c>
      <c r="GV100" s="455">
        <f t="shared" si="366"/>
        <v>0</v>
      </c>
      <c r="GW100" s="455">
        <f t="shared" si="367"/>
        <v>0</v>
      </c>
      <c r="GX100" s="455">
        <f>IF($FX100&lt;&gt;1,IF(AND($GJ100=2,SUM($GV100:GW100)&lt;&gt;1),IF(AND($FY100=1,$GD100&gt;=0.2),1,),),0)</f>
        <v>0</v>
      </c>
      <c r="GY100" s="455">
        <f>IF($FX100&lt;&gt;1,IF(AND($GJ100=2,SUM($GV100:GX100)&lt;&gt;1),IF(AND($FY100=1,$GD100&gt;=0.1),1,),),0)</f>
        <v>0</v>
      </c>
      <c r="GZ100" s="455">
        <f>IF($FX100&lt;&gt;1,IF(AND($GJ100=2,SUM($GV100:GY100)&lt;&gt;1),IF(AND($FY100=1,$GC100&gt;0),1,),),0)</f>
        <v>0</v>
      </c>
      <c r="HA100" s="455">
        <f>IF($FX100&lt;&gt;1,IF(AND($GJ100=2,SUM($GV100:GZ100)&lt;&gt;1),IF($GD100&gt;=0.2,1,),),0)</f>
        <v>0</v>
      </c>
      <c r="HB100" s="455">
        <f>IF($FX100&lt;&gt;1,IF(AND($GJ100=2,SUM($GV100:HA100)&lt;&gt;1),IF($FY100=1,1,),),0)</f>
        <v>0</v>
      </c>
      <c r="HC100" s="455">
        <f>IF($FX100&lt;&gt;1,IF(AND($GJ100=2,SUM($GV100:HB100)&lt;&gt;1),IF($GD100&gt;=0.1,1,),),0)</f>
        <v>0</v>
      </c>
      <c r="HD100" s="455">
        <f>IF($FX100&lt;&gt;1,IF(AND(SUM($GV100:HC100)&lt;&gt;1,$GJ100=2,$GC100&gt;0),1,),0)</f>
        <v>0</v>
      </c>
      <c r="HE100" s="455">
        <f t="shared" si="368"/>
        <v>0</v>
      </c>
      <c r="HF100" s="455">
        <f t="shared" si="369"/>
        <v>0</v>
      </c>
      <c r="HG100" s="455">
        <f>IF($FX100&lt;&gt;1,IF(AND($GJ100=3,SUM($HE100:HF100)&lt;&gt;1),IF(AND($FY100=1,$GD100&gt;=0.1),1,),),0)</f>
        <v>0</v>
      </c>
      <c r="HH100" s="455">
        <f>IF($FX100&lt;&gt;1,IF(AND($GJ100=3,SUM($HE100:HG100)&lt;&gt;1),IF(AND($FY100=1,$GD100&gt;=0.05),1,),),0)</f>
        <v>0</v>
      </c>
      <c r="HI100" s="455">
        <f>IF($FX100&lt;&gt;1,IF(AND($GJ100=3,SUM($HE100:HH100)&lt;&gt;1),IF(AND($FY100=1,$GC100&gt;0),1,),),0)</f>
        <v>0</v>
      </c>
      <c r="HJ100" s="455">
        <f>IF($FX100&lt;&gt;1,IF(AND($GJ100=3,SUM($HE100:HI100)&lt;&gt;1),IF($GD100&gt;=0.1,1,),),0)</f>
        <v>0</v>
      </c>
      <c r="HK100" s="455">
        <f>IF($FX100&lt;&gt;1,IF(AND($GJ100=3,SUM($HE100:HJ100)&lt;&gt;1),IF($FY100=1,1,),),0)</f>
        <v>0</v>
      </c>
      <c r="HL100" s="455">
        <f>IF($FX100&lt;&gt;1,IF(AND($GJ100=3,SUM($HE100:HK100)&lt;&gt;1),IF($GD100&gt;=0.05,1,),),0)</f>
        <v>0</v>
      </c>
      <c r="HM100" s="455">
        <f>IF($FX100&lt;&gt;1,IF(AND(SUM($HE100:HL100)&lt;&gt;1,$GJ100=3,$FZ100=1,$GC100&gt;0),1,),0)</f>
        <v>0</v>
      </c>
      <c r="HN100" s="457">
        <f t="shared" si="465"/>
        <v>0</v>
      </c>
      <c r="HO100" s="458"/>
      <c r="HP100" s="459">
        <f t="shared" si="370"/>
        <v>0</v>
      </c>
      <c r="HQ100" s="460">
        <f t="shared" si="371"/>
        <v>0</v>
      </c>
      <c r="HR100" s="460">
        <f t="shared" si="372"/>
        <v>0</v>
      </c>
      <c r="HS100" s="460">
        <f t="shared" si="373"/>
        <v>0</v>
      </c>
      <c r="HT100" s="460">
        <f t="shared" si="374"/>
        <v>0</v>
      </c>
      <c r="HU100" s="460">
        <f t="shared" si="375"/>
        <v>0</v>
      </c>
      <c r="HV100" s="460">
        <f t="shared" si="376"/>
        <v>0</v>
      </c>
      <c r="HW100" s="460">
        <f t="shared" si="377"/>
        <v>0</v>
      </c>
      <c r="HX100" s="460">
        <f t="shared" si="378"/>
        <v>0</v>
      </c>
      <c r="HY100" s="460">
        <f t="shared" si="379"/>
        <v>0</v>
      </c>
      <c r="HZ100" s="460">
        <f t="shared" si="380"/>
        <v>0</v>
      </c>
      <c r="IA100" s="460">
        <f t="shared" si="381"/>
        <v>0</v>
      </c>
      <c r="IB100" s="460">
        <f t="shared" si="382"/>
        <v>0</v>
      </c>
      <c r="IC100" s="460">
        <f t="shared" si="383"/>
        <v>0</v>
      </c>
      <c r="ID100" s="460">
        <f t="shared" si="384"/>
        <v>0</v>
      </c>
      <c r="IE100" s="460">
        <f t="shared" si="385"/>
        <v>0</v>
      </c>
      <c r="IF100" s="460">
        <f t="shared" si="386"/>
        <v>0</v>
      </c>
      <c r="IG100" s="460">
        <f t="shared" si="387"/>
        <v>0</v>
      </c>
      <c r="IH100" s="460">
        <f t="shared" si="388"/>
        <v>0</v>
      </c>
      <c r="II100" s="460">
        <f t="shared" si="389"/>
        <v>0</v>
      </c>
      <c r="IJ100" s="460">
        <f t="shared" si="390"/>
        <v>0</v>
      </c>
      <c r="IK100" s="460">
        <f t="shared" si="391"/>
        <v>0</v>
      </c>
      <c r="IL100" s="460">
        <f t="shared" si="392"/>
        <v>0</v>
      </c>
      <c r="IM100" s="460">
        <f t="shared" si="393"/>
        <v>0</v>
      </c>
      <c r="IN100" s="460">
        <f t="shared" si="394"/>
        <v>0</v>
      </c>
      <c r="IO100" s="460">
        <f t="shared" si="395"/>
        <v>0</v>
      </c>
      <c r="IP100" s="460">
        <f t="shared" si="396"/>
        <v>0</v>
      </c>
      <c r="IQ100" s="460">
        <f t="shared" si="397"/>
        <v>0</v>
      </c>
      <c r="IR100" s="460">
        <f t="shared" si="398"/>
        <v>0</v>
      </c>
      <c r="IS100" s="460">
        <f t="shared" si="399"/>
        <v>0</v>
      </c>
      <c r="IT100" s="460">
        <f t="shared" si="400"/>
        <v>0</v>
      </c>
      <c r="IU100" s="460">
        <f t="shared" si="401"/>
        <v>0</v>
      </c>
      <c r="IV100" s="460">
        <f t="shared" si="402"/>
        <v>0</v>
      </c>
      <c r="IW100" s="460">
        <f t="shared" si="403"/>
        <v>0</v>
      </c>
      <c r="IX100" s="460">
        <f t="shared" si="404"/>
        <v>0</v>
      </c>
      <c r="IY100" s="460">
        <f t="shared" si="405"/>
        <v>0</v>
      </c>
      <c r="IZ100" s="460">
        <f t="shared" si="406"/>
        <v>0</v>
      </c>
      <c r="JA100" s="460">
        <f t="shared" si="407"/>
        <v>0</v>
      </c>
      <c r="JB100" s="460">
        <f t="shared" si="408"/>
        <v>0</v>
      </c>
      <c r="JC100" s="460">
        <f t="shared" si="409"/>
        <v>0</v>
      </c>
      <c r="JD100" s="460">
        <f t="shared" si="410"/>
        <v>0</v>
      </c>
      <c r="JE100" s="460">
        <f t="shared" si="411"/>
        <v>0</v>
      </c>
      <c r="JF100" s="460">
        <f t="shared" si="412"/>
        <v>0</v>
      </c>
      <c r="JG100" s="460">
        <f t="shared" si="466"/>
        <v>0</v>
      </c>
      <c r="JH100" s="460">
        <f t="shared" si="467"/>
        <v>0</v>
      </c>
      <c r="JI100" s="460">
        <f t="shared" si="468"/>
        <v>0</v>
      </c>
      <c r="JJ100" s="460">
        <f t="shared" si="469"/>
        <v>0</v>
      </c>
      <c r="JK100" s="460">
        <f t="shared" si="470"/>
        <v>0</v>
      </c>
      <c r="JL100" s="460">
        <f t="shared" si="471"/>
        <v>0</v>
      </c>
      <c r="JM100" s="648">
        <f t="shared" si="413"/>
        <v>0</v>
      </c>
      <c r="JN100" s="460">
        <f t="shared" si="414"/>
        <v>0</v>
      </c>
      <c r="JO100" s="460">
        <f t="shared" si="415"/>
        <v>0</v>
      </c>
      <c r="JP100" s="648">
        <f t="shared" si="416"/>
        <v>0</v>
      </c>
      <c r="JQ100" s="460">
        <f t="shared" si="417"/>
        <v>0</v>
      </c>
      <c r="JR100" s="460">
        <f t="shared" si="418"/>
        <v>0</v>
      </c>
      <c r="JS100" s="460">
        <f t="shared" si="472"/>
        <v>0</v>
      </c>
      <c r="JT100" s="460">
        <f t="shared" si="419"/>
        <v>0</v>
      </c>
      <c r="JU100" s="460">
        <f t="shared" si="420"/>
        <v>0</v>
      </c>
      <c r="JV100" s="460">
        <f t="shared" si="421"/>
        <v>0</v>
      </c>
      <c r="JW100" s="460">
        <f t="shared" si="506"/>
        <v>0</v>
      </c>
      <c r="JX100" s="460">
        <f t="shared" si="506"/>
        <v>0</v>
      </c>
      <c r="JY100" s="460">
        <f t="shared" si="506"/>
        <v>0</v>
      </c>
      <c r="JZ100" s="460">
        <f t="shared" si="506"/>
        <v>0</v>
      </c>
      <c r="KA100" s="460">
        <f t="shared" si="506"/>
        <v>0</v>
      </c>
      <c r="KB100" s="460">
        <f t="shared" si="506"/>
        <v>0</v>
      </c>
      <c r="KC100" s="460">
        <f t="shared" si="506"/>
        <v>0</v>
      </c>
      <c r="KD100" s="460">
        <f t="shared" si="506"/>
        <v>0</v>
      </c>
      <c r="KE100" s="460">
        <f t="shared" si="506"/>
        <v>0</v>
      </c>
      <c r="KF100" s="460">
        <f t="shared" si="505"/>
        <v>0</v>
      </c>
      <c r="KG100" s="460">
        <f t="shared" si="505"/>
        <v>0</v>
      </c>
      <c r="KH100" s="460">
        <f t="shared" si="505"/>
        <v>0</v>
      </c>
      <c r="KI100" s="460">
        <f t="shared" si="498"/>
        <v>0</v>
      </c>
      <c r="KJ100" s="460">
        <f t="shared" si="499"/>
        <v>0</v>
      </c>
      <c r="KK100" s="460">
        <f t="shared" si="499"/>
        <v>0</v>
      </c>
      <c r="KL100" s="460">
        <f t="shared" si="499"/>
        <v>0</v>
      </c>
      <c r="KM100" s="460">
        <f t="shared" si="499"/>
        <v>0</v>
      </c>
      <c r="KN100" s="460">
        <f t="shared" si="499"/>
        <v>0</v>
      </c>
      <c r="KO100" s="460">
        <f t="shared" si="499"/>
        <v>0</v>
      </c>
      <c r="KP100" s="460">
        <f t="shared" si="499"/>
        <v>0</v>
      </c>
      <c r="KQ100" s="460">
        <f t="shared" si="499"/>
        <v>0</v>
      </c>
      <c r="KR100" s="460">
        <f t="shared" si="491"/>
        <v>0</v>
      </c>
      <c r="KS100" s="460">
        <f t="shared" si="491"/>
        <v>0</v>
      </c>
      <c r="KT100" s="460">
        <f t="shared" si="491"/>
        <v>0</v>
      </c>
      <c r="KU100" s="460">
        <f t="shared" si="491"/>
        <v>0</v>
      </c>
      <c r="KV100" s="460">
        <f t="shared" si="491"/>
        <v>0</v>
      </c>
      <c r="KW100" s="460">
        <f t="shared" si="491"/>
        <v>0</v>
      </c>
      <c r="KX100" s="460">
        <f t="shared" si="423"/>
        <v>0</v>
      </c>
      <c r="KY100" s="460">
        <f t="shared" si="490"/>
        <v>0</v>
      </c>
      <c r="KZ100" s="460">
        <f t="shared" si="424"/>
        <v>0</v>
      </c>
      <c r="LA100" s="457">
        <f t="shared" si="424"/>
        <v>0</v>
      </c>
      <c r="LB100" s="461">
        <f t="shared" si="473"/>
        <v>0</v>
      </c>
      <c r="LC100" s="460">
        <f t="shared" si="425"/>
        <v>0</v>
      </c>
      <c r="LD100" s="462">
        <f>IF(I100=1,VLOOKUP(C100,'総括表 (A表)'!$E$12:$AP$542,37,FALSE),)</f>
        <v>0</v>
      </c>
      <c r="LE100" s="463">
        <f t="shared" si="474"/>
        <v>0</v>
      </c>
      <c r="LF100" s="460" t="str">
        <f t="shared" si="426"/>
        <v/>
      </c>
      <c r="LG100" s="460" t="str">
        <f t="shared" si="427"/>
        <v/>
      </c>
      <c r="LH100" s="460" t="str">
        <f t="shared" si="475"/>
        <v/>
      </c>
      <c r="LI100" s="460" t="str">
        <f t="shared" si="476"/>
        <v/>
      </c>
      <c r="LJ100" s="460" t="str">
        <f t="shared" si="477"/>
        <v/>
      </c>
      <c r="LK100" s="460" t="str">
        <f t="shared" si="478"/>
        <v/>
      </c>
      <c r="LL100" s="460" t="str">
        <f t="shared" si="479"/>
        <v/>
      </c>
      <c r="LM100" s="460" t="str">
        <f t="shared" si="480"/>
        <v/>
      </c>
      <c r="LN100" s="460" t="str">
        <f t="shared" si="481"/>
        <v/>
      </c>
      <c r="LO100" s="462" t="str">
        <f t="shared" si="428"/>
        <v/>
      </c>
      <c r="LP100" s="459">
        <f t="shared" si="482"/>
        <v>0</v>
      </c>
      <c r="LQ100" s="460" t="str">
        <f t="shared" si="429"/>
        <v/>
      </c>
      <c r="LR100" s="460" t="str">
        <f t="shared" si="430"/>
        <v/>
      </c>
      <c r="LS100" s="464" t="str">
        <f t="shared" si="431"/>
        <v/>
      </c>
      <c r="LT100" s="460" t="str">
        <f t="shared" si="432"/>
        <v/>
      </c>
      <c r="LU100" s="460" t="str">
        <f t="shared" si="433"/>
        <v/>
      </c>
      <c r="LV100" s="621" t="str">
        <f t="shared" si="489"/>
        <v>○</v>
      </c>
      <c r="LW100" s="459">
        <f t="shared" si="483"/>
        <v>0</v>
      </c>
      <c r="LX100" s="465">
        <f t="shared" si="434"/>
        <v>0</v>
      </c>
      <c r="LY100" s="465" t="str">
        <f t="shared" si="435"/>
        <v/>
      </c>
      <c r="LZ100" s="466" t="str">
        <f t="shared" si="484"/>
        <v/>
      </c>
      <c r="MA100" s="466">
        <f t="shared" si="436"/>
        <v>0</v>
      </c>
      <c r="MB100" s="466">
        <f t="shared" si="485"/>
        <v>0</v>
      </c>
      <c r="MC100" s="466">
        <f t="shared" si="437"/>
        <v>0</v>
      </c>
      <c r="MD100" s="467">
        <f t="shared" si="438"/>
        <v>0</v>
      </c>
      <c r="ME100" s="468" t="str">
        <f t="shared" si="439"/>
        <v>○</v>
      </c>
      <c r="MF100" s="469" t="str">
        <f t="shared" si="440"/>
        <v/>
      </c>
      <c r="MG100" s="466">
        <f t="shared" si="441"/>
        <v>0</v>
      </c>
      <c r="MH100" s="470">
        <f t="shared" si="442"/>
        <v>0</v>
      </c>
      <c r="MI100" s="471" t="str">
        <f t="shared" si="486"/>
        <v>○</v>
      </c>
      <c r="MJ100" s="556" t="str">
        <f t="shared" si="487"/>
        <v>○</v>
      </c>
      <c r="MK100" s="569" t="str">
        <f t="shared" si="443"/>
        <v/>
      </c>
      <c r="ML100" s="568" t="str">
        <f t="shared" si="444"/>
        <v/>
      </c>
      <c r="MM100" s="570" t="str">
        <f t="shared" si="445"/>
        <v/>
      </c>
      <c r="MN100" s="571">
        <f t="shared" si="446"/>
        <v>0</v>
      </c>
    </row>
    <row r="101" spans="1:352" ht="30" customHeight="1">
      <c r="A101" s="531">
        <f t="shared" si="331"/>
        <v>0</v>
      </c>
      <c r="B101" s="531">
        <f t="shared" si="447"/>
        <v>0</v>
      </c>
      <c r="C101" s="531">
        <f t="shared" si="495"/>
        <v>0</v>
      </c>
      <c r="D101" s="531">
        <f t="shared" si="448"/>
        <v>0</v>
      </c>
      <c r="E101" s="531">
        <f t="shared" si="332"/>
        <v>0</v>
      </c>
      <c r="F101" s="531">
        <f t="shared" si="333"/>
        <v>0</v>
      </c>
      <c r="G101" s="531">
        <f t="shared" si="449"/>
        <v>0</v>
      </c>
      <c r="H101" s="531">
        <f t="shared" si="450"/>
        <v>0</v>
      </c>
      <c r="I101" s="531">
        <f t="shared" si="334"/>
        <v>0</v>
      </c>
      <c r="J101" s="531">
        <f t="shared" si="451"/>
        <v>0</v>
      </c>
      <c r="K101" s="532">
        <f t="shared" si="335"/>
        <v>88</v>
      </c>
      <c r="L101" s="390"/>
      <c r="M101" s="391"/>
      <c r="N101" s="391"/>
      <c r="O101" s="102"/>
      <c r="P101" s="545" cm="1">
        <f t="array" ref="P101">IFERROR(_xlfn.IFS($O101=1,"都市農業地域",$O101=2,"平地農業地域",$O101=3,"中間農業地域",$O101=4,"山間農業地域"),0)</f>
        <v>0</v>
      </c>
      <c r="Q101" s="560"/>
      <c r="R101" s="317">
        <f t="shared" si="336"/>
        <v>0</v>
      </c>
      <c r="S101" s="637"/>
      <c r="T101" s="742"/>
      <c r="U101" s="743"/>
      <c r="V101" s="637"/>
      <c r="W101" s="455" t="str">
        <f t="shared" si="452"/>
        <v/>
      </c>
      <c r="X101" s="546" t="str">
        <f>IFERROR(IF($Y101=5,"100万円",VLOOKUP($W101,'整理番号表 （R7） '!$Y$33:$Z$34,2,"FALSE")),"")</f>
        <v/>
      </c>
      <c r="Y101" s="50"/>
      <c r="Z101" s="456" cm="1">
        <f t="array" ref="Z101">IFERROR(_xlfn.IFS($Y101=1,"認定農業者",$Y101=2,"認定就農者",$Y101=3,"集落営農組織(任意組織)",$Y101=4,"市町村基本構想に示す目標水準を達成している農業者",$Y101=5,"市町村が認める者"),0)</f>
        <v>0</v>
      </c>
      <c r="AA101" s="371"/>
      <c r="AB101" s="547" t="str">
        <f>'整理番号表 （R7） '!$AC101</f>
        <v/>
      </c>
      <c r="AC101" s="548" t="str">
        <f t="shared" si="497"/>
        <v/>
      </c>
      <c r="AD101" s="50"/>
      <c r="AE101" s="50"/>
      <c r="AF101" s="318">
        <f>IF(AE101&lt;&gt;0,VLOOKUP(AE101,'整理番号表 （R7） '!$B$20:$F$47,2,FALSE),)</f>
        <v>0</v>
      </c>
      <c r="AG101" s="104"/>
      <c r="AH101" s="549" t="str">
        <f>IFERROR(VLOOKUP(AG101,'整理番号表 （R7） '!$P$6:$Q$39,2,FALSE),"")</f>
        <v/>
      </c>
      <c r="AI101" s="106"/>
      <c r="AJ101" s="530">
        <f t="shared" si="337"/>
        <v>0</v>
      </c>
      <c r="AK101" s="89"/>
      <c r="AL101" s="632"/>
      <c r="AM101" s="439"/>
      <c r="AN101" s="440"/>
      <c r="AO101" s="440"/>
      <c r="AP101" s="104"/>
      <c r="AQ101" s="441">
        <f>IF(AP101&lt;&gt;0,VLOOKUP(AP101,'整理番号表 （R7） '!$P$43:$R$49,2,FALSE),)</f>
        <v>0</v>
      </c>
      <c r="AR101" s="442"/>
      <c r="AS101" s="440"/>
      <c r="AT101" s="105"/>
      <c r="AU101" s="767"/>
      <c r="AV101" s="767"/>
      <c r="AW101" s="418"/>
      <c r="AX101" s="443">
        <f t="shared" si="453"/>
        <v>0</v>
      </c>
      <c r="AY101" s="443">
        <f t="shared" si="338"/>
        <v>0</v>
      </c>
      <c r="AZ101" s="418"/>
      <c r="BA101" s="443">
        <f t="shared" si="488"/>
        <v>0</v>
      </c>
      <c r="BB101" s="444"/>
      <c r="BC101" s="444"/>
      <c r="BD101" s="444"/>
      <c r="BE101" s="620"/>
      <c r="BF101" s="553" t="str">
        <f t="shared" si="339"/>
        <v/>
      </c>
      <c r="BG101" s="562" t="str">
        <f t="shared" si="340"/>
        <v/>
      </c>
      <c r="BH101" s="445">
        <f t="shared" si="454"/>
        <v>0</v>
      </c>
      <c r="BI101" s="445">
        <f t="shared" si="455"/>
        <v>0</v>
      </c>
      <c r="BJ101" s="446"/>
      <c r="BK101" s="446"/>
      <c r="BL101" s="446"/>
      <c r="BM101" s="45"/>
      <c r="BN101" s="318">
        <f>IF(BM101&lt;&gt;0,VLOOKUP(BM101,'整理番号表 （R7） '!$T$6:$U$16,2,FALSE),)</f>
        <v>0</v>
      </c>
      <c r="BO101" s="45"/>
      <c r="BP101" s="318">
        <f>IF(BO101&lt;&gt;0,VLOOKUP(BO101,'整理番号表 （R7） '!$T$23:$U$30,2,FALSE),)</f>
        <v>0</v>
      </c>
      <c r="BQ101" s="45"/>
      <c r="BR101" s="319">
        <f t="shared" si="341"/>
        <v>0</v>
      </c>
      <c r="BS101" s="763" t="str">
        <f t="shared" si="342"/>
        <v/>
      </c>
      <c r="BT101" s="113"/>
      <c r="BU101" s="618"/>
      <c r="BV101" s="113"/>
      <c r="BW101" s="113"/>
      <c r="BX101" s="113"/>
      <c r="BY101" s="554">
        <f t="shared" si="456"/>
        <v>0</v>
      </c>
      <c r="BZ101" s="764">
        <f t="shared" si="507"/>
        <v>0</v>
      </c>
      <c r="CA101" s="317">
        <f t="shared" si="457"/>
        <v>0</v>
      </c>
      <c r="CB101" s="357" t="str">
        <f t="shared" si="496"/>
        <v/>
      </c>
      <c r="CC101" s="317">
        <f t="shared" si="343"/>
        <v>0</v>
      </c>
      <c r="CD101" s="317">
        <f t="shared" si="458"/>
        <v>0</v>
      </c>
      <c r="CE101" s="317">
        <f t="shared" si="459"/>
        <v>0</v>
      </c>
      <c r="CF101" s="317">
        <f t="shared" si="460"/>
        <v>0</v>
      </c>
      <c r="CG101" s="317">
        <f t="shared" si="461"/>
        <v>0</v>
      </c>
      <c r="CH101" s="317">
        <f t="shared" si="462"/>
        <v>0</v>
      </c>
      <c r="CI101" s="357" t="str">
        <f t="shared" si="463"/>
        <v/>
      </c>
      <c r="CJ101" s="572">
        <f t="shared" si="500"/>
        <v>0</v>
      </c>
      <c r="CK101" s="320">
        <f t="shared" si="500"/>
        <v>0</v>
      </c>
      <c r="CL101" s="320">
        <f t="shared" si="500"/>
        <v>0</v>
      </c>
      <c r="CM101" s="320">
        <f t="shared" si="500"/>
        <v>0</v>
      </c>
      <c r="CN101" s="320">
        <f t="shared" si="500"/>
        <v>0</v>
      </c>
      <c r="CO101" s="320">
        <f t="shared" si="500"/>
        <v>0</v>
      </c>
      <c r="CP101" s="320">
        <f t="shared" si="344"/>
        <v>0</v>
      </c>
      <c r="CQ101" s="320">
        <f t="shared" si="501"/>
        <v>0</v>
      </c>
      <c r="CR101" s="320">
        <f t="shared" si="501"/>
        <v>0</v>
      </c>
      <c r="CS101" s="320">
        <f t="shared" si="501"/>
        <v>0</v>
      </c>
      <c r="CT101" s="320">
        <f t="shared" si="501"/>
        <v>0</v>
      </c>
      <c r="CU101" s="320">
        <f t="shared" si="501"/>
        <v>0</v>
      </c>
      <c r="CV101" s="320">
        <f t="shared" si="501"/>
        <v>0</v>
      </c>
      <c r="CW101" s="320">
        <f t="shared" si="345"/>
        <v>0</v>
      </c>
      <c r="CX101" s="320">
        <f t="shared" si="502"/>
        <v>0</v>
      </c>
      <c r="CY101" s="320">
        <f t="shared" si="502"/>
        <v>0</v>
      </c>
      <c r="CZ101" s="320">
        <f t="shared" si="502"/>
        <v>0</v>
      </c>
      <c r="DA101" s="320">
        <f t="shared" si="502"/>
        <v>0</v>
      </c>
      <c r="DB101" s="320">
        <f t="shared" si="502"/>
        <v>0</v>
      </c>
      <c r="DC101" s="320">
        <f t="shared" si="502"/>
        <v>0</v>
      </c>
      <c r="DD101" s="320">
        <f t="shared" si="346"/>
        <v>0</v>
      </c>
      <c r="DE101" s="320">
        <f t="shared" si="503"/>
        <v>0</v>
      </c>
      <c r="DF101" s="320">
        <f t="shared" si="503"/>
        <v>0</v>
      </c>
      <c r="DG101" s="320">
        <f t="shared" si="503"/>
        <v>0</v>
      </c>
      <c r="DH101" s="320">
        <f t="shared" si="503"/>
        <v>0</v>
      </c>
      <c r="DI101" s="320">
        <f t="shared" si="504"/>
        <v>0</v>
      </c>
      <c r="DJ101" s="320">
        <f t="shared" si="504"/>
        <v>0</v>
      </c>
      <c r="DK101" s="320">
        <f t="shared" si="347"/>
        <v>0</v>
      </c>
      <c r="DL101" s="320">
        <f t="shared" si="348"/>
        <v>0</v>
      </c>
      <c r="DM101" s="320">
        <f t="shared" si="349"/>
        <v>0</v>
      </c>
      <c r="DN101" s="320">
        <f t="shared" si="350"/>
        <v>0</v>
      </c>
      <c r="DO101" s="320">
        <f t="shared" si="351"/>
        <v>0</v>
      </c>
      <c r="DP101" s="374">
        <f t="shared" si="352"/>
        <v>0</v>
      </c>
      <c r="DQ101" s="447">
        <f t="shared" si="353"/>
        <v>0</v>
      </c>
      <c r="DR101" s="447">
        <f>IF($W101=1,IF(SUM($DQ101:DQ101)&lt;&gt;1,IF(SUM(GL101,GW101,HF101)&gt;0,1,),),)</f>
        <v>0</v>
      </c>
      <c r="DS101" s="447">
        <f>IF($W101=1,IF(SUM($DQ101:DR101)&lt;&gt;1,IF(SUM(GM101,GX101,HG101)&gt;0,1,),),)</f>
        <v>0</v>
      </c>
      <c r="DT101" s="447">
        <f>IF($W101=1,IF(SUM($DQ101:DS101)&lt;&gt;1,IF(SUM(GN101,GY101,HH101)&gt;0,1,),),)</f>
        <v>0</v>
      </c>
      <c r="DU101" s="447">
        <f>IF($W101=1,IF(SUM($DQ101:DT101)&lt;&gt;1,IF(SUM(GO101,GT101,GZ101,HI101)&gt;0,1,),),)</f>
        <v>0</v>
      </c>
      <c r="DV101" s="447">
        <f>IF($W101=1,IF(SUM($DQ101:DT101)&lt;&gt;1,IF(SUM(GP101,HA101,HJ101)&gt;0,1,),),)</f>
        <v>0</v>
      </c>
      <c r="DW101" s="447">
        <f>IF($W101=1,IF(SUM($DQ101:DV101)&lt;&gt;1,IF(SUM(GQ101,HB101,HK101)&gt;0,1,),),)</f>
        <v>0</v>
      </c>
      <c r="DX101" s="447">
        <f>IF($W101=1,IF(SUM($DQ101:DV101)&lt;&gt;1,IF(SUM(GR101,HC101,HL101)&gt;0,1,),),)</f>
        <v>0</v>
      </c>
      <c r="DY101" s="447">
        <f>IF($W101=1,IF(SUM($DQ101:DX101)&lt;&gt;1,IF(SUM(GS101,HD101,HM101,GU101)&gt;0,1,),),)</f>
        <v>0</v>
      </c>
      <c r="DZ101" s="447">
        <f t="shared" si="354"/>
        <v>0</v>
      </c>
      <c r="EA101" s="643"/>
      <c r="EB101" s="643"/>
      <c r="EC101" s="643"/>
      <c r="ED101" s="643"/>
      <c r="EE101" s="643"/>
      <c r="EF101" s="643"/>
      <c r="EG101" s="643"/>
      <c r="EH101" s="643"/>
      <c r="EI101" s="643"/>
      <c r="EJ101" s="643"/>
      <c r="EK101" s="643"/>
      <c r="EL101" s="643"/>
      <c r="EM101" s="56"/>
      <c r="EN101" s="56"/>
      <c r="EO101" s="56"/>
      <c r="EP101" s="56"/>
      <c r="EQ101" s="56"/>
      <c r="ER101" s="555">
        <f t="shared" si="355"/>
        <v>0</v>
      </c>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448"/>
      <c r="FT101" s="56"/>
      <c r="FU101" s="449"/>
      <c r="FV101" s="458"/>
      <c r="FW101" s="573"/>
      <c r="FX101" s="530">
        <f t="shared" si="356"/>
        <v>0</v>
      </c>
      <c r="FY101" s="450"/>
      <c r="FZ101" s="451"/>
      <c r="GA101" s="452"/>
      <c r="GB101" s="452"/>
      <c r="GC101" s="453">
        <f t="shared" si="357"/>
        <v>0</v>
      </c>
      <c r="GD101" s="454">
        <f t="shared" si="358"/>
        <v>0</v>
      </c>
      <c r="GE101" s="455">
        <f t="shared" si="359"/>
        <v>0</v>
      </c>
      <c r="GF101" s="456">
        <f t="shared" si="360"/>
        <v>0</v>
      </c>
      <c r="GG101" s="456">
        <f t="shared" si="361"/>
        <v>0</v>
      </c>
      <c r="GH101" s="456">
        <f t="shared" si="362"/>
        <v>0</v>
      </c>
      <c r="GI101" s="456">
        <f t="shared" si="363"/>
        <v>0</v>
      </c>
      <c r="GJ101" s="455">
        <f t="shared" si="364"/>
        <v>0</v>
      </c>
      <c r="GK101" s="455">
        <f t="shared" si="464"/>
        <v>0</v>
      </c>
      <c r="GL101" s="455">
        <f>IF(AND($FX101&lt;&gt;1,$FZ101&lt;&gt;1),IF(AND(SUM($GK101:GK101)&lt;&gt;1),IF($GC101&gt;=10,1,),),0)</f>
        <v>0</v>
      </c>
      <c r="GM101" s="455">
        <f>IF(AND($FX101&lt;&gt;1,$FZ101&lt;&gt;1),IF(AND(SUM($GK101:GL101)&lt;&gt;1),IF(AND($FY101=1,$GC101&gt;=4),1,),),0)</f>
        <v>0</v>
      </c>
      <c r="GN101" s="455">
        <f>IF(AND($FX101&lt;&gt;1,$FZ101&lt;&gt;1),IF(AND(SUM($GK101:GM101)&lt;&gt;1),IF(AND($FY101=1,$GC101&gt;=2),1,),),0)</f>
        <v>0</v>
      </c>
      <c r="GO101" s="455">
        <f>IF(AND($FX101&lt;&gt;1,$FZ101&lt;&gt;1),IF(AND(SUM($GK101:GN101)&lt;&gt;1),IF(AND($FY101=1,$GC101&gt;0),1,),),0)</f>
        <v>0</v>
      </c>
      <c r="GP101" s="455">
        <f>IF(AND($FX101&lt;&gt;1,$FZ101&lt;&gt;1),IF(AND(SUM($GK101:GO101)&lt;&gt;1),IF($GC101&gt;=4,1,),),0)</f>
        <v>0</v>
      </c>
      <c r="GQ101" s="455">
        <f>IF(AND($FX101&lt;&gt;1,$FZ101&lt;&gt;1),IF(AND(SUM($GK101:GP101)&lt;&gt;1),IF($FY101=1,1,),),0)</f>
        <v>0</v>
      </c>
      <c r="GR101" s="455">
        <f>IF(AND($FX101&lt;&gt;1,$FZ101&lt;&gt;1),IF(AND(SUM($GK101:GQ101)&lt;&gt;1),IF($GC101&gt;=2,1,),),0)</f>
        <v>0</v>
      </c>
      <c r="GS101" s="455">
        <f>IF(AND($FX101&lt;&gt;1,$FZ101&lt;&gt;1),IF(AND(SUM($GK101:GR101)&lt;&gt;1),IF($GC101&gt;0,1,),),0)</f>
        <v>0</v>
      </c>
      <c r="GT101" s="455">
        <f t="shared" si="365"/>
        <v>0</v>
      </c>
      <c r="GU101" s="455">
        <f>IF($FX101&lt;&gt;1,IF(AND(SUM($GT101:GT101)&lt;&gt;1,$GJ101=4,$FZ101=1,$GC101&gt;0),1,),0)</f>
        <v>0</v>
      </c>
      <c r="GV101" s="455">
        <f t="shared" si="366"/>
        <v>0</v>
      </c>
      <c r="GW101" s="455">
        <f t="shared" si="367"/>
        <v>0</v>
      </c>
      <c r="GX101" s="455">
        <f>IF($FX101&lt;&gt;1,IF(AND($GJ101=2,SUM($GV101:GW101)&lt;&gt;1),IF(AND($FY101=1,$GD101&gt;=0.2),1,),),0)</f>
        <v>0</v>
      </c>
      <c r="GY101" s="455">
        <f>IF($FX101&lt;&gt;1,IF(AND($GJ101=2,SUM($GV101:GX101)&lt;&gt;1),IF(AND($FY101=1,$GD101&gt;=0.1),1,),),0)</f>
        <v>0</v>
      </c>
      <c r="GZ101" s="455">
        <f>IF($FX101&lt;&gt;1,IF(AND($GJ101=2,SUM($GV101:GY101)&lt;&gt;1),IF(AND($FY101=1,$GC101&gt;0),1,),),0)</f>
        <v>0</v>
      </c>
      <c r="HA101" s="455">
        <f>IF($FX101&lt;&gt;1,IF(AND($GJ101=2,SUM($GV101:GZ101)&lt;&gt;1),IF($GD101&gt;=0.2,1,),),0)</f>
        <v>0</v>
      </c>
      <c r="HB101" s="455">
        <f>IF($FX101&lt;&gt;1,IF(AND($GJ101=2,SUM($GV101:HA101)&lt;&gt;1),IF($FY101=1,1,),),0)</f>
        <v>0</v>
      </c>
      <c r="HC101" s="455">
        <f>IF($FX101&lt;&gt;1,IF(AND($GJ101=2,SUM($GV101:HB101)&lt;&gt;1),IF($GD101&gt;=0.1,1,),),0)</f>
        <v>0</v>
      </c>
      <c r="HD101" s="455">
        <f>IF($FX101&lt;&gt;1,IF(AND(SUM($GV101:HC101)&lt;&gt;1,$GJ101=2,$GC101&gt;0),1,),0)</f>
        <v>0</v>
      </c>
      <c r="HE101" s="455">
        <f t="shared" si="368"/>
        <v>0</v>
      </c>
      <c r="HF101" s="455">
        <f t="shared" si="369"/>
        <v>0</v>
      </c>
      <c r="HG101" s="455">
        <f>IF($FX101&lt;&gt;1,IF(AND($GJ101=3,SUM($HE101:HF101)&lt;&gt;1),IF(AND($FY101=1,$GD101&gt;=0.1),1,),),0)</f>
        <v>0</v>
      </c>
      <c r="HH101" s="455">
        <f>IF($FX101&lt;&gt;1,IF(AND($GJ101=3,SUM($HE101:HG101)&lt;&gt;1),IF(AND($FY101=1,$GD101&gt;=0.05),1,),),0)</f>
        <v>0</v>
      </c>
      <c r="HI101" s="455">
        <f>IF($FX101&lt;&gt;1,IF(AND($GJ101=3,SUM($HE101:HH101)&lt;&gt;1),IF(AND($FY101=1,$GC101&gt;0),1,),),0)</f>
        <v>0</v>
      </c>
      <c r="HJ101" s="455">
        <f>IF($FX101&lt;&gt;1,IF(AND($GJ101=3,SUM($HE101:HI101)&lt;&gt;1),IF($GD101&gt;=0.1,1,),),0)</f>
        <v>0</v>
      </c>
      <c r="HK101" s="455">
        <f>IF($FX101&lt;&gt;1,IF(AND($GJ101=3,SUM($HE101:HJ101)&lt;&gt;1),IF($FY101=1,1,),),0)</f>
        <v>0</v>
      </c>
      <c r="HL101" s="455">
        <f>IF($FX101&lt;&gt;1,IF(AND($GJ101=3,SUM($HE101:HK101)&lt;&gt;1),IF($GD101&gt;=0.05,1,),),0)</f>
        <v>0</v>
      </c>
      <c r="HM101" s="455">
        <f>IF($FX101&lt;&gt;1,IF(AND(SUM($HE101:HL101)&lt;&gt;1,$GJ101=3,$FZ101=1,$GC101&gt;0),1,),0)</f>
        <v>0</v>
      </c>
      <c r="HN101" s="457">
        <f t="shared" si="465"/>
        <v>0</v>
      </c>
      <c r="HO101" s="458"/>
      <c r="HP101" s="459">
        <f t="shared" si="370"/>
        <v>0</v>
      </c>
      <c r="HQ101" s="460">
        <f t="shared" si="371"/>
        <v>0</v>
      </c>
      <c r="HR101" s="460">
        <f t="shared" si="372"/>
        <v>0</v>
      </c>
      <c r="HS101" s="460">
        <f t="shared" si="373"/>
        <v>0</v>
      </c>
      <c r="HT101" s="460">
        <f t="shared" si="374"/>
        <v>0</v>
      </c>
      <c r="HU101" s="460">
        <f t="shared" si="375"/>
        <v>0</v>
      </c>
      <c r="HV101" s="460">
        <f t="shared" si="376"/>
        <v>0</v>
      </c>
      <c r="HW101" s="460">
        <f t="shared" si="377"/>
        <v>0</v>
      </c>
      <c r="HX101" s="460">
        <f t="shared" si="378"/>
        <v>0</v>
      </c>
      <c r="HY101" s="460">
        <f t="shared" si="379"/>
        <v>0</v>
      </c>
      <c r="HZ101" s="460">
        <f t="shared" si="380"/>
        <v>0</v>
      </c>
      <c r="IA101" s="460">
        <f t="shared" si="381"/>
        <v>0</v>
      </c>
      <c r="IB101" s="460">
        <f t="shared" si="382"/>
        <v>0</v>
      </c>
      <c r="IC101" s="460">
        <f t="shared" si="383"/>
        <v>0</v>
      </c>
      <c r="ID101" s="460">
        <f t="shared" si="384"/>
        <v>0</v>
      </c>
      <c r="IE101" s="460">
        <f t="shared" si="385"/>
        <v>0</v>
      </c>
      <c r="IF101" s="460">
        <f t="shared" si="386"/>
        <v>0</v>
      </c>
      <c r="IG101" s="460">
        <f t="shared" si="387"/>
        <v>0</v>
      </c>
      <c r="IH101" s="460">
        <f t="shared" si="388"/>
        <v>0</v>
      </c>
      <c r="II101" s="460">
        <f t="shared" si="389"/>
        <v>0</v>
      </c>
      <c r="IJ101" s="460">
        <f t="shared" si="390"/>
        <v>0</v>
      </c>
      <c r="IK101" s="460">
        <f t="shared" si="391"/>
        <v>0</v>
      </c>
      <c r="IL101" s="460">
        <f t="shared" si="392"/>
        <v>0</v>
      </c>
      <c r="IM101" s="460">
        <f t="shared" si="393"/>
        <v>0</v>
      </c>
      <c r="IN101" s="460">
        <f t="shared" si="394"/>
        <v>0</v>
      </c>
      <c r="IO101" s="460">
        <f t="shared" si="395"/>
        <v>0</v>
      </c>
      <c r="IP101" s="460">
        <f t="shared" si="396"/>
        <v>0</v>
      </c>
      <c r="IQ101" s="460">
        <f t="shared" si="397"/>
        <v>0</v>
      </c>
      <c r="IR101" s="460">
        <f t="shared" si="398"/>
        <v>0</v>
      </c>
      <c r="IS101" s="460">
        <f t="shared" si="399"/>
        <v>0</v>
      </c>
      <c r="IT101" s="460">
        <f t="shared" si="400"/>
        <v>0</v>
      </c>
      <c r="IU101" s="460">
        <f t="shared" si="401"/>
        <v>0</v>
      </c>
      <c r="IV101" s="460">
        <f t="shared" si="402"/>
        <v>0</v>
      </c>
      <c r="IW101" s="460">
        <f t="shared" si="403"/>
        <v>0</v>
      </c>
      <c r="IX101" s="460">
        <f t="shared" si="404"/>
        <v>0</v>
      </c>
      <c r="IY101" s="460">
        <f t="shared" si="405"/>
        <v>0</v>
      </c>
      <c r="IZ101" s="460">
        <f t="shared" si="406"/>
        <v>0</v>
      </c>
      <c r="JA101" s="460">
        <f t="shared" si="407"/>
        <v>0</v>
      </c>
      <c r="JB101" s="460">
        <f t="shared" si="408"/>
        <v>0</v>
      </c>
      <c r="JC101" s="460">
        <f t="shared" si="409"/>
        <v>0</v>
      </c>
      <c r="JD101" s="460">
        <f t="shared" si="410"/>
        <v>0</v>
      </c>
      <c r="JE101" s="460">
        <f t="shared" si="411"/>
        <v>0</v>
      </c>
      <c r="JF101" s="460">
        <f t="shared" si="412"/>
        <v>0</v>
      </c>
      <c r="JG101" s="460">
        <f t="shared" si="466"/>
        <v>0</v>
      </c>
      <c r="JH101" s="460">
        <f t="shared" si="467"/>
        <v>0</v>
      </c>
      <c r="JI101" s="460">
        <f t="shared" si="468"/>
        <v>0</v>
      </c>
      <c r="JJ101" s="460">
        <f t="shared" si="469"/>
        <v>0</v>
      </c>
      <c r="JK101" s="460">
        <f t="shared" si="470"/>
        <v>0</v>
      </c>
      <c r="JL101" s="460">
        <f t="shared" si="471"/>
        <v>0</v>
      </c>
      <c r="JM101" s="648">
        <f t="shared" si="413"/>
        <v>0</v>
      </c>
      <c r="JN101" s="460">
        <f t="shared" si="414"/>
        <v>0</v>
      </c>
      <c r="JO101" s="460">
        <f t="shared" si="415"/>
        <v>0</v>
      </c>
      <c r="JP101" s="648">
        <f t="shared" si="416"/>
        <v>0</v>
      </c>
      <c r="JQ101" s="460">
        <f t="shared" si="417"/>
        <v>0</v>
      </c>
      <c r="JR101" s="460">
        <f t="shared" si="418"/>
        <v>0</v>
      </c>
      <c r="JS101" s="460">
        <f t="shared" si="472"/>
        <v>0</v>
      </c>
      <c r="JT101" s="460">
        <f t="shared" si="419"/>
        <v>0</v>
      </c>
      <c r="JU101" s="460">
        <f t="shared" si="420"/>
        <v>0</v>
      </c>
      <c r="JV101" s="460">
        <f t="shared" si="421"/>
        <v>0</v>
      </c>
      <c r="JW101" s="460">
        <f t="shared" si="506"/>
        <v>0</v>
      </c>
      <c r="JX101" s="460">
        <f t="shared" si="506"/>
        <v>0</v>
      </c>
      <c r="JY101" s="460">
        <f t="shared" si="506"/>
        <v>0</v>
      </c>
      <c r="JZ101" s="460">
        <f t="shared" si="506"/>
        <v>0</v>
      </c>
      <c r="KA101" s="460">
        <f t="shared" si="506"/>
        <v>0</v>
      </c>
      <c r="KB101" s="460">
        <f t="shared" si="506"/>
        <v>0</v>
      </c>
      <c r="KC101" s="460">
        <f t="shared" si="506"/>
        <v>0</v>
      </c>
      <c r="KD101" s="460">
        <f t="shared" si="506"/>
        <v>0</v>
      </c>
      <c r="KE101" s="460">
        <f t="shared" si="506"/>
        <v>0</v>
      </c>
      <c r="KF101" s="460">
        <f t="shared" si="505"/>
        <v>0</v>
      </c>
      <c r="KG101" s="460">
        <f t="shared" si="505"/>
        <v>0</v>
      </c>
      <c r="KH101" s="460">
        <f t="shared" si="505"/>
        <v>0</v>
      </c>
      <c r="KI101" s="460">
        <f t="shared" si="498"/>
        <v>0</v>
      </c>
      <c r="KJ101" s="460">
        <f t="shared" si="499"/>
        <v>0</v>
      </c>
      <c r="KK101" s="460">
        <f t="shared" si="499"/>
        <v>0</v>
      </c>
      <c r="KL101" s="460">
        <f t="shared" si="499"/>
        <v>0</v>
      </c>
      <c r="KM101" s="460">
        <f t="shared" si="499"/>
        <v>0</v>
      </c>
      <c r="KN101" s="460">
        <f t="shared" si="499"/>
        <v>0</v>
      </c>
      <c r="KO101" s="460">
        <f t="shared" si="499"/>
        <v>0</v>
      </c>
      <c r="KP101" s="460">
        <f t="shared" si="499"/>
        <v>0</v>
      </c>
      <c r="KQ101" s="460">
        <f t="shared" si="499"/>
        <v>0</v>
      </c>
      <c r="KR101" s="460">
        <f t="shared" si="491"/>
        <v>0</v>
      </c>
      <c r="KS101" s="460">
        <f t="shared" si="491"/>
        <v>0</v>
      </c>
      <c r="KT101" s="460">
        <f t="shared" si="491"/>
        <v>0</v>
      </c>
      <c r="KU101" s="460">
        <f t="shared" si="491"/>
        <v>0</v>
      </c>
      <c r="KV101" s="460">
        <f t="shared" si="491"/>
        <v>0</v>
      </c>
      <c r="KW101" s="460">
        <f t="shared" si="491"/>
        <v>0</v>
      </c>
      <c r="KX101" s="460">
        <f t="shared" si="423"/>
        <v>0</v>
      </c>
      <c r="KY101" s="460">
        <f t="shared" si="490"/>
        <v>0</v>
      </c>
      <c r="KZ101" s="460">
        <f t="shared" si="424"/>
        <v>0</v>
      </c>
      <c r="LA101" s="457">
        <f t="shared" si="424"/>
        <v>0</v>
      </c>
      <c r="LB101" s="461">
        <f t="shared" si="473"/>
        <v>0</v>
      </c>
      <c r="LC101" s="460">
        <f t="shared" si="425"/>
        <v>0</v>
      </c>
      <c r="LD101" s="462">
        <f>IF(I101=1,VLOOKUP(C101,'総括表 (A表)'!$E$12:$AP$542,37,FALSE),)</f>
        <v>0</v>
      </c>
      <c r="LE101" s="463">
        <f t="shared" si="474"/>
        <v>0</v>
      </c>
      <c r="LF101" s="460" t="str">
        <f t="shared" si="426"/>
        <v/>
      </c>
      <c r="LG101" s="460" t="str">
        <f t="shared" si="427"/>
        <v/>
      </c>
      <c r="LH101" s="460" t="str">
        <f t="shared" si="475"/>
        <v/>
      </c>
      <c r="LI101" s="460" t="str">
        <f t="shared" si="476"/>
        <v/>
      </c>
      <c r="LJ101" s="460" t="str">
        <f t="shared" si="477"/>
        <v/>
      </c>
      <c r="LK101" s="460" t="str">
        <f t="shared" si="478"/>
        <v/>
      </c>
      <c r="LL101" s="460" t="str">
        <f t="shared" si="479"/>
        <v/>
      </c>
      <c r="LM101" s="460" t="str">
        <f t="shared" si="480"/>
        <v/>
      </c>
      <c r="LN101" s="460" t="str">
        <f t="shared" si="481"/>
        <v/>
      </c>
      <c r="LO101" s="462" t="str">
        <f t="shared" si="428"/>
        <v/>
      </c>
      <c r="LP101" s="459">
        <f t="shared" si="482"/>
        <v>0</v>
      </c>
      <c r="LQ101" s="460" t="str">
        <f t="shared" si="429"/>
        <v/>
      </c>
      <c r="LR101" s="460" t="str">
        <f t="shared" si="430"/>
        <v/>
      </c>
      <c r="LS101" s="464" t="str">
        <f t="shared" si="431"/>
        <v/>
      </c>
      <c r="LT101" s="460" t="str">
        <f t="shared" si="432"/>
        <v/>
      </c>
      <c r="LU101" s="460" t="str">
        <f t="shared" si="433"/>
        <v/>
      </c>
      <c r="LV101" s="621" t="str">
        <f t="shared" si="489"/>
        <v>○</v>
      </c>
      <c r="LW101" s="459">
        <f t="shared" si="483"/>
        <v>0</v>
      </c>
      <c r="LX101" s="465">
        <f t="shared" si="434"/>
        <v>0</v>
      </c>
      <c r="LY101" s="465" t="str">
        <f t="shared" si="435"/>
        <v/>
      </c>
      <c r="LZ101" s="466" t="str">
        <f t="shared" si="484"/>
        <v/>
      </c>
      <c r="MA101" s="466">
        <f t="shared" si="436"/>
        <v>0</v>
      </c>
      <c r="MB101" s="466">
        <f t="shared" si="485"/>
        <v>0</v>
      </c>
      <c r="MC101" s="466">
        <f t="shared" si="437"/>
        <v>0</v>
      </c>
      <c r="MD101" s="467">
        <f t="shared" si="438"/>
        <v>0</v>
      </c>
      <c r="ME101" s="468" t="str">
        <f t="shared" si="439"/>
        <v>○</v>
      </c>
      <c r="MF101" s="469" t="str">
        <f t="shared" si="440"/>
        <v/>
      </c>
      <c r="MG101" s="466">
        <f t="shared" si="441"/>
        <v>0</v>
      </c>
      <c r="MH101" s="470">
        <f t="shared" si="442"/>
        <v>0</v>
      </c>
      <c r="MI101" s="471" t="str">
        <f t="shared" si="486"/>
        <v>○</v>
      </c>
      <c r="MJ101" s="556" t="str">
        <f t="shared" si="487"/>
        <v>○</v>
      </c>
      <c r="MK101" s="569" t="str">
        <f t="shared" si="443"/>
        <v/>
      </c>
      <c r="ML101" s="568" t="str">
        <f t="shared" si="444"/>
        <v/>
      </c>
      <c r="MM101" s="570" t="str">
        <f t="shared" si="445"/>
        <v/>
      </c>
      <c r="MN101" s="571">
        <f t="shared" si="446"/>
        <v>0</v>
      </c>
    </row>
    <row r="102" spans="1:352" ht="30" customHeight="1">
      <c r="A102" s="531">
        <f t="shared" si="331"/>
        <v>0</v>
      </c>
      <c r="B102" s="531">
        <f t="shared" si="447"/>
        <v>0</v>
      </c>
      <c r="C102" s="531">
        <f t="shared" si="495"/>
        <v>0</v>
      </c>
      <c r="D102" s="531">
        <f t="shared" si="448"/>
        <v>0</v>
      </c>
      <c r="E102" s="531">
        <f t="shared" si="332"/>
        <v>0</v>
      </c>
      <c r="F102" s="531">
        <f t="shared" si="333"/>
        <v>0</v>
      </c>
      <c r="G102" s="531">
        <f t="shared" si="449"/>
        <v>0</v>
      </c>
      <c r="H102" s="531">
        <f t="shared" si="450"/>
        <v>0</v>
      </c>
      <c r="I102" s="531">
        <f t="shared" si="334"/>
        <v>0</v>
      </c>
      <c r="J102" s="531">
        <f t="shared" si="451"/>
        <v>0</v>
      </c>
      <c r="K102" s="532">
        <f t="shared" si="335"/>
        <v>89</v>
      </c>
      <c r="L102" s="390"/>
      <c r="M102" s="391"/>
      <c r="N102" s="391"/>
      <c r="O102" s="102"/>
      <c r="P102" s="545" cm="1">
        <f t="array" ref="P102">IFERROR(_xlfn.IFS($O102=1,"都市農業地域",$O102=2,"平地農業地域",$O102=3,"中間農業地域",$O102=4,"山間農業地域"),0)</f>
        <v>0</v>
      </c>
      <c r="Q102" s="560"/>
      <c r="R102" s="317">
        <f t="shared" si="336"/>
        <v>0</v>
      </c>
      <c r="S102" s="637"/>
      <c r="T102" s="742"/>
      <c r="U102" s="743"/>
      <c r="V102" s="637"/>
      <c r="W102" s="455" t="str">
        <f t="shared" si="452"/>
        <v/>
      </c>
      <c r="X102" s="546" t="str">
        <f>IFERROR(IF($Y102=5,"100万円",VLOOKUP($W102,'整理番号表 （R7） '!$Y$33:$Z$34,2,"FALSE")),"")</f>
        <v/>
      </c>
      <c r="Y102" s="50"/>
      <c r="Z102" s="456" cm="1">
        <f t="array" ref="Z102">IFERROR(_xlfn.IFS($Y102=1,"認定農業者",$Y102=2,"認定就農者",$Y102=3,"集落営農組織(任意組織)",$Y102=4,"市町村基本構想に示す目標水準を達成している農業者",$Y102=5,"市町村が認める者"),0)</f>
        <v>0</v>
      </c>
      <c r="AA102" s="371"/>
      <c r="AB102" s="547" t="str">
        <f>'整理番号表 （R7） '!$AC102</f>
        <v/>
      </c>
      <c r="AC102" s="548" t="str">
        <f t="shared" si="497"/>
        <v/>
      </c>
      <c r="AD102" s="50"/>
      <c r="AE102" s="50"/>
      <c r="AF102" s="318">
        <f>IF(AE102&lt;&gt;0,VLOOKUP(AE102,'整理番号表 （R7） '!$B$20:$F$47,2,FALSE),)</f>
        <v>0</v>
      </c>
      <c r="AG102" s="104"/>
      <c r="AH102" s="549" t="str">
        <f>IFERROR(VLOOKUP(AG102,'整理番号表 （R7） '!$P$6:$Q$39,2,FALSE),"")</f>
        <v/>
      </c>
      <c r="AI102" s="106"/>
      <c r="AJ102" s="530">
        <f t="shared" si="337"/>
        <v>0</v>
      </c>
      <c r="AK102" s="89"/>
      <c r="AL102" s="632"/>
      <c r="AM102" s="439"/>
      <c r="AN102" s="440"/>
      <c r="AO102" s="440"/>
      <c r="AP102" s="104"/>
      <c r="AQ102" s="441">
        <f>IF(AP102&lt;&gt;0,VLOOKUP(AP102,'整理番号表 （R7） '!$P$43:$R$49,2,FALSE),)</f>
        <v>0</v>
      </c>
      <c r="AR102" s="442"/>
      <c r="AS102" s="440"/>
      <c r="AT102" s="105"/>
      <c r="AU102" s="767"/>
      <c r="AV102" s="767"/>
      <c r="AW102" s="418"/>
      <c r="AX102" s="443">
        <f t="shared" si="453"/>
        <v>0</v>
      </c>
      <c r="AY102" s="443">
        <f t="shared" si="338"/>
        <v>0</v>
      </c>
      <c r="AZ102" s="418"/>
      <c r="BA102" s="443">
        <f t="shared" si="488"/>
        <v>0</v>
      </c>
      <c r="BB102" s="444"/>
      <c r="BC102" s="444"/>
      <c r="BD102" s="444"/>
      <c r="BE102" s="620"/>
      <c r="BF102" s="553" t="str">
        <f t="shared" si="339"/>
        <v/>
      </c>
      <c r="BG102" s="562" t="str">
        <f t="shared" si="340"/>
        <v/>
      </c>
      <c r="BH102" s="445">
        <f t="shared" si="454"/>
        <v>0</v>
      </c>
      <c r="BI102" s="445">
        <f t="shared" si="455"/>
        <v>0</v>
      </c>
      <c r="BJ102" s="446"/>
      <c r="BK102" s="446"/>
      <c r="BL102" s="446"/>
      <c r="BM102" s="45"/>
      <c r="BN102" s="318">
        <f>IF(BM102&lt;&gt;0,VLOOKUP(BM102,'整理番号表 （R7） '!$T$6:$U$16,2,FALSE),)</f>
        <v>0</v>
      </c>
      <c r="BO102" s="45"/>
      <c r="BP102" s="318">
        <f>IF(BO102&lt;&gt;0,VLOOKUP(BO102,'整理番号表 （R7） '!$T$23:$U$30,2,FALSE),)</f>
        <v>0</v>
      </c>
      <c r="BQ102" s="45"/>
      <c r="BR102" s="319">
        <f t="shared" si="341"/>
        <v>0</v>
      </c>
      <c r="BS102" s="763" t="str">
        <f t="shared" si="342"/>
        <v/>
      </c>
      <c r="BT102" s="113"/>
      <c r="BU102" s="618"/>
      <c r="BV102" s="113"/>
      <c r="BW102" s="113"/>
      <c r="BX102" s="113"/>
      <c r="BY102" s="554">
        <f t="shared" si="456"/>
        <v>0</v>
      </c>
      <c r="BZ102" s="764">
        <f t="shared" si="507"/>
        <v>0</v>
      </c>
      <c r="CA102" s="317">
        <f t="shared" si="457"/>
        <v>0</v>
      </c>
      <c r="CB102" s="357" t="str">
        <f t="shared" si="496"/>
        <v/>
      </c>
      <c r="CC102" s="317">
        <f t="shared" si="343"/>
        <v>0</v>
      </c>
      <c r="CD102" s="317">
        <f t="shared" si="458"/>
        <v>0</v>
      </c>
      <c r="CE102" s="317">
        <f t="shared" si="459"/>
        <v>0</v>
      </c>
      <c r="CF102" s="317">
        <f t="shared" si="460"/>
        <v>0</v>
      </c>
      <c r="CG102" s="317">
        <f t="shared" si="461"/>
        <v>0</v>
      </c>
      <c r="CH102" s="317">
        <f t="shared" si="462"/>
        <v>0</v>
      </c>
      <c r="CI102" s="357" t="str">
        <f t="shared" si="463"/>
        <v/>
      </c>
      <c r="CJ102" s="572">
        <f t="shared" si="500"/>
        <v>0</v>
      </c>
      <c r="CK102" s="320">
        <f t="shared" si="500"/>
        <v>0</v>
      </c>
      <c r="CL102" s="320">
        <f t="shared" si="500"/>
        <v>0</v>
      </c>
      <c r="CM102" s="320">
        <f t="shared" si="500"/>
        <v>0</v>
      </c>
      <c r="CN102" s="320">
        <f t="shared" si="500"/>
        <v>0</v>
      </c>
      <c r="CO102" s="320">
        <f t="shared" si="500"/>
        <v>0</v>
      </c>
      <c r="CP102" s="320">
        <f t="shared" si="344"/>
        <v>0</v>
      </c>
      <c r="CQ102" s="320">
        <f t="shared" si="501"/>
        <v>0</v>
      </c>
      <c r="CR102" s="320">
        <f t="shared" si="501"/>
        <v>0</v>
      </c>
      <c r="CS102" s="320">
        <f t="shared" si="501"/>
        <v>0</v>
      </c>
      <c r="CT102" s="320">
        <f t="shared" si="501"/>
        <v>0</v>
      </c>
      <c r="CU102" s="320">
        <f t="shared" si="501"/>
        <v>0</v>
      </c>
      <c r="CV102" s="320">
        <f t="shared" si="501"/>
        <v>0</v>
      </c>
      <c r="CW102" s="320">
        <f t="shared" si="345"/>
        <v>0</v>
      </c>
      <c r="CX102" s="320">
        <f t="shared" si="502"/>
        <v>0</v>
      </c>
      <c r="CY102" s="320">
        <f t="shared" si="502"/>
        <v>0</v>
      </c>
      <c r="CZ102" s="320">
        <f t="shared" si="502"/>
        <v>0</v>
      </c>
      <c r="DA102" s="320">
        <f t="shared" si="502"/>
        <v>0</v>
      </c>
      <c r="DB102" s="320">
        <f t="shared" si="502"/>
        <v>0</v>
      </c>
      <c r="DC102" s="320">
        <f t="shared" si="502"/>
        <v>0</v>
      </c>
      <c r="DD102" s="320">
        <f t="shared" si="346"/>
        <v>0</v>
      </c>
      <c r="DE102" s="320">
        <f t="shared" si="503"/>
        <v>0</v>
      </c>
      <c r="DF102" s="320">
        <f t="shared" si="503"/>
        <v>0</v>
      </c>
      <c r="DG102" s="320">
        <f t="shared" si="503"/>
        <v>0</v>
      </c>
      <c r="DH102" s="320">
        <f t="shared" si="503"/>
        <v>0</v>
      </c>
      <c r="DI102" s="320">
        <f t="shared" si="504"/>
        <v>0</v>
      </c>
      <c r="DJ102" s="320">
        <f t="shared" si="504"/>
        <v>0</v>
      </c>
      <c r="DK102" s="320">
        <f t="shared" si="347"/>
        <v>0</v>
      </c>
      <c r="DL102" s="320">
        <f t="shared" si="348"/>
        <v>0</v>
      </c>
      <c r="DM102" s="320">
        <f t="shared" si="349"/>
        <v>0</v>
      </c>
      <c r="DN102" s="320">
        <f t="shared" si="350"/>
        <v>0</v>
      </c>
      <c r="DO102" s="320">
        <f t="shared" si="351"/>
        <v>0</v>
      </c>
      <c r="DP102" s="374">
        <f t="shared" si="352"/>
        <v>0</v>
      </c>
      <c r="DQ102" s="447">
        <f t="shared" si="353"/>
        <v>0</v>
      </c>
      <c r="DR102" s="447">
        <f>IF($W102=1,IF(SUM($DQ102:DQ102)&lt;&gt;1,IF(SUM(GL102,GW102,HF102)&gt;0,1,),),)</f>
        <v>0</v>
      </c>
      <c r="DS102" s="447">
        <f>IF($W102=1,IF(SUM($DQ102:DR102)&lt;&gt;1,IF(SUM(GM102,GX102,HG102)&gt;0,1,),),)</f>
        <v>0</v>
      </c>
      <c r="DT102" s="447">
        <f>IF($W102=1,IF(SUM($DQ102:DS102)&lt;&gt;1,IF(SUM(GN102,GY102,HH102)&gt;0,1,),),)</f>
        <v>0</v>
      </c>
      <c r="DU102" s="447">
        <f>IF($W102=1,IF(SUM($DQ102:DT102)&lt;&gt;1,IF(SUM(GO102,GT102,GZ102,HI102)&gt;0,1,),),)</f>
        <v>0</v>
      </c>
      <c r="DV102" s="447">
        <f>IF($W102=1,IF(SUM($DQ102:DT102)&lt;&gt;1,IF(SUM(GP102,HA102,HJ102)&gt;0,1,),),)</f>
        <v>0</v>
      </c>
      <c r="DW102" s="447">
        <f>IF($W102=1,IF(SUM($DQ102:DV102)&lt;&gt;1,IF(SUM(GQ102,HB102,HK102)&gt;0,1,),),)</f>
        <v>0</v>
      </c>
      <c r="DX102" s="447">
        <f>IF($W102=1,IF(SUM($DQ102:DV102)&lt;&gt;1,IF(SUM(GR102,HC102,HL102)&gt;0,1,),),)</f>
        <v>0</v>
      </c>
      <c r="DY102" s="447">
        <f>IF($W102=1,IF(SUM($DQ102:DX102)&lt;&gt;1,IF(SUM(GS102,HD102,HM102,GU102)&gt;0,1,),),)</f>
        <v>0</v>
      </c>
      <c r="DZ102" s="447">
        <f t="shared" si="354"/>
        <v>0</v>
      </c>
      <c r="EA102" s="643"/>
      <c r="EB102" s="643"/>
      <c r="EC102" s="643"/>
      <c r="ED102" s="643"/>
      <c r="EE102" s="643"/>
      <c r="EF102" s="643"/>
      <c r="EG102" s="643"/>
      <c r="EH102" s="643"/>
      <c r="EI102" s="643"/>
      <c r="EJ102" s="643"/>
      <c r="EK102" s="643"/>
      <c r="EL102" s="643"/>
      <c r="EM102" s="56"/>
      <c r="EN102" s="56"/>
      <c r="EO102" s="56"/>
      <c r="EP102" s="56"/>
      <c r="EQ102" s="56"/>
      <c r="ER102" s="555">
        <f t="shared" si="355"/>
        <v>0</v>
      </c>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448"/>
      <c r="FT102" s="56"/>
      <c r="FU102" s="449"/>
      <c r="FV102" s="458"/>
      <c r="FW102" s="573"/>
      <c r="FX102" s="530">
        <f t="shared" si="356"/>
        <v>0</v>
      </c>
      <c r="FY102" s="450"/>
      <c r="FZ102" s="451"/>
      <c r="GA102" s="452"/>
      <c r="GB102" s="452"/>
      <c r="GC102" s="453">
        <f t="shared" si="357"/>
        <v>0</v>
      </c>
      <c r="GD102" s="454">
        <f t="shared" si="358"/>
        <v>0</v>
      </c>
      <c r="GE102" s="455">
        <f t="shared" si="359"/>
        <v>0</v>
      </c>
      <c r="GF102" s="456">
        <f t="shared" si="360"/>
        <v>0</v>
      </c>
      <c r="GG102" s="456">
        <f t="shared" si="361"/>
        <v>0</v>
      </c>
      <c r="GH102" s="456">
        <f t="shared" si="362"/>
        <v>0</v>
      </c>
      <c r="GI102" s="456">
        <f t="shared" si="363"/>
        <v>0</v>
      </c>
      <c r="GJ102" s="455">
        <f t="shared" si="364"/>
        <v>0</v>
      </c>
      <c r="GK102" s="455">
        <f t="shared" si="464"/>
        <v>0</v>
      </c>
      <c r="GL102" s="455">
        <f>IF(AND($FX102&lt;&gt;1,$FZ102&lt;&gt;1),IF(AND(SUM($GK102:GK102)&lt;&gt;1),IF($GC102&gt;=10,1,),),0)</f>
        <v>0</v>
      </c>
      <c r="GM102" s="455">
        <f>IF(AND($FX102&lt;&gt;1,$FZ102&lt;&gt;1),IF(AND(SUM($GK102:GL102)&lt;&gt;1),IF(AND($FY102=1,$GC102&gt;=4),1,),),0)</f>
        <v>0</v>
      </c>
      <c r="GN102" s="455">
        <f>IF(AND($FX102&lt;&gt;1,$FZ102&lt;&gt;1),IF(AND(SUM($GK102:GM102)&lt;&gt;1),IF(AND($FY102=1,$GC102&gt;=2),1,),),0)</f>
        <v>0</v>
      </c>
      <c r="GO102" s="455">
        <f>IF(AND($FX102&lt;&gt;1,$FZ102&lt;&gt;1),IF(AND(SUM($GK102:GN102)&lt;&gt;1),IF(AND($FY102=1,$GC102&gt;0),1,),),0)</f>
        <v>0</v>
      </c>
      <c r="GP102" s="455">
        <f>IF(AND($FX102&lt;&gt;1,$FZ102&lt;&gt;1),IF(AND(SUM($GK102:GO102)&lt;&gt;1),IF($GC102&gt;=4,1,),),0)</f>
        <v>0</v>
      </c>
      <c r="GQ102" s="455">
        <f>IF(AND($FX102&lt;&gt;1,$FZ102&lt;&gt;1),IF(AND(SUM($GK102:GP102)&lt;&gt;1),IF($FY102=1,1,),),0)</f>
        <v>0</v>
      </c>
      <c r="GR102" s="455">
        <f>IF(AND($FX102&lt;&gt;1,$FZ102&lt;&gt;1),IF(AND(SUM($GK102:GQ102)&lt;&gt;1),IF($GC102&gt;=2,1,),),0)</f>
        <v>0</v>
      </c>
      <c r="GS102" s="455">
        <f>IF(AND($FX102&lt;&gt;1,$FZ102&lt;&gt;1),IF(AND(SUM($GK102:GR102)&lt;&gt;1),IF($GC102&gt;0,1,),),0)</f>
        <v>0</v>
      </c>
      <c r="GT102" s="455">
        <f t="shared" si="365"/>
        <v>0</v>
      </c>
      <c r="GU102" s="455">
        <f>IF($FX102&lt;&gt;1,IF(AND(SUM($GT102:GT102)&lt;&gt;1,$GJ102=4,$FZ102=1,$GC102&gt;0),1,),0)</f>
        <v>0</v>
      </c>
      <c r="GV102" s="455">
        <f t="shared" si="366"/>
        <v>0</v>
      </c>
      <c r="GW102" s="455">
        <f t="shared" si="367"/>
        <v>0</v>
      </c>
      <c r="GX102" s="455">
        <f>IF($FX102&lt;&gt;1,IF(AND($GJ102=2,SUM($GV102:GW102)&lt;&gt;1),IF(AND($FY102=1,$GD102&gt;=0.2),1,),),0)</f>
        <v>0</v>
      </c>
      <c r="GY102" s="455">
        <f>IF($FX102&lt;&gt;1,IF(AND($GJ102=2,SUM($GV102:GX102)&lt;&gt;1),IF(AND($FY102=1,$GD102&gt;=0.1),1,),),0)</f>
        <v>0</v>
      </c>
      <c r="GZ102" s="455">
        <f>IF($FX102&lt;&gt;1,IF(AND($GJ102=2,SUM($GV102:GY102)&lt;&gt;1),IF(AND($FY102=1,$GC102&gt;0),1,),),0)</f>
        <v>0</v>
      </c>
      <c r="HA102" s="455">
        <f>IF($FX102&lt;&gt;1,IF(AND($GJ102=2,SUM($GV102:GZ102)&lt;&gt;1),IF($GD102&gt;=0.2,1,),),0)</f>
        <v>0</v>
      </c>
      <c r="HB102" s="455">
        <f>IF($FX102&lt;&gt;1,IF(AND($GJ102=2,SUM($GV102:HA102)&lt;&gt;1),IF($FY102=1,1,),),0)</f>
        <v>0</v>
      </c>
      <c r="HC102" s="455">
        <f>IF($FX102&lt;&gt;1,IF(AND($GJ102=2,SUM($GV102:HB102)&lt;&gt;1),IF($GD102&gt;=0.1,1,),),0)</f>
        <v>0</v>
      </c>
      <c r="HD102" s="455">
        <f>IF($FX102&lt;&gt;1,IF(AND(SUM($GV102:HC102)&lt;&gt;1,$GJ102=2,$GC102&gt;0),1,),0)</f>
        <v>0</v>
      </c>
      <c r="HE102" s="455">
        <f t="shared" si="368"/>
        <v>0</v>
      </c>
      <c r="HF102" s="455">
        <f t="shared" si="369"/>
        <v>0</v>
      </c>
      <c r="HG102" s="455">
        <f>IF($FX102&lt;&gt;1,IF(AND($GJ102=3,SUM($HE102:HF102)&lt;&gt;1),IF(AND($FY102=1,$GD102&gt;=0.1),1,),),0)</f>
        <v>0</v>
      </c>
      <c r="HH102" s="455">
        <f>IF($FX102&lt;&gt;1,IF(AND($GJ102=3,SUM($HE102:HG102)&lt;&gt;1),IF(AND($FY102=1,$GD102&gt;=0.05),1,),),0)</f>
        <v>0</v>
      </c>
      <c r="HI102" s="455">
        <f>IF($FX102&lt;&gt;1,IF(AND($GJ102=3,SUM($HE102:HH102)&lt;&gt;1),IF(AND($FY102=1,$GC102&gt;0),1,),),0)</f>
        <v>0</v>
      </c>
      <c r="HJ102" s="455">
        <f>IF($FX102&lt;&gt;1,IF(AND($GJ102=3,SUM($HE102:HI102)&lt;&gt;1),IF($GD102&gt;=0.1,1,),),0)</f>
        <v>0</v>
      </c>
      <c r="HK102" s="455">
        <f>IF($FX102&lt;&gt;1,IF(AND($GJ102=3,SUM($HE102:HJ102)&lt;&gt;1),IF($FY102=1,1,),),0)</f>
        <v>0</v>
      </c>
      <c r="HL102" s="455">
        <f>IF($FX102&lt;&gt;1,IF(AND($GJ102=3,SUM($HE102:HK102)&lt;&gt;1),IF($GD102&gt;=0.05,1,),),0)</f>
        <v>0</v>
      </c>
      <c r="HM102" s="455">
        <f>IF($FX102&lt;&gt;1,IF(AND(SUM($HE102:HL102)&lt;&gt;1,$GJ102=3,$FZ102=1,$GC102&gt;0),1,),0)</f>
        <v>0</v>
      </c>
      <c r="HN102" s="457">
        <f t="shared" si="465"/>
        <v>0</v>
      </c>
      <c r="HO102" s="458"/>
      <c r="HP102" s="459">
        <f t="shared" si="370"/>
        <v>0</v>
      </c>
      <c r="HQ102" s="460">
        <f t="shared" si="371"/>
        <v>0</v>
      </c>
      <c r="HR102" s="460">
        <f t="shared" si="372"/>
        <v>0</v>
      </c>
      <c r="HS102" s="460">
        <f t="shared" si="373"/>
        <v>0</v>
      </c>
      <c r="HT102" s="460">
        <f t="shared" si="374"/>
        <v>0</v>
      </c>
      <c r="HU102" s="460">
        <f t="shared" si="375"/>
        <v>0</v>
      </c>
      <c r="HV102" s="460">
        <f t="shared" si="376"/>
        <v>0</v>
      </c>
      <c r="HW102" s="460">
        <f t="shared" si="377"/>
        <v>0</v>
      </c>
      <c r="HX102" s="460">
        <f t="shared" si="378"/>
        <v>0</v>
      </c>
      <c r="HY102" s="460">
        <f t="shared" si="379"/>
        <v>0</v>
      </c>
      <c r="HZ102" s="460">
        <f t="shared" si="380"/>
        <v>0</v>
      </c>
      <c r="IA102" s="460">
        <f t="shared" si="381"/>
        <v>0</v>
      </c>
      <c r="IB102" s="460">
        <f t="shared" si="382"/>
        <v>0</v>
      </c>
      <c r="IC102" s="460">
        <f t="shared" si="383"/>
        <v>0</v>
      </c>
      <c r="ID102" s="460">
        <f t="shared" si="384"/>
        <v>0</v>
      </c>
      <c r="IE102" s="460">
        <f t="shared" si="385"/>
        <v>0</v>
      </c>
      <c r="IF102" s="460">
        <f t="shared" si="386"/>
        <v>0</v>
      </c>
      <c r="IG102" s="460">
        <f t="shared" si="387"/>
        <v>0</v>
      </c>
      <c r="IH102" s="460">
        <f t="shared" si="388"/>
        <v>0</v>
      </c>
      <c r="II102" s="460">
        <f t="shared" si="389"/>
        <v>0</v>
      </c>
      <c r="IJ102" s="460">
        <f t="shared" si="390"/>
        <v>0</v>
      </c>
      <c r="IK102" s="460">
        <f t="shared" si="391"/>
        <v>0</v>
      </c>
      <c r="IL102" s="460">
        <f t="shared" si="392"/>
        <v>0</v>
      </c>
      <c r="IM102" s="460">
        <f t="shared" si="393"/>
        <v>0</v>
      </c>
      <c r="IN102" s="460">
        <f t="shared" si="394"/>
        <v>0</v>
      </c>
      <c r="IO102" s="460">
        <f t="shared" si="395"/>
        <v>0</v>
      </c>
      <c r="IP102" s="460">
        <f t="shared" si="396"/>
        <v>0</v>
      </c>
      <c r="IQ102" s="460">
        <f t="shared" si="397"/>
        <v>0</v>
      </c>
      <c r="IR102" s="460">
        <f t="shared" si="398"/>
        <v>0</v>
      </c>
      <c r="IS102" s="460">
        <f t="shared" si="399"/>
        <v>0</v>
      </c>
      <c r="IT102" s="460">
        <f t="shared" si="400"/>
        <v>0</v>
      </c>
      <c r="IU102" s="460">
        <f t="shared" si="401"/>
        <v>0</v>
      </c>
      <c r="IV102" s="460">
        <f t="shared" si="402"/>
        <v>0</v>
      </c>
      <c r="IW102" s="460">
        <f t="shared" si="403"/>
        <v>0</v>
      </c>
      <c r="IX102" s="460">
        <f t="shared" si="404"/>
        <v>0</v>
      </c>
      <c r="IY102" s="460">
        <f t="shared" si="405"/>
        <v>0</v>
      </c>
      <c r="IZ102" s="460">
        <f t="shared" si="406"/>
        <v>0</v>
      </c>
      <c r="JA102" s="460">
        <f t="shared" si="407"/>
        <v>0</v>
      </c>
      <c r="JB102" s="460">
        <f t="shared" si="408"/>
        <v>0</v>
      </c>
      <c r="JC102" s="460">
        <f t="shared" si="409"/>
        <v>0</v>
      </c>
      <c r="JD102" s="460">
        <f t="shared" si="410"/>
        <v>0</v>
      </c>
      <c r="JE102" s="460">
        <f t="shared" si="411"/>
        <v>0</v>
      </c>
      <c r="JF102" s="460">
        <f t="shared" si="412"/>
        <v>0</v>
      </c>
      <c r="JG102" s="460">
        <f t="shared" si="466"/>
        <v>0</v>
      </c>
      <c r="JH102" s="460">
        <f t="shared" si="467"/>
        <v>0</v>
      </c>
      <c r="JI102" s="460">
        <f t="shared" si="468"/>
        <v>0</v>
      </c>
      <c r="JJ102" s="460">
        <f t="shared" si="469"/>
        <v>0</v>
      </c>
      <c r="JK102" s="460">
        <f t="shared" si="470"/>
        <v>0</v>
      </c>
      <c r="JL102" s="460">
        <f t="shared" si="471"/>
        <v>0</v>
      </c>
      <c r="JM102" s="648">
        <f t="shared" si="413"/>
        <v>0</v>
      </c>
      <c r="JN102" s="460">
        <f t="shared" si="414"/>
        <v>0</v>
      </c>
      <c r="JO102" s="460">
        <f t="shared" si="415"/>
        <v>0</v>
      </c>
      <c r="JP102" s="648">
        <f t="shared" si="416"/>
        <v>0</v>
      </c>
      <c r="JQ102" s="460">
        <f t="shared" si="417"/>
        <v>0</v>
      </c>
      <c r="JR102" s="460">
        <f t="shared" si="418"/>
        <v>0</v>
      </c>
      <c r="JS102" s="460">
        <f t="shared" si="472"/>
        <v>0</v>
      </c>
      <c r="JT102" s="460">
        <f t="shared" si="419"/>
        <v>0</v>
      </c>
      <c r="JU102" s="460">
        <f t="shared" si="420"/>
        <v>0</v>
      </c>
      <c r="JV102" s="460">
        <f t="shared" si="421"/>
        <v>0</v>
      </c>
      <c r="JW102" s="460">
        <f t="shared" si="506"/>
        <v>0</v>
      </c>
      <c r="JX102" s="460">
        <f t="shared" si="506"/>
        <v>0</v>
      </c>
      <c r="JY102" s="460">
        <f t="shared" si="506"/>
        <v>0</v>
      </c>
      <c r="JZ102" s="460">
        <f t="shared" si="506"/>
        <v>0</v>
      </c>
      <c r="KA102" s="460">
        <f t="shared" si="506"/>
        <v>0</v>
      </c>
      <c r="KB102" s="460">
        <f t="shared" si="506"/>
        <v>0</v>
      </c>
      <c r="KC102" s="460">
        <f t="shared" si="506"/>
        <v>0</v>
      </c>
      <c r="KD102" s="460">
        <f t="shared" si="506"/>
        <v>0</v>
      </c>
      <c r="KE102" s="460">
        <f t="shared" si="506"/>
        <v>0</v>
      </c>
      <c r="KF102" s="460">
        <f t="shared" si="505"/>
        <v>0</v>
      </c>
      <c r="KG102" s="460">
        <f t="shared" si="505"/>
        <v>0</v>
      </c>
      <c r="KH102" s="460">
        <f t="shared" si="505"/>
        <v>0</v>
      </c>
      <c r="KI102" s="460">
        <f t="shared" si="498"/>
        <v>0</v>
      </c>
      <c r="KJ102" s="460">
        <f t="shared" si="499"/>
        <v>0</v>
      </c>
      <c r="KK102" s="460">
        <f t="shared" si="499"/>
        <v>0</v>
      </c>
      <c r="KL102" s="460">
        <f t="shared" si="499"/>
        <v>0</v>
      </c>
      <c r="KM102" s="460">
        <f t="shared" si="499"/>
        <v>0</v>
      </c>
      <c r="KN102" s="460">
        <f t="shared" si="499"/>
        <v>0</v>
      </c>
      <c r="KO102" s="460">
        <f t="shared" si="499"/>
        <v>0</v>
      </c>
      <c r="KP102" s="460">
        <f t="shared" si="499"/>
        <v>0</v>
      </c>
      <c r="KQ102" s="460">
        <f t="shared" si="499"/>
        <v>0</v>
      </c>
      <c r="KR102" s="460">
        <f t="shared" si="491"/>
        <v>0</v>
      </c>
      <c r="KS102" s="460">
        <f t="shared" si="491"/>
        <v>0</v>
      </c>
      <c r="KT102" s="460">
        <f t="shared" si="491"/>
        <v>0</v>
      </c>
      <c r="KU102" s="460">
        <f t="shared" si="491"/>
        <v>0</v>
      </c>
      <c r="KV102" s="460">
        <f t="shared" si="491"/>
        <v>0</v>
      </c>
      <c r="KW102" s="460">
        <f t="shared" si="491"/>
        <v>0</v>
      </c>
      <c r="KX102" s="460">
        <f t="shared" si="423"/>
        <v>0</v>
      </c>
      <c r="KY102" s="460">
        <f t="shared" si="490"/>
        <v>0</v>
      </c>
      <c r="KZ102" s="460">
        <f t="shared" si="424"/>
        <v>0</v>
      </c>
      <c r="LA102" s="457">
        <f t="shared" si="424"/>
        <v>0</v>
      </c>
      <c r="LB102" s="461">
        <f t="shared" si="473"/>
        <v>0</v>
      </c>
      <c r="LC102" s="460">
        <f t="shared" si="425"/>
        <v>0</v>
      </c>
      <c r="LD102" s="462">
        <f>IF(I102=1,VLOOKUP(C102,'総括表 (A表)'!$E$12:$AP$542,37,FALSE),)</f>
        <v>0</v>
      </c>
      <c r="LE102" s="463">
        <f t="shared" si="474"/>
        <v>0</v>
      </c>
      <c r="LF102" s="460" t="str">
        <f t="shared" si="426"/>
        <v/>
      </c>
      <c r="LG102" s="460" t="str">
        <f t="shared" si="427"/>
        <v/>
      </c>
      <c r="LH102" s="460" t="str">
        <f t="shared" si="475"/>
        <v/>
      </c>
      <c r="LI102" s="460" t="str">
        <f t="shared" si="476"/>
        <v/>
      </c>
      <c r="LJ102" s="460" t="str">
        <f t="shared" si="477"/>
        <v/>
      </c>
      <c r="LK102" s="460" t="str">
        <f t="shared" si="478"/>
        <v/>
      </c>
      <c r="LL102" s="460" t="str">
        <f t="shared" si="479"/>
        <v/>
      </c>
      <c r="LM102" s="460" t="str">
        <f t="shared" si="480"/>
        <v/>
      </c>
      <c r="LN102" s="460" t="str">
        <f t="shared" si="481"/>
        <v/>
      </c>
      <c r="LO102" s="462" t="str">
        <f t="shared" si="428"/>
        <v/>
      </c>
      <c r="LP102" s="459">
        <f t="shared" si="482"/>
        <v>0</v>
      </c>
      <c r="LQ102" s="460" t="str">
        <f t="shared" si="429"/>
        <v/>
      </c>
      <c r="LR102" s="460" t="str">
        <f t="shared" si="430"/>
        <v/>
      </c>
      <c r="LS102" s="464" t="str">
        <f t="shared" si="431"/>
        <v/>
      </c>
      <c r="LT102" s="460" t="str">
        <f t="shared" si="432"/>
        <v/>
      </c>
      <c r="LU102" s="460" t="str">
        <f t="shared" si="433"/>
        <v/>
      </c>
      <c r="LV102" s="621" t="str">
        <f t="shared" si="489"/>
        <v>○</v>
      </c>
      <c r="LW102" s="459">
        <f t="shared" si="483"/>
        <v>0</v>
      </c>
      <c r="LX102" s="465">
        <f t="shared" si="434"/>
        <v>0</v>
      </c>
      <c r="LY102" s="465" t="str">
        <f t="shared" si="435"/>
        <v/>
      </c>
      <c r="LZ102" s="466" t="str">
        <f t="shared" si="484"/>
        <v/>
      </c>
      <c r="MA102" s="466">
        <f t="shared" si="436"/>
        <v>0</v>
      </c>
      <c r="MB102" s="466">
        <f t="shared" si="485"/>
        <v>0</v>
      </c>
      <c r="MC102" s="466">
        <f t="shared" si="437"/>
        <v>0</v>
      </c>
      <c r="MD102" s="467">
        <f t="shared" si="438"/>
        <v>0</v>
      </c>
      <c r="ME102" s="468" t="str">
        <f t="shared" si="439"/>
        <v>○</v>
      </c>
      <c r="MF102" s="469" t="str">
        <f t="shared" si="440"/>
        <v/>
      </c>
      <c r="MG102" s="466">
        <f t="shared" si="441"/>
        <v>0</v>
      </c>
      <c r="MH102" s="470">
        <f t="shared" si="442"/>
        <v>0</v>
      </c>
      <c r="MI102" s="471" t="str">
        <f t="shared" si="486"/>
        <v>○</v>
      </c>
      <c r="MJ102" s="556" t="str">
        <f t="shared" si="487"/>
        <v>○</v>
      </c>
      <c r="MK102" s="569" t="str">
        <f t="shared" si="443"/>
        <v/>
      </c>
      <c r="ML102" s="568" t="str">
        <f t="shared" si="444"/>
        <v/>
      </c>
      <c r="MM102" s="570" t="str">
        <f t="shared" si="445"/>
        <v/>
      </c>
      <c r="MN102" s="571">
        <f t="shared" si="446"/>
        <v>0</v>
      </c>
    </row>
    <row r="103" spans="1:352" ht="30" customHeight="1">
      <c r="A103" s="531">
        <f t="shared" si="331"/>
        <v>0</v>
      </c>
      <c r="B103" s="531">
        <f t="shared" si="447"/>
        <v>0</v>
      </c>
      <c r="C103" s="531">
        <f t="shared" si="495"/>
        <v>0</v>
      </c>
      <c r="D103" s="531">
        <f t="shared" si="448"/>
        <v>0</v>
      </c>
      <c r="E103" s="531">
        <f t="shared" si="332"/>
        <v>0</v>
      </c>
      <c r="F103" s="531">
        <f t="shared" si="333"/>
        <v>0</v>
      </c>
      <c r="G103" s="531">
        <f t="shared" si="449"/>
        <v>0</v>
      </c>
      <c r="H103" s="531">
        <f t="shared" si="450"/>
        <v>0</v>
      </c>
      <c r="I103" s="531">
        <f t="shared" si="334"/>
        <v>0</v>
      </c>
      <c r="J103" s="531">
        <f t="shared" si="451"/>
        <v>0</v>
      </c>
      <c r="K103" s="532">
        <f t="shared" si="335"/>
        <v>90</v>
      </c>
      <c r="L103" s="390"/>
      <c r="M103" s="391"/>
      <c r="N103" s="391"/>
      <c r="O103" s="102"/>
      <c r="P103" s="545" cm="1">
        <f t="array" ref="P103">IFERROR(_xlfn.IFS($O103=1,"都市農業地域",$O103=2,"平地農業地域",$O103=3,"中間農業地域",$O103=4,"山間農業地域"),0)</f>
        <v>0</v>
      </c>
      <c r="Q103" s="560"/>
      <c r="R103" s="317">
        <f t="shared" si="336"/>
        <v>0</v>
      </c>
      <c r="S103" s="637"/>
      <c r="T103" s="742"/>
      <c r="U103" s="743"/>
      <c r="V103" s="637"/>
      <c r="W103" s="455" t="str">
        <f t="shared" si="452"/>
        <v/>
      </c>
      <c r="X103" s="546" t="str">
        <f>IFERROR(IF($Y103=5,"100万円",VLOOKUP($W103,'整理番号表 （R7） '!$Y$33:$Z$34,2,"FALSE")),"")</f>
        <v/>
      </c>
      <c r="Y103" s="50"/>
      <c r="Z103" s="456" cm="1">
        <f t="array" ref="Z103">IFERROR(_xlfn.IFS($Y103=1,"認定農業者",$Y103=2,"認定就農者",$Y103=3,"集落営農組織(任意組織)",$Y103=4,"市町村基本構想に示す目標水準を達成している農業者",$Y103=5,"市町村が認める者"),0)</f>
        <v>0</v>
      </c>
      <c r="AA103" s="371"/>
      <c r="AB103" s="547">
        <f>'整理番号表 （R7） '!$AC103</f>
        <v>0</v>
      </c>
      <c r="AC103" s="548">
        <f t="shared" si="497"/>
        <v>0</v>
      </c>
      <c r="AD103" s="50"/>
      <c r="AE103" s="50"/>
      <c r="AF103" s="318">
        <f>IF(AE103&lt;&gt;0,VLOOKUP(AE103,'整理番号表 （R7） '!$B$20:$F$47,2,FALSE),)</f>
        <v>0</v>
      </c>
      <c r="AG103" s="104"/>
      <c r="AH103" s="549" t="str">
        <f>IFERROR(VLOOKUP(AG103,'整理番号表 （R7） '!$P$6:$Q$39,2,FALSE),"")</f>
        <v/>
      </c>
      <c r="AI103" s="106"/>
      <c r="AJ103" s="530">
        <f t="shared" si="337"/>
        <v>0</v>
      </c>
      <c r="AK103" s="89"/>
      <c r="AL103" s="632"/>
      <c r="AM103" s="439"/>
      <c r="AN103" s="440"/>
      <c r="AO103" s="440"/>
      <c r="AP103" s="104"/>
      <c r="AQ103" s="441">
        <f>IF(AP103&lt;&gt;0,VLOOKUP(AP103,'整理番号表 （R7） '!$P$43:$R$49,2,FALSE),)</f>
        <v>0</v>
      </c>
      <c r="AR103" s="442"/>
      <c r="AS103" s="440"/>
      <c r="AT103" s="105"/>
      <c r="AU103" s="767"/>
      <c r="AV103" s="767"/>
      <c r="AW103" s="418"/>
      <c r="AX103" s="443">
        <f t="shared" si="453"/>
        <v>0</v>
      </c>
      <c r="AY103" s="443">
        <f t="shared" si="338"/>
        <v>0</v>
      </c>
      <c r="AZ103" s="418"/>
      <c r="BA103" s="443">
        <f t="shared" si="488"/>
        <v>0</v>
      </c>
      <c r="BB103" s="444"/>
      <c r="BC103" s="444"/>
      <c r="BD103" s="444"/>
      <c r="BE103" s="620"/>
      <c r="BF103" s="553" t="str">
        <f t="shared" si="339"/>
        <v/>
      </c>
      <c r="BG103" s="562" t="str">
        <f t="shared" si="340"/>
        <v/>
      </c>
      <c r="BH103" s="445">
        <f t="shared" si="454"/>
        <v>0</v>
      </c>
      <c r="BI103" s="445">
        <f t="shared" si="455"/>
        <v>0</v>
      </c>
      <c r="BJ103" s="446"/>
      <c r="BK103" s="446"/>
      <c r="BL103" s="446"/>
      <c r="BM103" s="45"/>
      <c r="BN103" s="318">
        <f>IF(BM103&lt;&gt;0,VLOOKUP(BM103,'整理番号表 （R7） '!$T$6:$U$16,2,FALSE),)</f>
        <v>0</v>
      </c>
      <c r="BO103" s="45"/>
      <c r="BP103" s="318">
        <f>IF(BO103&lt;&gt;0,VLOOKUP(BO103,'整理番号表 （R7） '!$T$23:$U$30,2,FALSE),)</f>
        <v>0</v>
      </c>
      <c r="BQ103" s="45"/>
      <c r="BR103" s="319">
        <f t="shared" si="341"/>
        <v>0</v>
      </c>
      <c r="BS103" s="763" t="str">
        <f t="shared" si="342"/>
        <v/>
      </c>
      <c r="BT103" s="113"/>
      <c r="BU103" s="618"/>
      <c r="BV103" s="113"/>
      <c r="BW103" s="113"/>
      <c r="BX103" s="113"/>
      <c r="BY103" s="554">
        <f t="shared" si="456"/>
        <v>0</v>
      </c>
      <c r="BZ103" s="764">
        <f t="shared" si="507"/>
        <v>0</v>
      </c>
      <c r="CA103" s="317">
        <f t="shared" si="457"/>
        <v>0</v>
      </c>
      <c r="CB103" s="357" t="str">
        <f t="shared" si="496"/>
        <v/>
      </c>
      <c r="CC103" s="317">
        <f t="shared" si="343"/>
        <v>0</v>
      </c>
      <c r="CD103" s="317">
        <f t="shared" si="458"/>
        <v>0</v>
      </c>
      <c r="CE103" s="317">
        <f t="shared" si="459"/>
        <v>0</v>
      </c>
      <c r="CF103" s="317">
        <f t="shared" si="460"/>
        <v>0</v>
      </c>
      <c r="CG103" s="317">
        <f t="shared" si="461"/>
        <v>0</v>
      </c>
      <c r="CH103" s="317">
        <f t="shared" si="462"/>
        <v>0</v>
      </c>
      <c r="CI103" s="357" t="str">
        <f t="shared" si="463"/>
        <v/>
      </c>
      <c r="CJ103" s="572">
        <f t="shared" si="500"/>
        <v>0</v>
      </c>
      <c r="CK103" s="320">
        <f t="shared" si="500"/>
        <v>0</v>
      </c>
      <c r="CL103" s="320">
        <f t="shared" si="500"/>
        <v>0</v>
      </c>
      <c r="CM103" s="320">
        <f t="shared" si="500"/>
        <v>0</v>
      </c>
      <c r="CN103" s="320">
        <f t="shared" si="500"/>
        <v>0</v>
      </c>
      <c r="CO103" s="320">
        <f t="shared" si="500"/>
        <v>0</v>
      </c>
      <c r="CP103" s="320">
        <f t="shared" si="344"/>
        <v>0</v>
      </c>
      <c r="CQ103" s="320">
        <f t="shared" si="501"/>
        <v>0</v>
      </c>
      <c r="CR103" s="320">
        <f t="shared" si="501"/>
        <v>0</v>
      </c>
      <c r="CS103" s="320">
        <f t="shared" si="501"/>
        <v>0</v>
      </c>
      <c r="CT103" s="320">
        <f t="shared" si="501"/>
        <v>0</v>
      </c>
      <c r="CU103" s="320">
        <f t="shared" si="501"/>
        <v>0</v>
      </c>
      <c r="CV103" s="320">
        <f t="shared" si="501"/>
        <v>0</v>
      </c>
      <c r="CW103" s="320">
        <f t="shared" si="345"/>
        <v>0</v>
      </c>
      <c r="CX103" s="320">
        <f t="shared" si="502"/>
        <v>0</v>
      </c>
      <c r="CY103" s="320">
        <f t="shared" si="502"/>
        <v>0</v>
      </c>
      <c r="CZ103" s="320">
        <f t="shared" si="502"/>
        <v>0</v>
      </c>
      <c r="DA103" s="320">
        <f t="shared" si="502"/>
        <v>0</v>
      </c>
      <c r="DB103" s="320">
        <f t="shared" si="502"/>
        <v>0</v>
      </c>
      <c r="DC103" s="320">
        <f t="shared" si="502"/>
        <v>0</v>
      </c>
      <c r="DD103" s="320">
        <f t="shared" si="346"/>
        <v>0</v>
      </c>
      <c r="DE103" s="320">
        <f t="shared" si="503"/>
        <v>0</v>
      </c>
      <c r="DF103" s="320">
        <f t="shared" si="503"/>
        <v>0</v>
      </c>
      <c r="DG103" s="320">
        <f t="shared" si="503"/>
        <v>0</v>
      </c>
      <c r="DH103" s="320">
        <f t="shared" si="503"/>
        <v>0</v>
      </c>
      <c r="DI103" s="320">
        <f t="shared" si="504"/>
        <v>0</v>
      </c>
      <c r="DJ103" s="320">
        <f t="shared" si="504"/>
        <v>0</v>
      </c>
      <c r="DK103" s="320">
        <f t="shared" si="347"/>
        <v>0</v>
      </c>
      <c r="DL103" s="320">
        <f t="shared" si="348"/>
        <v>0</v>
      </c>
      <c r="DM103" s="320">
        <f t="shared" si="349"/>
        <v>0</v>
      </c>
      <c r="DN103" s="320">
        <f t="shared" si="350"/>
        <v>0</v>
      </c>
      <c r="DO103" s="320">
        <f t="shared" si="351"/>
        <v>0</v>
      </c>
      <c r="DP103" s="374">
        <f t="shared" si="352"/>
        <v>0</v>
      </c>
      <c r="DQ103" s="447">
        <f t="shared" si="353"/>
        <v>0</v>
      </c>
      <c r="DR103" s="447">
        <f>IF($W103=1,IF(SUM($DQ103:DQ103)&lt;&gt;1,IF(SUM(GL103,GW103,HF103)&gt;0,1,),),)</f>
        <v>0</v>
      </c>
      <c r="DS103" s="447">
        <f>IF($W103=1,IF(SUM($DQ103:DR103)&lt;&gt;1,IF(SUM(GM103,GX103,HG103)&gt;0,1,),),)</f>
        <v>0</v>
      </c>
      <c r="DT103" s="447">
        <f>IF($W103=1,IF(SUM($DQ103:DS103)&lt;&gt;1,IF(SUM(GN103,GY103,HH103)&gt;0,1,),),)</f>
        <v>0</v>
      </c>
      <c r="DU103" s="447">
        <f>IF($W103=1,IF(SUM($DQ103:DT103)&lt;&gt;1,IF(SUM(GO103,GT103,GZ103,HI103)&gt;0,1,),),)</f>
        <v>0</v>
      </c>
      <c r="DV103" s="447">
        <f>IF($W103=1,IF(SUM($DQ103:DT103)&lt;&gt;1,IF(SUM(GP103,HA103,HJ103)&gt;0,1,),),)</f>
        <v>0</v>
      </c>
      <c r="DW103" s="447">
        <f>IF($W103=1,IF(SUM($DQ103:DV103)&lt;&gt;1,IF(SUM(GQ103,HB103,HK103)&gt;0,1,),),)</f>
        <v>0</v>
      </c>
      <c r="DX103" s="447">
        <f>IF($W103=1,IF(SUM($DQ103:DV103)&lt;&gt;1,IF(SUM(GR103,HC103,HL103)&gt;0,1,),),)</f>
        <v>0</v>
      </c>
      <c r="DY103" s="447">
        <f>IF($W103=1,IF(SUM($DQ103:DX103)&lt;&gt;1,IF(SUM(GS103,HD103,HM103,GU103)&gt;0,1,),),)</f>
        <v>0</v>
      </c>
      <c r="DZ103" s="447">
        <f t="shared" si="354"/>
        <v>0</v>
      </c>
      <c r="EA103" s="643"/>
      <c r="EB103" s="643"/>
      <c r="EC103" s="643"/>
      <c r="ED103" s="643"/>
      <c r="EE103" s="643"/>
      <c r="EF103" s="643"/>
      <c r="EG103" s="643"/>
      <c r="EH103" s="643"/>
      <c r="EI103" s="643"/>
      <c r="EJ103" s="643"/>
      <c r="EK103" s="643"/>
      <c r="EL103" s="643"/>
      <c r="EM103" s="56"/>
      <c r="EN103" s="56"/>
      <c r="EO103" s="56"/>
      <c r="EP103" s="56"/>
      <c r="EQ103" s="56"/>
      <c r="ER103" s="555">
        <f t="shared" si="355"/>
        <v>0</v>
      </c>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448"/>
      <c r="FT103" s="56"/>
      <c r="FU103" s="449"/>
      <c r="FV103" s="458"/>
      <c r="FW103" s="573"/>
      <c r="FX103" s="530">
        <f t="shared" si="356"/>
        <v>0</v>
      </c>
      <c r="FY103" s="450"/>
      <c r="FZ103" s="451"/>
      <c r="GA103" s="452"/>
      <c r="GB103" s="452"/>
      <c r="GC103" s="453">
        <f t="shared" si="357"/>
        <v>0</v>
      </c>
      <c r="GD103" s="454">
        <f t="shared" si="358"/>
        <v>0</v>
      </c>
      <c r="GE103" s="455">
        <f t="shared" si="359"/>
        <v>0</v>
      </c>
      <c r="GF103" s="456">
        <f t="shared" si="360"/>
        <v>0</v>
      </c>
      <c r="GG103" s="456">
        <f t="shared" si="361"/>
        <v>0</v>
      </c>
      <c r="GH103" s="456">
        <f t="shared" si="362"/>
        <v>0</v>
      </c>
      <c r="GI103" s="456">
        <f t="shared" si="363"/>
        <v>0</v>
      </c>
      <c r="GJ103" s="455">
        <f t="shared" si="364"/>
        <v>0</v>
      </c>
      <c r="GK103" s="455">
        <f t="shared" si="464"/>
        <v>0</v>
      </c>
      <c r="GL103" s="455">
        <f>IF(AND($FX103&lt;&gt;1,$FZ103&lt;&gt;1),IF(AND(SUM($GK103:GK103)&lt;&gt;1),IF($GC103&gt;=10,1,),),0)</f>
        <v>0</v>
      </c>
      <c r="GM103" s="455">
        <f>IF(AND($FX103&lt;&gt;1,$FZ103&lt;&gt;1),IF(AND(SUM($GK103:GL103)&lt;&gt;1),IF(AND($FY103=1,$GC103&gt;=4),1,),),0)</f>
        <v>0</v>
      </c>
      <c r="GN103" s="455">
        <f>IF(AND($FX103&lt;&gt;1,$FZ103&lt;&gt;1),IF(AND(SUM($GK103:GM103)&lt;&gt;1),IF(AND($FY103=1,$GC103&gt;=2),1,),),0)</f>
        <v>0</v>
      </c>
      <c r="GO103" s="455">
        <f>IF(AND($FX103&lt;&gt;1,$FZ103&lt;&gt;1),IF(AND(SUM($GK103:GN103)&lt;&gt;1),IF(AND($FY103=1,$GC103&gt;0),1,),),0)</f>
        <v>0</v>
      </c>
      <c r="GP103" s="455">
        <f>IF(AND($FX103&lt;&gt;1,$FZ103&lt;&gt;1),IF(AND(SUM($GK103:GO103)&lt;&gt;1),IF($GC103&gt;=4,1,),),0)</f>
        <v>0</v>
      </c>
      <c r="GQ103" s="455">
        <f>IF(AND($FX103&lt;&gt;1,$FZ103&lt;&gt;1),IF(AND(SUM($GK103:GP103)&lt;&gt;1),IF($FY103=1,1,),),0)</f>
        <v>0</v>
      </c>
      <c r="GR103" s="455">
        <f>IF(AND($FX103&lt;&gt;1,$FZ103&lt;&gt;1),IF(AND(SUM($GK103:GQ103)&lt;&gt;1),IF($GC103&gt;=2,1,),),0)</f>
        <v>0</v>
      </c>
      <c r="GS103" s="455">
        <f>IF(AND($FX103&lt;&gt;1,$FZ103&lt;&gt;1),IF(AND(SUM($GK103:GR103)&lt;&gt;1),IF($GC103&gt;0,1,),),0)</f>
        <v>0</v>
      </c>
      <c r="GT103" s="455">
        <f t="shared" si="365"/>
        <v>0</v>
      </c>
      <c r="GU103" s="455">
        <f>IF($FX103&lt;&gt;1,IF(AND(SUM($GT103:GT103)&lt;&gt;1,$GJ103=4,$FZ103=1,$GC103&gt;0),1,),0)</f>
        <v>0</v>
      </c>
      <c r="GV103" s="455">
        <f t="shared" si="366"/>
        <v>0</v>
      </c>
      <c r="GW103" s="455">
        <f t="shared" si="367"/>
        <v>0</v>
      </c>
      <c r="GX103" s="455">
        <f>IF($FX103&lt;&gt;1,IF(AND($GJ103=2,SUM($GV103:GW103)&lt;&gt;1),IF(AND($FY103=1,$GD103&gt;=0.2),1,),),0)</f>
        <v>0</v>
      </c>
      <c r="GY103" s="455">
        <f>IF($FX103&lt;&gt;1,IF(AND($GJ103=2,SUM($GV103:GX103)&lt;&gt;1),IF(AND($FY103=1,$GD103&gt;=0.1),1,),),0)</f>
        <v>0</v>
      </c>
      <c r="GZ103" s="455">
        <f>IF($FX103&lt;&gt;1,IF(AND($GJ103=2,SUM($GV103:GY103)&lt;&gt;1),IF(AND($FY103=1,$GC103&gt;0),1,),),0)</f>
        <v>0</v>
      </c>
      <c r="HA103" s="455">
        <f>IF($FX103&lt;&gt;1,IF(AND($GJ103=2,SUM($GV103:GZ103)&lt;&gt;1),IF($GD103&gt;=0.2,1,),),0)</f>
        <v>0</v>
      </c>
      <c r="HB103" s="455">
        <f>IF($FX103&lt;&gt;1,IF(AND($GJ103=2,SUM($GV103:HA103)&lt;&gt;1),IF($FY103=1,1,),),0)</f>
        <v>0</v>
      </c>
      <c r="HC103" s="455">
        <f>IF($FX103&lt;&gt;1,IF(AND($GJ103=2,SUM($GV103:HB103)&lt;&gt;1),IF($GD103&gt;=0.1,1,),),0)</f>
        <v>0</v>
      </c>
      <c r="HD103" s="455">
        <f>IF($FX103&lt;&gt;1,IF(AND(SUM($GV103:HC103)&lt;&gt;1,$GJ103=2,$GC103&gt;0),1,),0)</f>
        <v>0</v>
      </c>
      <c r="HE103" s="455">
        <f t="shared" si="368"/>
        <v>0</v>
      </c>
      <c r="HF103" s="455">
        <f t="shared" si="369"/>
        <v>0</v>
      </c>
      <c r="HG103" s="455">
        <f>IF($FX103&lt;&gt;1,IF(AND($GJ103=3,SUM($HE103:HF103)&lt;&gt;1),IF(AND($FY103=1,$GD103&gt;=0.1),1,),),0)</f>
        <v>0</v>
      </c>
      <c r="HH103" s="455">
        <f>IF($FX103&lt;&gt;1,IF(AND($GJ103=3,SUM($HE103:HG103)&lt;&gt;1),IF(AND($FY103=1,$GD103&gt;=0.05),1,),),0)</f>
        <v>0</v>
      </c>
      <c r="HI103" s="455">
        <f>IF($FX103&lt;&gt;1,IF(AND($GJ103=3,SUM($HE103:HH103)&lt;&gt;1),IF(AND($FY103=1,$GC103&gt;0),1,),),0)</f>
        <v>0</v>
      </c>
      <c r="HJ103" s="455">
        <f>IF($FX103&lt;&gt;1,IF(AND($GJ103=3,SUM($HE103:HI103)&lt;&gt;1),IF($GD103&gt;=0.1,1,),),0)</f>
        <v>0</v>
      </c>
      <c r="HK103" s="455">
        <f>IF($FX103&lt;&gt;1,IF(AND($GJ103=3,SUM($HE103:HJ103)&lt;&gt;1),IF($FY103=1,1,),),0)</f>
        <v>0</v>
      </c>
      <c r="HL103" s="455">
        <f>IF($FX103&lt;&gt;1,IF(AND($GJ103=3,SUM($HE103:HK103)&lt;&gt;1),IF($GD103&gt;=0.05,1,),),0)</f>
        <v>0</v>
      </c>
      <c r="HM103" s="455">
        <f>IF($FX103&lt;&gt;1,IF(AND(SUM($HE103:HL103)&lt;&gt;1,$GJ103=3,$FZ103=1,$GC103&gt;0),1,),0)</f>
        <v>0</v>
      </c>
      <c r="HN103" s="457">
        <f t="shared" si="465"/>
        <v>0</v>
      </c>
      <c r="HO103" s="458"/>
      <c r="HP103" s="459">
        <f t="shared" si="370"/>
        <v>0</v>
      </c>
      <c r="HQ103" s="460">
        <f t="shared" si="371"/>
        <v>0</v>
      </c>
      <c r="HR103" s="460">
        <f t="shared" si="372"/>
        <v>0</v>
      </c>
      <c r="HS103" s="460">
        <f t="shared" si="373"/>
        <v>0</v>
      </c>
      <c r="HT103" s="460">
        <f t="shared" si="374"/>
        <v>0</v>
      </c>
      <c r="HU103" s="460">
        <f t="shared" si="375"/>
        <v>0</v>
      </c>
      <c r="HV103" s="460">
        <f t="shared" si="376"/>
        <v>0</v>
      </c>
      <c r="HW103" s="460">
        <f t="shared" si="377"/>
        <v>0</v>
      </c>
      <c r="HX103" s="460">
        <f t="shared" si="378"/>
        <v>0</v>
      </c>
      <c r="HY103" s="460">
        <f t="shared" si="379"/>
        <v>0</v>
      </c>
      <c r="HZ103" s="460">
        <f t="shared" si="380"/>
        <v>0</v>
      </c>
      <c r="IA103" s="460">
        <f t="shared" si="381"/>
        <v>0</v>
      </c>
      <c r="IB103" s="460">
        <f t="shared" si="382"/>
        <v>0</v>
      </c>
      <c r="IC103" s="460">
        <f t="shared" si="383"/>
        <v>0</v>
      </c>
      <c r="ID103" s="460">
        <f t="shared" si="384"/>
        <v>0</v>
      </c>
      <c r="IE103" s="460">
        <f t="shared" si="385"/>
        <v>0</v>
      </c>
      <c r="IF103" s="460">
        <f t="shared" si="386"/>
        <v>0</v>
      </c>
      <c r="IG103" s="460">
        <f t="shared" si="387"/>
        <v>0</v>
      </c>
      <c r="IH103" s="460">
        <f t="shared" si="388"/>
        <v>0</v>
      </c>
      <c r="II103" s="460">
        <f t="shared" si="389"/>
        <v>0</v>
      </c>
      <c r="IJ103" s="460">
        <f t="shared" si="390"/>
        <v>0</v>
      </c>
      <c r="IK103" s="460">
        <f t="shared" si="391"/>
        <v>0</v>
      </c>
      <c r="IL103" s="460">
        <f t="shared" si="392"/>
        <v>0</v>
      </c>
      <c r="IM103" s="460">
        <f t="shared" si="393"/>
        <v>0</v>
      </c>
      <c r="IN103" s="460">
        <f t="shared" si="394"/>
        <v>0</v>
      </c>
      <c r="IO103" s="460">
        <f t="shared" si="395"/>
        <v>0</v>
      </c>
      <c r="IP103" s="460">
        <f t="shared" si="396"/>
        <v>0</v>
      </c>
      <c r="IQ103" s="460">
        <f t="shared" si="397"/>
        <v>0</v>
      </c>
      <c r="IR103" s="460">
        <f t="shared" si="398"/>
        <v>0</v>
      </c>
      <c r="IS103" s="460">
        <f t="shared" si="399"/>
        <v>0</v>
      </c>
      <c r="IT103" s="460">
        <f t="shared" si="400"/>
        <v>0</v>
      </c>
      <c r="IU103" s="460">
        <f t="shared" si="401"/>
        <v>0</v>
      </c>
      <c r="IV103" s="460">
        <f t="shared" si="402"/>
        <v>0</v>
      </c>
      <c r="IW103" s="460">
        <f t="shared" si="403"/>
        <v>0</v>
      </c>
      <c r="IX103" s="460">
        <f t="shared" si="404"/>
        <v>0</v>
      </c>
      <c r="IY103" s="460">
        <f t="shared" si="405"/>
        <v>0</v>
      </c>
      <c r="IZ103" s="460">
        <f t="shared" si="406"/>
        <v>0</v>
      </c>
      <c r="JA103" s="460">
        <f t="shared" si="407"/>
        <v>0</v>
      </c>
      <c r="JB103" s="460">
        <f t="shared" si="408"/>
        <v>0</v>
      </c>
      <c r="JC103" s="460">
        <f t="shared" si="409"/>
        <v>0</v>
      </c>
      <c r="JD103" s="460">
        <f t="shared" si="410"/>
        <v>0</v>
      </c>
      <c r="JE103" s="460">
        <f t="shared" si="411"/>
        <v>0</v>
      </c>
      <c r="JF103" s="460">
        <f t="shared" si="412"/>
        <v>0</v>
      </c>
      <c r="JG103" s="460">
        <f t="shared" si="466"/>
        <v>0</v>
      </c>
      <c r="JH103" s="460">
        <f t="shared" si="467"/>
        <v>0</v>
      </c>
      <c r="JI103" s="460">
        <f t="shared" si="468"/>
        <v>0</v>
      </c>
      <c r="JJ103" s="460">
        <f t="shared" si="469"/>
        <v>0</v>
      </c>
      <c r="JK103" s="460">
        <f t="shared" si="470"/>
        <v>0</v>
      </c>
      <c r="JL103" s="460">
        <f t="shared" si="471"/>
        <v>0</v>
      </c>
      <c r="JM103" s="648">
        <f t="shared" si="413"/>
        <v>0</v>
      </c>
      <c r="JN103" s="460">
        <f t="shared" si="414"/>
        <v>0</v>
      </c>
      <c r="JO103" s="460">
        <f t="shared" si="415"/>
        <v>0</v>
      </c>
      <c r="JP103" s="648">
        <f t="shared" si="416"/>
        <v>0</v>
      </c>
      <c r="JQ103" s="460">
        <f t="shared" si="417"/>
        <v>0</v>
      </c>
      <c r="JR103" s="460">
        <f t="shared" si="418"/>
        <v>0</v>
      </c>
      <c r="JS103" s="460">
        <f t="shared" si="472"/>
        <v>0</v>
      </c>
      <c r="JT103" s="460">
        <f t="shared" si="419"/>
        <v>0</v>
      </c>
      <c r="JU103" s="460">
        <f t="shared" si="420"/>
        <v>0</v>
      </c>
      <c r="JV103" s="460">
        <f t="shared" si="421"/>
        <v>0</v>
      </c>
      <c r="JW103" s="460">
        <f t="shared" si="506"/>
        <v>0</v>
      </c>
      <c r="JX103" s="460">
        <f t="shared" si="506"/>
        <v>0</v>
      </c>
      <c r="JY103" s="460">
        <f t="shared" si="506"/>
        <v>0</v>
      </c>
      <c r="JZ103" s="460">
        <f t="shared" si="506"/>
        <v>0</v>
      </c>
      <c r="KA103" s="460">
        <f t="shared" si="506"/>
        <v>0</v>
      </c>
      <c r="KB103" s="460">
        <f t="shared" si="506"/>
        <v>0</v>
      </c>
      <c r="KC103" s="460">
        <f t="shared" si="506"/>
        <v>0</v>
      </c>
      <c r="KD103" s="460">
        <f t="shared" si="506"/>
        <v>0</v>
      </c>
      <c r="KE103" s="460">
        <f t="shared" si="506"/>
        <v>0</v>
      </c>
      <c r="KF103" s="460">
        <f t="shared" si="505"/>
        <v>0</v>
      </c>
      <c r="KG103" s="460">
        <f t="shared" si="505"/>
        <v>0</v>
      </c>
      <c r="KH103" s="460">
        <f t="shared" si="505"/>
        <v>0</v>
      </c>
      <c r="KI103" s="460">
        <f t="shared" si="498"/>
        <v>0</v>
      </c>
      <c r="KJ103" s="460">
        <f t="shared" si="499"/>
        <v>0</v>
      </c>
      <c r="KK103" s="460">
        <f t="shared" si="499"/>
        <v>0</v>
      </c>
      <c r="KL103" s="460">
        <f t="shared" si="499"/>
        <v>0</v>
      </c>
      <c r="KM103" s="460">
        <f t="shared" si="499"/>
        <v>0</v>
      </c>
      <c r="KN103" s="460">
        <f t="shared" si="499"/>
        <v>0</v>
      </c>
      <c r="KO103" s="460">
        <f t="shared" si="499"/>
        <v>0</v>
      </c>
      <c r="KP103" s="460">
        <f t="shared" si="499"/>
        <v>0</v>
      </c>
      <c r="KQ103" s="460">
        <f t="shared" si="499"/>
        <v>0</v>
      </c>
      <c r="KR103" s="460">
        <f t="shared" si="491"/>
        <v>0</v>
      </c>
      <c r="KS103" s="460">
        <f t="shared" si="491"/>
        <v>0</v>
      </c>
      <c r="KT103" s="460">
        <f t="shared" si="491"/>
        <v>0</v>
      </c>
      <c r="KU103" s="460">
        <f t="shared" si="491"/>
        <v>0</v>
      </c>
      <c r="KV103" s="460">
        <f t="shared" si="491"/>
        <v>0</v>
      </c>
      <c r="KW103" s="460">
        <f t="shared" si="491"/>
        <v>0</v>
      </c>
      <c r="KX103" s="460">
        <f t="shared" si="423"/>
        <v>0</v>
      </c>
      <c r="KY103" s="460">
        <f t="shared" si="490"/>
        <v>0</v>
      </c>
      <c r="KZ103" s="460">
        <f t="shared" si="424"/>
        <v>0</v>
      </c>
      <c r="LA103" s="457">
        <f t="shared" si="424"/>
        <v>0</v>
      </c>
      <c r="LB103" s="461">
        <f t="shared" si="473"/>
        <v>0</v>
      </c>
      <c r="LC103" s="460">
        <f t="shared" si="425"/>
        <v>0</v>
      </c>
      <c r="LD103" s="462">
        <f>IF(I103=1,VLOOKUP(C103,'総括表 (A表)'!$E$12:$AP$542,37,FALSE),)</f>
        <v>0</v>
      </c>
      <c r="LE103" s="463">
        <f t="shared" si="474"/>
        <v>0</v>
      </c>
      <c r="LF103" s="460" t="str">
        <f t="shared" si="426"/>
        <v/>
      </c>
      <c r="LG103" s="460" t="str">
        <f t="shared" si="427"/>
        <v/>
      </c>
      <c r="LH103" s="460" t="str">
        <f t="shared" si="475"/>
        <v/>
      </c>
      <c r="LI103" s="460" t="str">
        <f t="shared" si="476"/>
        <v/>
      </c>
      <c r="LJ103" s="460" t="str">
        <f t="shared" si="477"/>
        <v/>
      </c>
      <c r="LK103" s="460" t="str">
        <f t="shared" si="478"/>
        <v/>
      </c>
      <c r="LL103" s="460" t="str">
        <f t="shared" si="479"/>
        <v/>
      </c>
      <c r="LM103" s="460" t="str">
        <f t="shared" si="480"/>
        <v/>
      </c>
      <c r="LN103" s="460" t="str">
        <f t="shared" si="481"/>
        <v/>
      </c>
      <c r="LO103" s="462" t="str">
        <f t="shared" si="428"/>
        <v/>
      </c>
      <c r="LP103" s="459">
        <f t="shared" si="482"/>
        <v>0</v>
      </c>
      <c r="LQ103" s="460" t="str">
        <f t="shared" si="429"/>
        <v/>
      </c>
      <c r="LR103" s="460" t="str">
        <f t="shared" si="430"/>
        <v/>
      </c>
      <c r="LS103" s="464" t="str">
        <f t="shared" si="431"/>
        <v/>
      </c>
      <c r="LT103" s="460" t="str">
        <f t="shared" si="432"/>
        <v/>
      </c>
      <c r="LU103" s="460" t="str">
        <f t="shared" si="433"/>
        <v/>
      </c>
      <c r="LV103" s="621" t="str">
        <f t="shared" si="489"/>
        <v>○</v>
      </c>
      <c r="LW103" s="459">
        <f t="shared" si="483"/>
        <v>0</v>
      </c>
      <c r="LX103" s="465">
        <f t="shared" si="434"/>
        <v>0</v>
      </c>
      <c r="LY103" s="465" t="str">
        <f t="shared" si="435"/>
        <v/>
      </c>
      <c r="LZ103" s="466" t="str">
        <f t="shared" si="484"/>
        <v/>
      </c>
      <c r="MA103" s="466">
        <f t="shared" si="436"/>
        <v>0</v>
      </c>
      <c r="MB103" s="466">
        <f t="shared" si="485"/>
        <v>0</v>
      </c>
      <c r="MC103" s="466">
        <f t="shared" si="437"/>
        <v>0</v>
      </c>
      <c r="MD103" s="467">
        <f t="shared" si="438"/>
        <v>0</v>
      </c>
      <c r="ME103" s="468" t="str">
        <f t="shared" si="439"/>
        <v>○</v>
      </c>
      <c r="MF103" s="469" t="str">
        <f t="shared" si="440"/>
        <v/>
      </c>
      <c r="MG103" s="466">
        <f t="shared" si="441"/>
        <v>0</v>
      </c>
      <c r="MH103" s="470">
        <f t="shared" si="442"/>
        <v>0</v>
      </c>
      <c r="MI103" s="471" t="str">
        <f t="shared" si="486"/>
        <v>○</v>
      </c>
      <c r="MJ103" s="556" t="str">
        <f t="shared" si="487"/>
        <v>○</v>
      </c>
      <c r="MK103" s="569" t="str">
        <f t="shared" si="443"/>
        <v/>
      </c>
      <c r="ML103" s="568" t="str">
        <f t="shared" si="444"/>
        <v/>
      </c>
      <c r="MM103" s="570" t="str">
        <f t="shared" si="445"/>
        <v/>
      </c>
      <c r="MN103" s="571">
        <f t="shared" si="446"/>
        <v>0</v>
      </c>
    </row>
    <row r="104" spans="1:352" ht="30" customHeight="1">
      <c r="A104" s="531">
        <f t="shared" si="331"/>
        <v>0</v>
      </c>
      <c r="B104" s="531">
        <f t="shared" si="447"/>
        <v>0</v>
      </c>
      <c r="C104" s="531">
        <f t="shared" si="495"/>
        <v>0</v>
      </c>
      <c r="D104" s="531">
        <f t="shared" si="448"/>
        <v>0</v>
      </c>
      <c r="E104" s="531">
        <f t="shared" si="332"/>
        <v>0</v>
      </c>
      <c r="F104" s="531">
        <f t="shared" si="333"/>
        <v>0</v>
      </c>
      <c r="G104" s="531">
        <f t="shared" si="449"/>
        <v>0</v>
      </c>
      <c r="H104" s="531">
        <f t="shared" si="450"/>
        <v>0</v>
      </c>
      <c r="I104" s="531">
        <f t="shared" si="334"/>
        <v>0</v>
      </c>
      <c r="J104" s="531">
        <f t="shared" si="451"/>
        <v>0</v>
      </c>
      <c r="K104" s="532">
        <f t="shared" si="335"/>
        <v>91</v>
      </c>
      <c r="L104" s="390"/>
      <c r="M104" s="391"/>
      <c r="N104" s="391"/>
      <c r="O104" s="102"/>
      <c r="P104" s="545" cm="1">
        <f t="array" ref="P104">IFERROR(_xlfn.IFS($O104=1,"都市農業地域",$O104=2,"平地農業地域",$O104=3,"中間農業地域",$O104=4,"山間農業地域"),0)</f>
        <v>0</v>
      </c>
      <c r="Q104" s="560"/>
      <c r="R104" s="317">
        <f t="shared" si="336"/>
        <v>0</v>
      </c>
      <c r="S104" s="637"/>
      <c r="T104" s="742"/>
      <c r="U104" s="743"/>
      <c r="V104" s="637"/>
      <c r="W104" s="455" t="str">
        <f t="shared" si="452"/>
        <v/>
      </c>
      <c r="X104" s="546" t="str">
        <f>IFERROR(IF($Y104=5,"100万円",VLOOKUP($W104,'整理番号表 （R7） '!$Y$33:$Z$34,2,"FALSE")),"")</f>
        <v/>
      </c>
      <c r="Y104" s="50"/>
      <c r="Z104" s="456" cm="1">
        <f t="array" ref="Z104">IFERROR(_xlfn.IFS($Y104=1,"認定農業者",$Y104=2,"認定就農者",$Y104=3,"集落営農組織(任意組織)",$Y104=4,"市町村基本構想に示す目標水準を達成している農業者",$Y104=5,"市町村が認める者"),0)</f>
        <v>0</v>
      </c>
      <c r="AA104" s="371"/>
      <c r="AB104" s="547">
        <f>'整理番号表 （R7） '!$AC104</f>
        <v>0</v>
      </c>
      <c r="AC104" s="548">
        <f t="shared" si="497"/>
        <v>0</v>
      </c>
      <c r="AD104" s="50"/>
      <c r="AE104" s="50"/>
      <c r="AF104" s="318">
        <f>IF(AE104&lt;&gt;0,VLOOKUP(AE104,'整理番号表 （R7） '!$B$20:$F$47,2,FALSE),)</f>
        <v>0</v>
      </c>
      <c r="AG104" s="104"/>
      <c r="AH104" s="549" t="str">
        <f>IFERROR(VLOOKUP(AG104,'整理番号表 （R7） '!$P$6:$Q$39,2,FALSE),"")</f>
        <v/>
      </c>
      <c r="AI104" s="106"/>
      <c r="AJ104" s="530">
        <f t="shared" si="337"/>
        <v>0</v>
      </c>
      <c r="AK104" s="89"/>
      <c r="AL104" s="632"/>
      <c r="AM104" s="439"/>
      <c r="AN104" s="440"/>
      <c r="AO104" s="440"/>
      <c r="AP104" s="104"/>
      <c r="AQ104" s="441">
        <f>IF(AP104&lt;&gt;0,VLOOKUP(AP104,'整理番号表 （R7） '!$P$43:$R$49,2,FALSE),)</f>
        <v>0</v>
      </c>
      <c r="AR104" s="442"/>
      <c r="AS104" s="440"/>
      <c r="AT104" s="105"/>
      <c r="AU104" s="767"/>
      <c r="AV104" s="767"/>
      <c r="AW104" s="418"/>
      <c r="AX104" s="443">
        <f t="shared" si="453"/>
        <v>0</v>
      </c>
      <c r="AY104" s="443">
        <f t="shared" si="338"/>
        <v>0</v>
      </c>
      <c r="AZ104" s="418"/>
      <c r="BA104" s="443">
        <f t="shared" si="488"/>
        <v>0</v>
      </c>
      <c r="BB104" s="444"/>
      <c r="BC104" s="444"/>
      <c r="BD104" s="444"/>
      <c r="BE104" s="620"/>
      <c r="BF104" s="553" t="str">
        <f t="shared" si="339"/>
        <v/>
      </c>
      <c r="BG104" s="562" t="str">
        <f t="shared" si="340"/>
        <v/>
      </c>
      <c r="BH104" s="445">
        <f t="shared" si="454"/>
        <v>0</v>
      </c>
      <c r="BI104" s="445">
        <f t="shared" si="455"/>
        <v>0</v>
      </c>
      <c r="BJ104" s="446"/>
      <c r="BK104" s="446"/>
      <c r="BL104" s="446"/>
      <c r="BM104" s="45"/>
      <c r="BN104" s="318">
        <f>IF(BM104&lt;&gt;0,VLOOKUP(BM104,'整理番号表 （R7） '!$T$6:$U$16,2,FALSE),)</f>
        <v>0</v>
      </c>
      <c r="BO104" s="45"/>
      <c r="BP104" s="318">
        <f>IF(BO104&lt;&gt;0,VLOOKUP(BO104,'整理番号表 （R7） '!$T$23:$U$30,2,FALSE),)</f>
        <v>0</v>
      </c>
      <c r="BQ104" s="45"/>
      <c r="BR104" s="319">
        <f t="shared" si="341"/>
        <v>0</v>
      </c>
      <c r="BS104" s="763" t="str">
        <f t="shared" si="342"/>
        <v/>
      </c>
      <c r="BT104" s="113"/>
      <c r="BU104" s="618"/>
      <c r="BV104" s="113"/>
      <c r="BW104" s="113"/>
      <c r="BX104" s="113"/>
      <c r="BY104" s="554">
        <f t="shared" si="456"/>
        <v>0</v>
      </c>
      <c r="BZ104" s="764">
        <f t="shared" si="507"/>
        <v>0</v>
      </c>
      <c r="CA104" s="317">
        <f t="shared" si="457"/>
        <v>0</v>
      </c>
      <c r="CB104" s="357" t="str">
        <f t="shared" si="496"/>
        <v/>
      </c>
      <c r="CC104" s="317">
        <f t="shared" si="343"/>
        <v>0</v>
      </c>
      <c r="CD104" s="317">
        <f t="shared" si="458"/>
        <v>0</v>
      </c>
      <c r="CE104" s="317">
        <f t="shared" si="459"/>
        <v>0</v>
      </c>
      <c r="CF104" s="317">
        <f t="shared" si="460"/>
        <v>0</v>
      </c>
      <c r="CG104" s="317">
        <f t="shared" si="461"/>
        <v>0</v>
      </c>
      <c r="CH104" s="317">
        <f t="shared" si="462"/>
        <v>0</v>
      </c>
      <c r="CI104" s="357" t="str">
        <f t="shared" si="463"/>
        <v/>
      </c>
      <c r="CJ104" s="572">
        <f t="shared" ref="CJ104:CO113" si="508">IF(OR($BT104&lt;=0,$BX104&lt;=0),0,IF(AND($W104=1,$I104=1,$FM104&lt;&gt;1,CJ$2&lt;=$BY104,$BY104&lt;CK$2),1,))</f>
        <v>0</v>
      </c>
      <c r="CK104" s="320">
        <f t="shared" si="508"/>
        <v>0</v>
      </c>
      <c r="CL104" s="320">
        <f t="shared" si="508"/>
        <v>0</v>
      </c>
      <c r="CM104" s="320">
        <f t="shared" si="508"/>
        <v>0</v>
      </c>
      <c r="CN104" s="320">
        <f t="shared" si="508"/>
        <v>0</v>
      </c>
      <c r="CO104" s="320">
        <f t="shared" si="508"/>
        <v>0</v>
      </c>
      <c r="CP104" s="320">
        <f t="shared" si="344"/>
        <v>0</v>
      </c>
      <c r="CQ104" s="320">
        <f t="shared" ref="CQ104:CV113" si="509">IF(OR($BT104&lt;=0,$BX104&lt;=0),0,IF(AND($W104=2,$I104=1,$FM104&lt;&gt;1,CQ$2&lt;=$BY104,$BY104&lt;CR$2),1,))</f>
        <v>0</v>
      </c>
      <c r="CR104" s="320">
        <f t="shared" si="509"/>
        <v>0</v>
      </c>
      <c r="CS104" s="320">
        <f t="shared" si="509"/>
        <v>0</v>
      </c>
      <c r="CT104" s="320">
        <f t="shared" si="509"/>
        <v>0</v>
      </c>
      <c r="CU104" s="320">
        <f t="shared" si="509"/>
        <v>0</v>
      </c>
      <c r="CV104" s="320">
        <f t="shared" si="509"/>
        <v>0</v>
      </c>
      <c r="CW104" s="320">
        <f t="shared" si="345"/>
        <v>0</v>
      </c>
      <c r="CX104" s="320">
        <f t="shared" ref="CX104:DC113" si="510">IF($BX104&lt;0,0,IF(AND($W104=1,$I104=1,$FM104&lt;&gt;1,CX$2&lt;=$BZ104,$BZ104&lt;CY$2),1,))</f>
        <v>0</v>
      </c>
      <c r="CY104" s="320">
        <f t="shared" si="510"/>
        <v>0</v>
      </c>
      <c r="CZ104" s="320">
        <f t="shared" si="510"/>
        <v>0</v>
      </c>
      <c r="DA104" s="320">
        <f t="shared" si="510"/>
        <v>0</v>
      </c>
      <c r="DB104" s="320">
        <f t="shared" si="510"/>
        <v>0</v>
      </c>
      <c r="DC104" s="320">
        <f t="shared" si="510"/>
        <v>0</v>
      </c>
      <c r="DD104" s="320">
        <f t="shared" si="346"/>
        <v>0</v>
      </c>
      <c r="DE104" s="320">
        <f t="shared" si="503"/>
        <v>0</v>
      </c>
      <c r="DF104" s="320">
        <f t="shared" si="503"/>
        <v>0</v>
      </c>
      <c r="DG104" s="320">
        <f t="shared" si="503"/>
        <v>0</v>
      </c>
      <c r="DH104" s="320">
        <f t="shared" si="503"/>
        <v>0</v>
      </c>
      <c r="DI104" s="320">
        <f t="shared" si="504"/>
        <v>0</v>
      </c>
      <c r="DJ104" s="320">
        <f t="shared" si="504"/>
        <v>0</v>
      </c>
      <c r="DK104" s="320">
        <f t="shared" si="347"/>
        <v>0</v>
      </c>
      <c r="DL104" s="320">
        <f t="shared" si="348"/>
        <v>0</v>
      </c>
      <c r="DM104" s="320">
        <f t="shared" si="349"/>
        <v>0</v>
      </c>
      <c r="DN104" s="320">
        <f t="shared" si="350"/>
        <v>0</v>
      </c>
      <c r="DO104" s="320">
        <f t="shared" si="351"/>
        <v>0</v>
      </c>
      <c r="DP104" s="374">
        <f t="shared" si="352"/>
        <v>0</v>
      </c>
      <c r="DQ104" s="447">
        <f t="shared" si="353"/>
        <v>0</v>
      </c>
      <c r="DR104" s="447">
        <f>IF($W104=1,IF(SUM($DQ104:DQ104)&lt;&gt;1,IF(SUM(GL104,GW104,HF104)&gt;0,1,),),)</f>
        <v>0</v>
      </c>
      <c r="DS104" s="447">
        <f>IF($W104=1,IF(SUM($DQ104:DR104)&lt;&gt;1,IF(SUM(GM104,GX104,HG104)&gt;0,1,),),)</f>
        <v>0</v>
      </c>
      <c r="DT104" s="447">
        <f>IF($W104=1,IF(SUM($DQ104:DS104)&lt;&gt;1,IF(SUM(GN104,GY104,HH104)&gt;0,1,),),)</f>
        <v>0</v>
      </c>
      <c r="DU104" s="447">
        <f>IF($W104=1,IF(SUM($DQ104:DT104)&lt;&gt;1,IF(SUM(GO104,GT104,GZ104,HI104)&gt;0,1,),),)</f>
        <v>0</v>
      </c>
      <c r="DV104" s="447">
        <f>IF($W104=1,IF(SUM($DQ104:DT104)&lt;&gt;1,IF(SUM(GP104,HA104,HJ104)&gt;0,1,),),)</f>
        <v>0</v>
      </c>
      <c r="DW104" s="447">
        <f>IF($W104=1,IF(SUM($DQ104:DV104)&lt;&gt;1,IF(SUM(GQ104,HB104,HK104)&gt;0,1,),),)</f>
        <v>0</v>
      </c>
      <c r="DX104" s="447">
        <f>IF($W104=1,IF(SUM($DQ104:DV104)&lt;&gt;1,IF(SUM(GR104,HC104,HL104)&gt;0,1,),),)</f>
        <v>0</v>
      </c>
      <c r="DY104" s="447">
        <f>IF($W104=1,IF(SUM($DQ104:DX104)&lt;&gt;1,IF(SUM(GS104,HD104,HM104,GU104)&gt;0,1,),),)</f>
        <v>0</v>
      </c>
      <c r="DZ104" s="447">
        <f t="shared" si="354"/>
        <v>0</v>
      </c>
      <c r="EA104" s="643"/>
      <c r="EB104" s="643"/>
      <c r="EC104" s="643"/>
      <c r="ED104" s="643"/>
      <c r="EE104" s="643"/>
      <c r="EF104" s="643"/>
      <c r="EG104" s="643"/>
      <c r="EH104" s="643"/>
      <c r="EI104" s="643"/>
      <c r="EJ104" s="643"/>
      <c r="EK104" s="643"/>
      <c r="EL104" s="643"/>
      <c r="EM104" s="56"/>
      <c r="EN104" s="56"/>
      <c r="EO104" s="56"/>
      <c r="EP104" s="56"/>
      <c r="EQ104" s="56"/>
      <c r="ER104" s="555">
        <f t="shared" si="355"/>
        <v>0</v>
      </c>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448"/>
      <c r="FT104" s="56"/>
      <c r="FU104" s="449"/>
      <c r="FV104" s="458"/>
      <c r="FW104" s="573"/>
      <c r="FX104" s="530">
        <f t="shared" si="356"/>
        <v>0</v>
      </c>
      <c r="FY104" s="450"/>
      <c r="FZ104" s="451"/>
      <c r="GA104" s="452"/>
      <c r="GB104" s="452"/>
      <c r="GC104" s="453">
        <f t="shared" si="357"/>
        <v>0</v>
      </c>
      <c r="GD104" s="454">
        <f t="shared" si="358"/>
        <v>0</v>
      </c>
      <c r="GE104" s="455">
        <f t="shared" si="359"/>
        <v>0</v>
      </c>
      <c r="GF104" s="456">
        <f t="shared" si="360"/>
        <v>0</v>
      </c>
      <c r="GG104" s="456">
        <f t="shared" si="361"/>
        <v>0</v>
      </c>
      <c r="GH104" s="456">
        <f t="shared" si="362"/>
        <v>0</v>
      </c>
      <c r="GI104" s="456">
        <f t="shared" si="363"/>
        <v>0</v>
      </c>
      <c r="GJ104" s="455">
        <f t="shared" si="364"/>
        <v>0</v>
      </c>
      <c r="GK104" s="455">
        <f t="shared" si="464"/>
        <v>0</v>
      </c>
      <c r="GL104" s="455">
        <f>IF(AND($FX104&lt;&gt;1,$FZ104&lt;&gt;1),IF(AND(SUM($GK104:GK104)&lt;&gt;1),IF($GC104&gt;=10,1,),),0)</f>
        <v>0</v>
      </c>
      <c r="GM104" s="455">
        <f>IF(AND($FX104&lt;&gt;1,$FZ104&lt;&gt;1),IF(AND(SUM($GK104:GL104)&lt;&gt;1),IF(AND($FY104=1,$GC104&gt;=4),1,),),0)</f>
        <v>0</v>
      </c>
      <c r="GN104" s="455">
        <f>IF(AND($FX104&lt;&gt;1,$FZ104&lt;&gt;1),IF(AND(SUM($GK104:GM104)&lt;&gt;1),IF(AND($FY104=1,$GC104&gt;=2),1,),),0)</f>
        <v>0</v>
      </c>
      <c r="GO104" s="455">
        <f>IF(AND($FX104&lt;&gt;1,$FZ104&lt;&gt;1),IF(AND(SUM($GK104:GN104)&lt;&gt;1),IF(AND($FY104=1,$GC104&gt;0),1,),),0)</f>
        <v>0</v>
      </c>
      <c r="GP104" s="455">
        <f>IF(AND($FX104&lt;&gt;1,$FZ104&lt;&gt;1),IF(AND(SUM($GK104:GO104)&lt;&gt;1),IF($GC104&gt;=4,1,),),0)</f>
        <v>0</v>
      </c>
      <c r="GQ104" s="455">
        <f>IF(AND($FX104&lt;&gt;1,$FZ104&lt;&gt;1),IF(AND(SUM($GK104:GP104)&lt;&gt;1),IF($FY104=1,1,),),0)</f>
        <v>0</v>
      </c>
      <c r="GR104" s="455">
        <f>IF(AND($FX104&lt;&gt;1,$FZ104&lt;&gt;1),IF(AND(SUM($GK104:GQ104)&lt;&gt;1),IF($GC104&gt;=2,1,),),0)</f>
        <v>0</v>
      </c>
      <c r="GS104" s="455">
        <f>IF(AND($FX104&lt;&gt;1,$FZ104&lt;&gt;1),IF(AND(SUM($GK104:GR104)&lt;&gt;1),IF($GC104&gt;0,1,),),0)</f>
        <v>0</v>
      </c>
      <c r="GT104" s="455">
        <f t="shared" si="365"/>
        <v>0</v>
      </c>
      <c r="GU104" s="455">
        <f>IF($FX104&lt;&gt;1,IF(AND(SUM($GT104:GT104)&lt;&gt;1,$GJ104=4,$FZ104=1,$GC104&gt;0),1,),0)</f>
        <v>0</v>
      </c>
      <c r="GV104" s="455">
        <f t="shared" si="366"/>
        <v>0</v>
      </c>
      <c r="GW104" s="455">
        <f t="shared" si="367"/>
        <v>0</v>
      </c>
      <c r="GX104" s="455">
        <f>IF($FX104&lt;&gt;1,IF(AND($GJ104=2,SUM($GV104:GW104)&lt;&gt;1),IF(AND($FY104=1,$GD104&gt;=0.2),1,),),0)</f>
        <v>0</v>
      </c>
      <c r="GY104" s="455">
        <f>IF($FX104&lt;&gt;1,IF(AND($GJ104=2,SUM($GV104:GX104)&lt;&gt;1),IF(AND($FY104=1,$GD104&gt;=0.1),1,),),0)</f>
        <v>0</v>
      </c>
      <c r="GZ104" s="455">
        <f>IF($FX104&lt;&gt;1,IF(AND($GJ104=2,SUM($GV104:GY104)&lt;&gt;1),IF(AND($FY104=1,$GC104&gt;0),1,),),0)</f>
        <v>0</v>
      </c>
      <c r="HA104" s="455">
        <f>IF($FX104&lt;&gt;1,IF(AND($GJ104=2,SUM($GV104:GZ104)&lt;&gt;1),IF($GD104&gt;=0.2,1,),),0)</f>
        <v>0</v>
      </c>
      <c r="HB104" s="455">
        <f>IF($FX104&lt;&gt;1,IF(AND($GJ104=2,SUM($GV104:HA104)&lt;&gt;1),IF($FY104=1,1,),),0)</f>
        <v>0</v>
      </c>
      <c r="HC104" s="455">
        <f>IF($FX104&lt;&gt;1,IF(AND($GJ104=2,SUM($GV104:HB104)&lt;&gt;1),IF($GD104&gt;=0.1,1,),),0)</f>
        <v>0</v>
      </c>
      <c r="HD104" s="455">
        <f>IF($FX104&lt;&gt;1,IF(AND(SUM($GV104:HC104)&lt;&gt;1,$GJ104=2,$GC104&gt;0),1,),0)</f>
        <v>0</v>
      </c>
      <c r="HE104" s="455">
        <f t="shared" si="368"/>
        <v>0</v>
      </c>
      <c r="HF104" s="455">
        <f t="shared" si="369"/>
        <v>0</v>
      </c>
      <c r="HG104" s="455">
        <f>IF($FX104&lt;&gt;1,IF(AND($GJ104=3,SUM($HE104:HF104)&lt;&gt;1),IF(AND($FY104=1,$GD104&gt;=0.1),1,),),0)</f>
        <v>0</v>
      </c>
      <c r="HH104" s="455">
        <f>IF($FX104&lt;&gt;1,IF(AND($GJ104=3,SUM($HE104:HG104)&lt;&gt;1),IF(AND($FY104=1,$GD104&gt;=0.05),1,),),0)</f>
        <v>0</v>
      </c>
      <c r="HI104" s="455">
        <f>IF($FX104&lt;&gt;1,IF(AND($GJ104=3,SUM($HE104:HH104)&lt;&gt;1),IF(AND($FY104=1,$GC104&gt;0),1,),),0)</f>
        <v>0</v>
      </c>
      <c r="HJ104" s="455">
        <f>IF($FX104&lt;&gt;1,IF(AND($GJ104=3,SUM($HE104:HI104)&lt;&gt;1),IF($GD104&gt;=0.1,1,),),0)</f>
        <v>0</v>
      </c>
      <c r="HK104" s="455">
        <f>IF($FX104&lt;&gt;1,IF(AND($GJ104=3,SUM($HE104:HJ104)&lt;&gt;1),IF($FY104=1,1,),),0)</f>
        <v>0</v>
      </c>
      <c r="HL104" s="455">
        <f>IF($FX104&lt;&gt;1,IF(AND($GJ104=3,SUM($HE104:HK104)&lt;&gt;1),IF($GD104&gt;=0.05,1,),),0)</f>
        <v>0</v>
      </c>
      <c r="HM104" s="455">
        <f>IF($FX104&lt;&gt;1,IF(AND(SUM($HE104:HL104)&lt;&gt;1,$GJ104=3,$FZ104=1,$GC104&gt;0),1,),0)</f>
        <v>0</v>
      </c>
      <c r="HN104" s="457">
        <f t="shared" si="465"/>
        <v>0</v>
      </c>
      <c r="HO104" s="458"/>
      <c r="HP104" s="459">
        <f t="shared" si="370"/>
        <v>0</v>
      </c>
      <c r="HQ104" s="460">
        <f t="shared" si="371"/>
        <v>0</v>
      </c>
      <c r="HR104" s="460">
        <f t="shared" si="372"/>
        <v>0</v>
      </c>
      <c r="HS104" s="460">
        <f t="shared" si="373"/>
        <v>0</v>
      </c>
      <c r="HT104" s="460">
        <f t="shared" si="374"/>
        <v>0</v>
      </c>
      <c r="HU104" s="460">
        <f t="shared" si="375"/>
        <v>0</v>
      </c>
      <c r="HV104" s="460">
        <f t="shared" si="376"/>
        <v>0</v>
      </c>
      <c r="HW104" s="460">
        <f t="shared" si="377"/>
        <v>0</v>
      </c>
      <c r="HX104" s="460">
        <f t="shared" si="378"/>
        <v>0</v>
      </c>
      <c r="HY104" s="460">
        <f t="shared" si="379"/>
        <v>0</v>
      </c>
      <c r="HZ104" s="460">
        <f t="shared" si="380"/>
        <v>0</v>
      </c>
      <c r="IA104" s="460">
        <f t="shared" si="381"/>
        <v>0</v>
      </c>
      <c r="IB104" s="460">
        <f t="shared" si="382"/>
        <v>0</v>
      </c>
      <c r="IC104" s="460">
        <f t="shared" si="383"/>
        <v>0</v>
      </c>
      <c r="ID104" s="460">
        <f t="shared" si="384"/>
        <v>0</v>
      </c>
      <c r="IE104" s="460">
        <f t="shared" si="385"/>
        <v>0</v>
      </c>
      <c r="IF104" s="460">
        <f t="shared" si="386"/>
        <v>0</v>
      </c>
      <c r="IG104" s="460">
        <f t="shared" si="387"/>
        <v>0</v>
      </c>
      <c r="IH104" s="460">
        <f t="shared" si="388"/>
        <v>0</v>
      </c>
      <c r="II104" s="460">
        <f t="shared" si="389"/>
        <v>0</v>
      </c>
      <c r="IJ104" s="460">
        <f t="shared" si="390"/>
        <v>0</v>
      </c>
      <c r="IK104" s="460">
        <f t="shared" si="391"/>
        <v>0</v>
      </c>
      <c r="IL104" s="460">
        <f t="shared" si="392"/>
        <v>0</v>
      </c>
      <c r="IM104" s="460">
        <f t="shared" si="393"/>
        <v>0</v>
      </c>
      <c r="IN104" s="460">
        <f t="shared" si="394"/>
        <v>0</v>
      </c>
      <c r="IO104" s="460">
        <f t="shared" si="395"/>
        <v>0</v>
      </c>
      <c r="IP104" s="460">
        <f t="shared" si="396"/>
        <v>0</v>
      </c>
      <c r="IQ104" s="460">
        <f t="shared" si="397"/>
        <v>0</v>
      </c>
      <c r="IR104" s="460">
        <f t="shared" si="398"/>
        <v>0</v>
      </c>
      <c r="IS104" s="460">
        <f t="shared" si="399"/>
        <v>0</v>
      </c>
      <c r="IT104" s="460">
        <f t="shared" si="400"/>
        <v>0</v>
      </c>
      <c r="IU104" s="460">
        <f t="shared" si="401"/>
        <v>0</v>
      </c>
      <c r="IV104" s="460">
        <f t="shared" si="402"/>
        <v>0</v>
      </c>
      <c r="IW104" s="460">
        <f t="shared" si="403"/>
        <v>0</v>
      </c>
      <c r="IX104" s="460">
        <f t="shared" si="404"/>
        <v>0</v>
      </c>
      <c r="IY104" s="460">
        <f t="shared" si="405"/>
        <v>0</v>
      </c>
      <c r="IZ104" s="460">
        <f t="shared" si="406"/>
        <v>0</v>
      </c>
      <c r="JA104" s="460">
        <f t="shared" si="407"/>
        <v>0</v>
      </c>
      <c r="JB104" s="460">
        <f t="shared" si="408"/>
        <v>0</v>
      </c>
      <c r="JC104" s="460">
        <f t="shared" si="409"/>
        <v>0</v>
      </c>
      <c r="JD104" s="460">
        <f t="shared" si="410"/>
        <v>0</v>
      </c>
      <c r="JE104" s="460">
        <f t="shared" si="411"/>
        <v>0</v>
      </c>
      <c r="JF104" s="460">
        <f t="shared" si="412"/>
        <v>0</v>
      </c>
      <c r="JG104" s="460">
        <f t="shared" si="466"/>
        <v>0</v>
      </c>
      <c r="JH104" s="460">
        <f t="shared" si="467"/>
        <v>0</v>
      </c>
      <c r="JI104" s="460">
        <f t="shared" si="468"/>
        <v>0</v>
      </c>
      <c r="JJ104" s="460">
        <f t="shared" si="469"/>
        <v>0</v>
      </c>
      <c r="JK104" s="460">
        <f t="shared" si="470"/>
        <v>0</v>
      </c>
      <c r="JL104" s="460">
        <f t="shared" si="471"/>
        <v>0</v>
      </c>
      <c r="JM104" s="648">
        <f t="shared" si="413"/>
        <v>0</v>
      </c>
      <c r="JN104" s="460">
        <f t="shared" si="414"/>
        <v>0</v>
      </c>
      <c r="JO104" s="460">
        <f t="shared" si="415"/>
        <v>0</v>
      </c>
      <c r="JP104" s="648">
        <f t="shared" si="416"/>
        <v>0</v>
      </c>
      <c r="JQ104" s="460">
        <f t="shared" si="417"/>
        <v>0</v>
      </c>
      <c r="JR104" s="460">
        <f t="shared" si="418"/>
        <v>0</v>
      </c>
      <c r="JS104" s="460">
        <f t="shared" si="472"/>
        <v>0</v>
      </c>
      <c r="JT104" s="460">
        <f t="shared" si="419"/>
        <v>0</v>
      </c>
      <c r="JU104" s="460">
        <f t="shared" si="420"/>
        <v>0</v>
      </c>
      <c r="JV104" s="460">
        <f t="shared" si="421"/>
        <v>0</v>
      </c>
      <c r="JW104" s="460">
        <f t="shared" si="506"/>
        <v>0</v>
      </c>
      <c r="JX104" s="460">
        <f t="shared" si="506"/>
        <v>0</v>
      </c>
      <c r="JY104" s="460">
        <f t="shared" si="506"/>
        <v>0</v>
      </c>
      <c r="JZ104" s="460">
        <f t="shared" si="506"/>
        <v>0</v>
      </c>
      <c r="KA104" s="460">
        <f t="shared" si="506"/>
        <v>0</v>
      </c>
      <c r="KB104" s="460">
        <f t="shared" si="506"/>
        <v>0</v>
      </c>
      <c r="KC104" s="460">
        <f t="shared" si="506"/>
        <v>0</v>
      </c>
      <c r="KD104" s="460">
        <f t="shared" si="506"/>
        <v>0</v>
      </c>
      <c r="KE104" s="460">
        <f t="shared" si="506"/>
        <v>0</v>
      </c>
      <c r="KF104" s="460">
        <f t="shared" si="505"/>
        <v>0</v>
      </c>
      <c r="KG104" s="460">
        <f t="shared" si="505"/>
        <v>0</v>
      </c>
      <c r="KH104" s="460">
        <f t="shared" si="505"/>
        <v>0</v>
      </c>
      <c r="KI104" s="460">
        <f t="shared" si="498"/>
        <v>0</v>
      </c>
      <c r="KJ104" s="460">
        <f t="shared" si="499"/>
        <v>0</v>
      </c>
      <c r="KK104" s="460">
        <f t="shared" si="499"/>
        <v>0</v>
      </c>
      <c r="KL104" s="460">
        <f t="shared" si="499"/>
        <v>0</v>
      </c>
      <c r="KM104" s="460">
        <f t="shared" si="499"/>
        <v>0</v>
      </c>
      <c r="KN104" s="460">
        <f t="shared" si="499"/>
        <v>0</v>
      </c>
      <c r="KO104" s="460">
        <f t="shared" si="499"/>
        <v>0</v>
      </c>
      <c r="KP104" s="460">
        <f t="shared" si="499"/>
        <v>0</v>
      </c>
      <c r="KQ104" s="460">
        <f t="shared" si="499"/>
        <v>0</v>
      </c>
      <c r="KR104" s="460">
        <f t="shared" si="491"/>
        <v>0</v>
      </c>
      <c r="KS104" s="460">
        <f t="shared" si="491"/>
        <v>0</v>
      </c>
      <c r="KT104" s="460">
        <f t="shared" si="491"/>
        <v>0</v>
      </c>
      <c r="KU104" s="460">
        <f t="shared" si="491"/>
        <v>0</v>
      </c>
      <c r="KV104" s="460">
        <f t="shared" si="491"/>
        <v>0</v>
      </c>
      <c r="KW104" s="460">
        <f t="shared" si="491"/>
        <v>0</v>
      </c>
      <c r="KX104" s="460">
        <f t="shared" si="423"/>
        <v>0</v>
      </c>
      <c r="KY104" s="460">
        <f t="shared" si="490"/>
        <v>0</v>
      </c>
      <c r="KZ104" s="460">
        <f t="shared" si="424"/>
        <v>0</v>
      </c>
      <c r="LA104" s="457">
        <f t="shared" si="424"/>
        <v>0</v>
      </c>
      <c r="LB104" s="461">
        <f t="shared" si="473"/>
        <v>0</v>
      </c>
      <c r="LC104" s="460">
        <f t="shared" si="425"/>
        <v>0</v>
      </c>
      <c r="LD104" s="462">
        <f>IF(I104=1,VLOOKUP(C104,'総括表 (A表)'!$E$12:$AP$542,37,FALSE),)</f>
        <v>0</v>
      </c>
      <c r="LE104" s="463">
        <f t="shared" si="474"/>
        <v>0</v>
      </c>
      <c r="LF104" s="460" t="str">
        <f t="shared" si="426"/>
        <v/>
      </c>
      <c r="LG104" s="460" t="str">
        <f t="shared" si="427"/>
        <v/>
      </c>
      <c r="LH104" s="460" t="str">
        <f t="shared" si="475"/>
        <v/>
      </c>
      <c r="LI104" s="460" t="str">
        <f t="shared" si="476"/>
        <v/>
      </c>
      <c r="LJ104" s="460" t="str">
        <f t="shared" si="477"/>
        <v/>
      </c>
      <c r="LK104" s="460" t="str">
        <f t="shared" si="478"/>
        <v/>
      </c>
      <c r="LL104" s="460" t="str">
        <f t="shared" si="479"/>
        <v/>
      </c>
      <c r="LM104" s="460" t="str">
        <f t="shared" si="480"/>
        <v/>
      </c>
      <c r="LN104" s="460" t="str">
        <f t="shared" si="481"/>
        <v/>
      </c>
      <c r="LO104" s="462" t="str">
        <f t="shared" si="428"/>
        <v/>
      </c>
      <c r="LP104" s="459">
        <f t="shared" si="482"/>
        <v>0</v>
      </c>
      <c r="LQ104" s="460" t="str">
        <f t="shared" si="429"/>
        <v/>
      </c>
      <c r="LR104" s="460" t="str">
        <f t="shared" si="430"/>
        <v/>
      </c>
      <c r="LS104" s="464" t="str">
        <f t="shared" si="431"/>
        <v/>
      </c>
      <c r="LT104" s="460" t="str">
        <f t="shared" si="432"/>
        <v/>
      </c>
      <c r="LU104" s="460" t="str">
        <f t="shared" si="433"/>
        <v/>
      </c>
      <c r="LV104" s="621" t="str">
        <f t="shared" si="489"/>
        <v>○</v>
      </c>
      <c r="LW104" s="459">
        <f t="shared" si="483"/>
        <v>0</v>
      </c>
      <c r="LX104" s="465">
        <f t="shared" si="434"/>
        <v>0</v>
      </c>
      <c r="LY104" s="465" t="str">
        <f t="shared" si="435"/>
        <v/>
      </c>
      <c r="LZ104" s="466" t="str">
        <f t="shared" si="484"/>
        <v/>
      </c>
      <c r="MA104" s="466">
        <f t="shared" si="436"/>
        <v>0</v>
      </c>
      <c r="MB104" s="466">
        <f t="shared" si="485"/>
        <v>0</v>
      </c>
      <c r="MC104" s="466">
        <f t="shared" si="437"/>
        <v>0</v>
      </c>
      <c r="MD104" s="467">
        <f t="shared" si="438"/>
        <v>0</v>
      </c>
      <c r="ME104" s="468" t="str">
        <f t="shared" si="439"/>
        <v>○</v>
      </c>
      <c r="MF104" s="469" t="str">
        <f t="shared" si="440"/>
        <v/>
      </c>
      <c r="MG104" s="466">
        <f t="shared" si="441"/>
        <v>0</v>
      </c>
      <c r="MH104" s="470">
        <f t="shared" si="442"/>
        <v>0</v>
      </c>
      <c r="MI104" s="471" t="str">
        <f t="shared" si="486"/>
        <v>○</v>
      </c>
      <c r="MJ104" s="556" t="str">
        <f t="shared" si="487"/>
        <v>○</v>
      </c>
      <c r="MK104" s="569" t="str">
        <f t="shared" si="443"/>
        <v/>
      </c>
      <c r="ML104" s="568" t="str">
        <f t="shared" si="444"/>
        <v/>
      </c>
      <c r="MM104" s="570" t="str">
        <f t="shared" si="445"/>
        <v/>
      </c>
      <c r="MN104" s="571">
        <f t="shared" si="446"/>
        <v>0</v>
      </c>
    </row>
    <row r="105" spans="1:352" ht="30" customHeight="1">
      <c r="A105" s="531">
        <f t="shared" si="331"/>
        <v>0</v>
      </c>
      <c r="B105" s="531">
        <f t="shared" si="447"/>
        <v>0</v>
      </c>
      <c r="C105" s="531">
        <f t="shared" si="495"/>
        <v>0</v>
      </c>
      <c r="D105" s="531">
        <f t="shared" si="448"/>
        <v>0</v>
      </c>
      <c r="E105" s="531">
        <f t="shared" si="332"/>
        <v>0</v>
      </c>
      <c r="F105" s="531">
        <f t="shared" si="333"/>
        <v>0</v>
      </c>
      <c r="G105" s="531">
        <f t="shared" si="449"/>
        <v>0</v>
      </c>
      <c r="H105" s="531">
        <f t="shared" si="450"/>
        <v>0</v>
      </c>
      <c r="I105" s="531">
        <f t="shared" si="334"/>
        <v>0</v>
      </c>
      <c r="J105" s="531">
        <f t="shared" si="451"/>
        <v>0</v>
      </c>
      <c r="K105" s="532">
        <f t="shared" si="335"/>
        <v>92</v>
      </c>
      <c r="L105" s="390"/>
      <c r="M105" s="391"/>
      <c r="N105" s="391"/>
      <c r="O105" s="102"/>
      <c r="P105" s="545" cm="1">
        <f t="array" ref="P105">IFERROR(_xlfn.IFS($O105=1,"都市農業地域",$O105=2,"平地農業地域",$O105=3,"中間農業地域",$O105=4,"山間農業地域"),0)</f>
        <v>0</v>
      </c>
      <c r="Q105" s="560"/>
      <c r="R105" s="317">
        <f t="shared" si="336"/>
        <v>0</v>
      </c>
      <c r="S105" s="637"/>
      <c r="T105" s="742"/>
      <c r="U105" s="743"/>
      <c r="V105" s="637"/>
      <c r="W105" s="455" t="str">
        <f t="shared" si="452"/>
        <v/>
      </c>
      <c r="X105" s="546" t="str">
        <f>IFERROR(IF($Y105=5,"100万円",VLOOKUP($W105,'整理番号表 （R7） '!$Y$33:$Z$34,2,"FALSE")),"")</f>
        <v/>
      </c>
      <c r="Y105" s="50"/>
      <c r="Z105" s="456" cm="1">
        <f t="array" ref="Z105">IFERROR(_xlfn.IFS($Y105=1,"認定農業者",$Y105=2,"認定就農者",$Y105=3,"集落営農組織(任意組織)",$Y105=4,"市町村基本構想に示す目標水準を達成している農業者",$Y105=5,"市町村が認める者"),0)</f>
        <v>0</v>
      </c>
      <c r="AA105" s="371"/>
      <c r="AB105" s="547">
        <f>'整理番号表 （R7） '!$AC105</f>
        <v>0</v>
      </c>
      <c r="AC105" s="548">
        <f t="shared" si="497"/>
        <v>0</v>
      </c>
      <c r="AD105" s="50"/>
      <c r="AE105" s="50"/>
      <c r="AF105" s="318">
        <f>IF(AE105&lt;&gt;0,VLOOKUP(AE105,'整理番号表 （R7） '!$B$20:$F$47,2,FALSE),)</f>
        <v>0</v>
      </c>
      <c r="AG105" s="104"/>
      <c r="AH105" s="549" t="str">
        <f>IFERROR(VLOOKUP(AG105,'整理番号表 （R7） '!$P$6:$Q$39,2,FALSE),"")</f>
        <v/>
      </c>
      <c r="AI105" s="106"/>
      <c r="AJ105" s="530">
        <f t="shared" si="337"/>
        <v>0</v>
      </c>
      <c r="AK105" s="89"/>
      <c r="AL105" s="632"/>
      <c r="AM105" s="439"/>
      <c r="AN105" s="440"/>
      <c r="AO105" s="440"/>
      <c r="AP105" s="104"/>
      <c r="AQ105" s="441">
        <f>IF(AP105&lt;&gt;0,VLOOKUP(AP105,'整理番号表 （R7） '!$P$43:$R$49,2,FALSE),)</f>
        <v>0</v>
      </c>
      <c r="AR105" s="442"/>
      <c r="AS105" s="440"/>
      <c r="AT105" s="105"/>
      <c r="AU105" s="767"/>
      <c r="AW105" s="418"/>
      <c r="AX105" s="443">
        <f t="shared" si="453"/>
        <v>0</v>
      </c>
      <c r="AY105" s="443">
        <f t="shared" si="338"/>
        <v>0</v>
      </c>
      <c r="AZ105" s="418"/>
      <c r="BA105" s="443">
        <f t="shared" si="488"/>
        <v>0</v>
      </c>
      <c r="BB105" s="444"/>
      <c r="BC105" s="444"/>
      <c r="BD105" s="444"/>
      <c r="BE105" s="620"/>
      <c r="BF105" s="553" t="str">
        <f t="shared" si="339"/>
        <v/>
      </c>
      <c r="BG105" s="562" t="str">
        <f t="shared" si="340"/>
        <v/>
      </c>
      <c r="BH105" s="445">
        <f t="shared" si="454"/>
        <v>0</v>
      </c>
      <c r="BI105" s="445">
        <f t="shared" si="455"/>
        <v>0</v>
      </c>
      <c r="BJ105" s="446"/>
      <c r="BK105" s="446"/>
      <c r="BL105" s="446"/>
      <c r="BM105" s="45"/>
      <c r="BN105" s="318">
        <f>IF(BM105&lt;&gt;0,VLOOKUP(BM105,'整理番号表 （R7） '!$T$6:$U$16,2,FALSE),)</f>
        <v>0</v>
      </c>
      <c r="BO105" s="45"/>
      <c r="BP105" s="318">
        <f>IF(BO105&lt;&gt;0,VLOOKUP(BO105,'整理番号表 （R7） '!$T$23:$U$30,2,FALSE),)</f>
        <v>0</v>
      </c>
      <c r="BQ105" s="45"/>
      <c r="BR105" s="319">
        <f t="shared" si="341"/>
        <v>0</v>
      </c>
      <c r="BS105" s="763" t="str">
        <f t="shared" si="342"/>
        <v/>
      </c>
      <c r="BT105" s="113"/>
      <c r="BU105" s="618"/>
      <c r="BV105" s="113"/>
      <c r="BW105" s="113"/>
      <c r="BX105" s="113"/>
      <c r="BY105" s="554">
        <f t="shared" si="456"/>
        <v>0</v>
      </c>
      <c r="BZ105" s="764">
        <f t="shared" si="507"/>
        <v>0</v>
      </c>
      <c r="CA105" s="317">
        <f t="shared" si="457"/>
        <v>0</v>
      </c>
      <c r="CB105" s="357" t="str">
        <f t="shared" si="496"/>
        <v/>
      </c>
      <c r="CC105" s="317">
        <f t="shared" si="343"/>
        <v>0</v>
      </c>
      <c r="CD105" s="317">
        <f t="shared" si="458"/>
        <v>0</v>
      </c>
      <c r="CE105" s="317">
        <f t="shared" si="459"/>
        <v>0</v>
      </c>
      <c r="CF105" s="317">
        <f t="shared" si="460"/>
        <v>0</v>
      </c>
      <c r="CG105" s="317">
        <f t="shared" si="461"/>
        <v>0</v>
      </c>
      <c r="CH105" s="317">
        <f t="shared" si="462"/>
        <v>0</v>
      </c>
      <c r="CI105" s="357" t="str">
        <f t="shared" si="463"/>
        <v/>
      </c>
      <c r="CJ105" s="572">
        <f t="shared" si="508"/>
        <v>0</v>
      </c>
      <c r="CK105" s="320">
        <f t="shared" si="508"/>
        <v>0</v>
      </c>
      <c r="CL105" s="320">
        <f t="shared" si="508"/>
        <v>0</v>
      </c>
      <c r="CM105" s="320">
        <f t="shared" si="508"/>
        <v>0</v>
      </c>
      <c r="CN105" s="320">
        <f t="shared" si="508"/>
        <v>0</v>
      </c>
      <c r="CO105" s="320">
        <f t="shared" si="508"/>
        <v>0</v>
      </c>
      <c r="CP105" s="320">
        <f t="shared" si="344"/>
        <v>0</v>
      </c>
      <c r="CQ105" s="320">
        <f t="shared" si="509"/>
        <v>0</v>
      </c>
      <c r="CR105" s="320">
        <f t="shared" si="509"/>
        <v>0</v>
      </c>
      <c r="CS105" s="320">
        <f t="shared" si="509"/>
        <v>0</v>
      </c>
      <c r="CT105" s="320">
        <f t="shared" si="509"/>
        <v>0</v>
      </c>
      <c r="CU105" s="320">
        <f t="shared" si="509"/>
        <v>0</v>
      </c>
      <c r="CV105" s="320">
        <f t="shared" si="509"/>
        <v>0</v>
      </c>
      <c r="CW105" s="320">
        <f t="shared" si="345"/>
        <v>0</v>
      </c>
      <c r="CX105" s="320">
        <f t="shared" si="510"/>
        <v>0</v>
      </c>
      <c r="CY105" s="320">
        <f t="shared" si="510"/>
        <v>0</v>
      </c>
      <c r="CZ105" s="320">
        <f t="shared" si="510"/>
        <v>0</v>
      </c>
      <c r="DA105" s="320">
        <f t="shared" si="510"/>
        <v>0</v>
      </c>
      <c r="DB105" s="320">
        <f t="shared" si="510"/>
        <v>0</v>
      </c>
      <c r="DC105" s="320">
        <f t="shared" si="510"/>
        <v>0</v>
      </c>
      <c r="DD105" s="320">
        <f t="shared" si="346"/>
        <v>0</v>
      </c>
      <c r="DE105" s="320">
        <f t="shared" si="503"/>
        <v>0</v>
      </c>
      <c r="DF105" s="320">
        <f t="shared" si="503"/>
        <v>0</v>
      </c>
      <c r="DG105" s="320">
        <f t="shared" si="503"/>
        <v>0</v>
      </c>
      <c r="DH105" s="320">
        <f t="shared" si="503"/>
        <v>0</v>
      </c>
      <c r="DI105" s="320">
        <f t="shared" si="504"/>
        <v>0</v>
      </c>
      <c r="DJ105" s="320">
        <f t="shared" si="504"/>
        <v>0</v>
      </c>
      <c r="DK105" s="320">
        <f t="shared" si="347"/>
        <v>0</v>
      </c>
      <c r="DL105" s="320">
        <f t="shared" si="348"/>
        <v>0</v>
      </c>
      <c r="DM105" s="320">
        <f t="shared" si="349"/>
        <v>0</v>
      </c>
      <c r="DN105" s="320">
        <f t="shared" si="350"/>
        <v>0</v>
      </c>
      <c r="DO105" s="320">
        <f t="shared" si="351"/>
        <v>0</v>
      </c>
      <c r="DP105" s="374">
        <f t="shared" si="352"/>
        <v>0</v>
      </c>
      <c r="DQ105" s="447">
        <f t="shared" si="353"/>
        <v>0</v>
      </c>
      <c r="DR105" s="447">
        <f>IF($W105=1,IF(SUM($DQ105:DQ105)&lt;&gt;1,IF(SUM(GL105,GW105,HF105)&gt;0,1,),),)</f>
        <v>0</v>
      </c>
      <c r="DS105" s="447">
        <f>IF($W105=1,IF(SUM($DQ105:DR105)&lt;&gt;1,IF(SUM(GM105,GX105,HG105)&gt;0,1,),),)</f>
        <v>0</v>
      </c>
      <c r="DT105" s="447">
        <f>IF($W105=1,IF(SUM($DQ105:DS105)&lt;&gt;1,IF(SUM(GN105,GY105,HH105)&gt;0,1,),),)</f>
        <v>0</v>
      </c>
      <c r="DU105" s="447">
        <f>IF($W105=1,IF(SUM($DQ105:DT105)&lt;&gt;1,IF(SUM(GO105,GT105,GZ105,HI105)&gt;0,1,),),)</f>
        <v>0</v>
      </c>
      <c r="DV105" s="447">
        <f>IF($W105=1,IF(SUM($DQ105:DT105)&lt;&gt;1,IF(SUM(GP105,HA105,HJ105)&gt;0,1,),),)</f>
        <v>0</v>
      </c>
      <c r="DW105" s="447">
        <f>IF($W105=1,IF(SUM($DQ105:DV105)&lt;&gt;1,IF(SUM(GQ105,HB105,HK105)&gt;0,1,),),)</f>
        <v>0</v>
      </c>
      <c r="DX105" s="447">
        <f>IF($W105=1,IF(SUM($DQ105:DV105)&lt;&gt;1,IF(SUM(GR105,HC105,HL105)&gt;0,1,),),)</f>
        <v>0</v>
      </c>
      <c r="DY105" s="447">
        <f>IF($W105=1,IF(SUM($DQ105:DX105)&lt;&gt;1,IF(SUM(GS105,HD105,HM105,GU105)&gt;0,1,),),)</f>
        <v>0</v>
      </c>
      <c r="DZ105" s="447">
        <f t="shared" si="354"/>
        <v>0</v>
      </c>
      <c r="EA105" s="643"/>
      <c r="EB105" s="643"/>
      <c r="EC105" s="643"/>
      <c r="ED105" s="643"/>
      <c r="EE105" s="643"/>
      <c r="EF105" s="643"/>
      <c r="EG105" s="643"/>
      <c r="EH105" s="643"/>
      <c r="EI105" s="643"/>
      <c r="EJ105" s="643"/>
      <c r="EK105" s="643"/>
      <c r="EL105" s="643"/>
      <c r="EM105" s="56"/>
      <c r="EN105" s="56"/>
      <c r="EO105" s="56"/>
      <c r="EP105" s="56"/>
      <c r="EQ105" s="56"/>
      <c r="ER105" s="555">
        <f t="shared" si="355"/>
        <v>0</v>
      </c>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448"/>
      <c r="FT105" s="56"/>
      <c r="FU105" s="449"/>
      <c r="FV105" s="458"/>
      <c r="FW105" s="573"/>
      <c r="FX105" s="530">
        <f t="shared" si="356"/>
        <v>0</v>
      </c>
      <c r="FY105" s="450"/>
      <c r="FZ105" s="451"/>
      <c r="GA105" s="452"/>
      <c r="GB105" s="452"/>
      <c r="GC105" s="453">
        <f t="shared" si="357"/>
        <v>0</v>
      </c>
      <c r="GD105" s="454">
        <f t="shared" si="358"/>
        <v>0</v>
      </c>
      <c r="GE105" s="455">
        <f t="shared" si="359"/>
        <v>0</v>
      </c>
      <c r="GF105" s="456">
        <f t="shared" si="360"/>
        <v>0</v>
      </c>
      <c r="GG105" s="456">
        <f t="shared" si="361"/>
        <v>0</v>
      </c>
      <c r="GH105" s="456">
        <f t="shared" si="362"/>
        <v>0</v>
      </c>
      <c r="GI105" s="456">
        <f t="shared" si="363"/>
        <v>0</v>
      </c>
      <c r="GJ105" s="455">
        <f t="shared" si="364"/>
        <v>0</v>
      </c>
      <c r="GK105" s="455">
        <f t="shared" si="464"/>
        <v>0</v>
      </c>
      <c r="GL105" s="455">
        <f>IF(AND($FX105&lt;&gt;1,$FZ105&lt;&gt;1),IF(AND(SUM($GK105:GK105)&lt;&gt;1),IF($GC105&gt;=10,1,),),0)</f>
        <v>0</v>
      </c>
      <c r="GM105" s="455">
        <f>IF(AND($FX105&lt;&gt;1,$FZ105&lt;&gt;1),IF(AND(SUM($GK105:GL105)&lt;&gt;1),IF(AND($FY105=1,$GC105&gt;=4),1,),),0)</f>
        <v>0</v>
      </c>
      <c r="GN105" s="455">
        <f>IF(AND($FX105&lt;&gt;1,$FZ105&lt;&gt;1),IF(AND(SUM($GK105:GM105)&lt;&gt;1),IF(AND($FY105=1,$GC105&gt;=2),1,),),0)</f>
        <v>0</v>
      </c>
      <c r="GO105" s="455">
        <f>IF(AND($FX105&lt;&gt;1,$FZ105&lt;&gt;1),IF(AND(SUM($GK105:GN105)&lt;&gt;1),IF(AND($FY105=1,$GC105&gt;0),1,),),0)</f>
        <v>0</v>
      </c>
      <c r="GP105" s="455">
        <f>IF(AND($FX105&lt;&gt;1,$FZ105&lt;&gt;1),IF(AND(SUM($GK105:GO105)&lt;&gt;1),IF($GC105&gt;=4,1,),),0)</f>
        <v>0</v>
      </c>
      <c r="GQ105" s="455">
        <f>IF(AND($FX105&lt;&gt;1,$FZ105&lt;&gt;1),IF(AND(SUM($GK105:GP105)&lt;&gt;1),IF($FY105=1,1,),),0)</f>
        <v>0</v>
      </c>
      <c r="GR105" s="455">
        <f>IF(AND($FX105&lt;&gt;1,$FZ105&lt;&gt;1),IF(AND(SUM($GK105:GQ105)&lt;&gt;1),IF($GC105&gt;=2,1,),),0)</f>
        <v>0</v>
      </c>
      <c r="GS105" s="455">
        <f>IF(AND($FX105&lt;&gt;1,$FZ105&lt;&gt;1),IF(AND(SUM($GK105:GR105)&lt;&gt;1),IF($GC105&gt;0,1,),),0)</f>
        <v>0</v>
      </c>
      <c r="GT105" s="455">
        <f t="shared" si="365"/>
        <v>0</v>
      </c>
      <c r="GU105" s="455">
        <f>IF($FX105&lt;&gt;1,IF(AND(SUM($GT105:GT105)&lt;&gt;1,$GJ105=4,$FZ105=1,$GC105&gt;0),1,),0)</f>
        <v>0</v>
      </c>
      <c r="GV105" s="455">
        <f t="shared" si="366"/>
        <v>0</v>
      </c>
      <c r="GW105" s="455">
        <f t="shared" si="367"/>
        <v>0</v>
      </c>
      <c r="GX105" s="455">
        <f>IF($FX105&lt;&gt;1,IF(AND($GJ105=2,SUM($GV105:GW105)&lt;&gt;1),IF(AND($FY105=1,$GD105&gt;=0.2),1,),),0)</f>
        <v>0</v>
      </c>
      <c r="GY105" s="455">
        <f>IF($FX105&lt;&gt;1,IF(AND($GJ105=2,SUM($GV105:GX105)&lt;&gt;1),IF(AND($FY105=1,$GD105&gt;=0.1),1,),),0)</f>
        <v>0</v>
      </c>
      <c r="GZ105" s="455">
        <f>IF($FX105&lt;&gt;1,IF(AND($GJ105=2,SUM($GV105:GY105)&lt;&gt;1),IF(AND($FY105=1,$GC105&gt;0),1,),),0)</f>
        <v>0</v>
      </c>
      <c r="HA105" s="455">
        <f>IF($FX105&lt;&gt;1,IF(AND($GJ105=2,SUM($GV105:GZ105)&lt;&gt;1),IF($GD105&gt;=0.2,1,),),0)</f>
        <v>0</v>
      </c>
      <c r="HB105" s="455">
        <f>IF($FX105&lt;&gt;1,IF(AND($GJ105=2,SUM($GV105:HA105)&lt;&gt;1),IF($FY105=1,1,),),0)</f>
        <v>0</v>
      </c>
      <c r="HC105" s="455">
        <f>IF($FX105&lt;&gt;1,IF(AND($GJ105=2,SUM($GV105:HB105)&lt;&gt;1),IF($GD105&gt;=0.1,1,),),0)</f>
        <v>0</v>
      </c>
      <c r="HD105" s="455">
        <f>IF($FX105&lt;&gt;1,IF(AND(SUM($GV105:HC105)&lt;&gt;1,$GJ105=2,$GC105&gt;0),1,),0)</f>
        <v>0</v>
      </c>
      <c r="HE105" s="455">
        <f t="shared" si="368"/>
        <v>0</v>
      </c>
      <c r="HF105" s="455">
        <f t="shared" si="369"/>
        <v>0</v>
      </c>
      <c r="HG105" s="455">
        <f>IF($FX105&lt;&gt;1,IF(AND($GJ105=3,SUM($HE105:HF105)&lt;&gt;1),IF(AND($FY105=1,$GD105&gt;=0.1),1,),),0)</f>
        <v>0</v>
      </c>
      <c r="HH105" s="455">
        <f>IF($FX105&lt;&gt;1,IF(AND($GJ105=3,SUM($HE105:HG105)&lt;&gt;1),IF(AND($FY105=1,$GD105&gt;=0.05),1,),),0)</f>
        <v>0</v>
      </c>
      <c r="HI105" s="455">
        <f>IF($FX105&lt;&gt;1,IF(AND($GJ105=3,SUM($HE105:HH105)&lt;&gt;1),IF(AND($FY105=1,$GC105&gt;0),1,),),0)</f>
        <v>0</v>
      </c>
      <c r="HJ105" s="455">
        <f>IF($FX105&lt;&gt;1,IF(AND($GJ105=3,SUM($HE105:HI105)&lt;&gt;1),IF($GD105&gt;=0.1,1,),),0)</f>
        <v>0</v>
      </c>
      <c r="HK105" s="455">
        <f>IF($FX105&lt;&gt;1,IF(AND($GJ105=3,SUM($HE105:HJ105)&lt;&gt;1),IF($FY105=1,1,),),0)</f>
        <v>0</v>
      </c>
      <c r="HL105" s="455">
        <f>IF($FX105&lt;&gt;1,IF(AND($GJ105=3,SUM($HE105:HK105)&lt;&gt;1),IF($GD105&gt;=0.05,1,),),0)</f>
        <v>0</v>
      </c>
      <c r="HM105" s="455">
        <f>IF($FX105&lt;&gt;1,IF(AND(SUM($HE105:HL105)&lt;&gt;1,$GJ105=3,$FZ105=1,$GC105&gt;0),1,),0)</f>
        <v>0</v>
      </c>
      <c r="HN105" s="457">
        <f t="shared" si="465"/>
        <v>0</v>
      </c>
      <c r="HO105" s="458"/>
      <c r="HP105" s="459">
        <f t="shared" si="370"/>
        <v>0</v>
      </c>
      <c r="HQ105" s="460">
        <f t="shared" si="371"/>
        <v>0</v>
      </c>
      <c r="HR105" s="460">
        <f t="shared" si="372"/>
        <v>0</v>
      </c>
      <c r="HS105" s="460">
        <f t="shared" si="373"/>
        <v>0</v>
      </c>
      <c r="HT105" s="460">
        <f t="shared" si="374"/>
        <v>0</v>
      </c>
      <c r="HU105" s="460">
        <f t="shared" si="375"/>
        <v>0</v>
      </c>
      <c r="HV105" s="460">
        <f t="shared" si="376"/>
        <v>0</v>
      </c>
      <c r="HW105" s="460">
        <f t="shared" si="377"/>
        <v>0</v>
      </c>
      <c r="HX105" s="460">
        <f t="shared" si="378"/>
        <v>0</v>
      </c>
      <c r="HY105" s="460">
        <f t="shared" si="379"/>
        <v>0</v>
      </c>
      <c r="HZ105" s="460">
        <f t="shared" si="380"/>
        <v>0</v>
      </c>
      <c r="IA105" s="460">
        <f t="shared" si="381"/>
        <v>0</v>
      </c>
      <c r="IB105" s="460">
        <f t="shared" si="382"/>
        <v>0</v>
      </c>
      <c r="IC105" s="460">
        <f t="shared" si="383"/>
        <v>0</v>
      </c>
      <c r="ID105" s="460">
        <f t="shared" si="384"/>
        <v>0</v>
      </c>
      <c r="IE105" s="460">
        <f t="shared" si="385"/>
        <v>0</v>
      </c>
      <c r="IF105" s="460">
        <f t="shared" si="386"/>
        <v>0</v>
      </c>
      <c r="IG105" s="460">
        <f t="shared" si="387"/>
        <v>0</v>
      </c>
      <c r="IH105" s="460">
        <f t="shared" si="388"/>
        <v>0</v>
      </c>
      <c r="II105" s="460">
        <f t="shared" si="389"/>
        <v>0</v>
      </c>
      <c r="IJ105" s="460">
        <f t="shared" si="390"/>
        <v>0</v>
      </c>
      <c r="IK105" s="460">
        <f t="shared" si="391"/>
        <v>0</v>
      </c>
      <c r="IL105" s="460">
        <f t="shared" si="392"/>
        <v>0</v>
      </c>
      <c r="IM105" s="460">
        <f t="shared" si="393"/>
        <v>0</v>
      </c>
      <c r="IN105" s="460">
        <f t="shared" si="394"/>
        <v>0</v>
      </c>
      <c r="IO105" s="460">
        <f t="shared" si="395"/>
        <v>0</v>
      </c>
      <c r="IP105" s="460">
        <f t="shared" si="396"/>
        <v>0</v>
      </c>
      <c r="IQ105" s="460">
        <f t="shared" si="397"/>
        <v>0</v>
      </c>
      <c r="IR105" s="460">
        <f t="shared" si="398"/>
        <v>0</v>
      </c>
      <c r="IS105" s="460">
        <f t="shared" si="399"/>
        <v>0</v>
      </c>
      <c r="IT105" s="460">
        <f t="shared" si="400"/>
        <v>0</v>
      </c>
      <c r="IU105" s="460">
        <f t="shared" si="401"/>
        <v>0</v>
      </c>
      <c r="IV105" s="460">
        <f t="shared" si="402"/>
        <v>0</v>
      </c>
      <c r="IW105" s="460">
        <f t="shared" si="403"/>
        <v>0</v>
      </c>
      <c r="IX105" s="460">
        <f t="shared" si="404"/>
        <v>0</v>
      </c>
      <c r="IY105" s="460">
        <f t="shared" si="405"/>
        <v>0</v>
      </c>
      <c r="IZ105" s="460">
        <f t="shared" si="406"/>
        <v>0</v>
      </c>
      <c r="JA105" s="460">
        <f t="shared" si="407"/>
        <v>0</v>
      </c>
      <c r="JB105" s="460">
        <f t="shared" si="408"/>
        <v>0</v>
      </c>
      <c r="JC105" s="460">
        <f t="shared" si="409"/>
        <v>0</v>
      </c>
      <c r="JD105" s="460">
        <f t="shared" si="410"/>
        <v>0</v>
      </c>
      <c r="JE105" s="460">
        <f t="shared" si="411"/>
        <v>0</v>
      </c>
      <c r="JF105" s="460">
        <f t="shared" si="412"/>
        <v>0</v>
      </c>
      <c r="JG105" s="460">
        <f t="shared" si="466"/>
        <v>0</v>
      </c>
      <c r="JH105" s="460">
        <f t="shared" si="467"/>
        <v>0</v>
      </c>
      <c r="JI105" s="460">
        <f t="shared" si="468"/>
        <v>0</v>
      </c>
      <c r="JJ105" s="460">
        <f t="shared" si="469"/>
        <v>0</v>
      </c>
      <c r="JK105" s="460">
        <f t="shared" si="470"/>
        <v>0</v>
      </c>
      <c r="JL105" s="460">
        <f t="shared" si="471"/>
        <v>0</v>
      </c>
      <c r="JM105" s="648">
        <f t="shared" si="413"/>
        <v>0</v>
      </c>
      <c r="JN105" s="460">
        <f t="shared" si="414"/>
        <v>0</v>
      </c>
      <c r="JO105" s="460">
        <f t="shared" si="415"/>
        <v>0</v>
      </c>
      <c r="JP105" s="648">
        <f t="shared" si="416"/>
        <v>0</v>
      </c>
      <c r="JQ105" s="460">
        <f t="shared" si="417"/>
        <v>0</v>
      </c>
      <c r="JR105" s="460">
        <f t="shared" si="418"/>
        <v>0</v>
      </c>
      <c r="JS105" s="460">
        <f t="shared" si="472"/>
        <v>0</v>
      </c>
      <c r="JT105" s="460">
        <f t="shared" si="419"/>
        <v>0</v>
      </c>
      <c r="JU105" s="460">
        <f t="shared" si="420"/>
        <v>0</v>
      </c>
      <c r="JV105" s="460">
        <f t="shared" si="421"/>
        <v>0</v>
      </c>
      <c r="JW105" s="460">
        <f t="shared" si="506"/>
        <v>0</v>
      </c>
      <c r="JX105" s="460">
        <f t="shared" si="506"/>
        <v>0</v>
      </c>
      <c r="JY105" s="460">
        <f t="shared" si="506"/>
        <v>0</v>
      </c>
      <c r="JZ105" s="460">
        <f t="shared" si="506"/>
        <v>0</v>
      </c>
      <c r="KA105" s="460">
        <f t="shared" si="506"/>
        <v>0</v>
      </c>
      <c r="KB105" s="460">
        <f t="shared" si="506"/>
        <v>0</v>
      </c>
      <c r="KC105" s="460">
        <f t="shared" si="506"/>
        <v>0</v>
      </c>
      <c r="KD105" s="460">
        <f t="shared" si="506"/>
        <v>0</v>
      </c>
      <c r="KE105" s="460">
        <f t="shared" si="506"/>
        <v>0</v>
      </c>
      <c r="KF105" s="460">
        <f t="shared" si="505"/>
        <v>0</v>
      </c>
      <c r="KG105" s="460">
        <f t="shared" si="505"/>
        <v>0</v>
      </c>
      <c r="KH105" s="460">
        <f t="shared" si="505"/>
        <v>0</v>
      </c>
      <c r="KI105" s="460">
        <f t="shared" si="498"/>
        <v>0</v>
      </c>
      <c r="KJ105" s="460">
        <f t="shared" si="499"/>
        <v>0</v>
      </c>
      <c r="KK105" s="460">
        <f t="shared" si="499"/>
        <v>0</v>
      </c>
      <c r="KL105" s="460">
        <f t="shared" si="499"/>
        <v>0</v>
      </c>
      <c r="KM105" s="460">
        <f t="shared" si="499"/>
        <v>0</v>
      </c>
      <c r="KN105" s="460">
        <f t="shared" si="499"/>
        <v>0</v>
      </c>
      <c r="KO105" s="460">
        <f t="shared" si="499"/>
        <v>0</v>
      </c>
      <c r="KP105" s="460">
        <f t="shared" si="499"/>
        <v>0</v>
      </c>
      <c r="KQ105" s="460">
        <f t="shared" si="499"/>
        <v>0</v>
      </c>
      <c r="KR105" s="460">
        <f t="shared" si="491"/>
        <v>0</v>
      </c>
      <c r="KS105" s="460">
        <f t="shared" si="491"/>
        <v>0</v>
      </c>
      <c r="KT105" s="460">
        <f t="shared" si="491"/>
        <v>0</v>
      </c>
      <c r="KU105" s="460">
        <f t="shared" si="491"/>
        <v>0</v>
      </c>
      <c r="KV105" s="460">
        <f t="shared" si="491"/>
        <v>0</v>
      </c>
      <c r="KW105" s="460">
        <f t="shared" si="491"/>
        <v>0</v>
      </c>
      <c r="KX105" s="460">
        <f t="shared" si="423"/>
        <v>0</v>
      </c>
      <c r="KY105" s="460">
        <f t="shared" si="490"/>
        <v>0</v>
      </c>
      <c r="KZ105" s="460">
        <f t="shared" si="424"/>
        <v>0</v>
      </c>
      <c r="LA105" s="457">
        <f t="shared" si="424"/>
        <v>0</v>
      </c>
      <c r="LB105" s="461">
        <f t="shared" si="473"/>
        <v>0</v>
      </c>
      <c r="LC105" s="460">
        <f t="shared" si="425"/>
        <v>0</v>
      </c>
      <c r="LD105" s="462">
        <f>IF(I105=1,VLOOKUP(C105,'総括表 (A表)'!$E$12:$AP$542,37,FALSE),)</f>
        <v>0</v>
      </c>
      <c r="LE105" s="463">
        <f t="shared" si="474"/>
        <v>0</v>
      </c>
      <c r="LF105" s="460" t="str">
        <f t="shared" si="426"/>
        <v/>
      </c>
      <c r="LG105" s="460" t="str">
        <f t="shared" si="427"/>
        <v/>
      </c>
      <c r="LH105" s="460" t="str">
        <f t="shared" si="475"/>
        <v/>
      </c>
      <c r="LI105" s="460" t="str">
        <f t="shared" si="476"/>
        <v/>
      </c>
      <c r="LJ105" s="460" t="str">
        <f t="shared" si="477"/>
        <v/>
      </c>
      <c r="LK105" s="460" t="str">
        <f t="shared" si="478"/>
        <v/>
      </c>
      <c r="LL105" s="460" t="str">
        <f t="shared" si="479"/>
        <v/>
      </c>
      <c r="LM105" s="460" t="str">
        <f t="shared" si="480"/>
        <v/>
      </c>
      <c r="LN105" s="460" t="str">
        <f t="shared" si="481"/>
        <v/>
      </c>
      <c r="LO105" s="462" t="str">
        <f t="shared" si="428"/>
        <v/>
      </c>
      <c r="LP105" s="459">
        <f t="shared" si="482"/>
        <v>0</v>
      </c>
      <c r="LQ105" s="460" t="str">
        <f t="shared" si="429"/>
        <v/>
      </c>
      <c r="LR105" s="460" t="str">
        <f t="shared" si="430"/>
        <v/>
      </c>
      <c r="LS105" s="464" t="str">
        <f t="shared" si="431"/>
        <v/>
      </c>
      <c r="LT105" s="460" t="str">
        <f t="shared" si="432"/>
        <v/>
      </c>
      <c r="LU105" s="460" t="str">
        <f t="shared" si="433"/>
        <v/>
      </c>
      <c r="LV105" s="621" t="str">
        <f t="shared" si="489"/>
        <v>○</v>
      </c>
      <c r="LW105" s="459">
        <f t="shared" si="483"/>
        <v>0</v>
      </c>
      <c r="LX105" s="465">
        <f t="shared" si="434"/>
        <v>0</v>
      </c>
      <c r="LY105" s="465" t="str">
        <f t="shared" si="435"/>
        <v/>
      </c>
      <c r="LZ105" s="466" t="str">
        <f t="shared" si="484"/>
        <v/>
      </c>
      <c r="MA105" s="466">
        <f t="shared" si="436"/>
        <v>0</v>
      </c>
      <c r="MB105" s="466">
        <f t="shared" si="485"/>
        <v>0</v>
      </c>
      <c r="MC105" s="466">
        <f t="shared" si="437"/>
        <v>0</v>
      </c>
      <c r="MD105" s="467">
        <f t="shared" si="438"/>
        <v>0</v>
      </c>
      <c r="ME105" s="468" t="str">
        <f t="shared" si="439"/>
        <v>○</v>
      </c>
      <c r="MF105" s="469" t="str">
        <f t="shared" si="440"/>
        <v/>
      </c>
      <c r="MG105" s="466">
        <f t="shared" si="441"/>
        <v>0</v>
      </c>
      <c r="MH105" s="470">
        <f t="shared" si="442"/>
        <v>0</v>
      </c>
      <c r="MI105" s="471" t="str">
        <f t="shared" si="486"/>
        <v>○</v>
      </c>
      <c r="MJ105" s="556" t="str">
        <f t="shared" si="487"/>
        <v>○</v>
      </c>
      <c r="MK105" s="569" t="str">
        <f t="shared" si="443"/>
        <v/>
      </c>
      <c r="ML105" s="568" t="str">
        <f t="shared" si="444"/>
        <v/>
      </c>
      <c r="MM105" s="570" t="str">
        <f t="shared" si="445"/>
        <v/>
      </c>
      <c r="MN105" s="571">
        <f t="shared" si="446"/>
        <v>0</v>
      </c>
    </row>
    <row r="106" spans="1:352" ht="30" customHeight="1">
      <c r="A106" s="531">
        <f t="shared" si="331"/>
        <v>0</v>
      </c>
      <c r="B106" s="531">
        <f t="shared" si="447"/>
        <v>0</v>
      </c>
      <c r="C106" s="531">
        <f t="shared" si="495"/>
        <v>0</v>
      </c>
      <c r="D106" s="531">
        <f t="shared" si="448"/>
        <v>0</v>
      </c>
      <c r="E106" s="531">
        <f t="shared" si="332"/>
        <v>0</v>
      </c>
      <c r="F106" s="531">
        <f t="shared" si="333"/>
        <v>0</v>
      </c>
      <c r="G106" s="531">
        <f t="shared" si="449"/>
        <v>0</v>
      </c>
      <c r="H106" s="531">
        <f t="shared" si="450"/>
        <v>0</v>
      </c>
      <c r="I106" s="531">
        <f t="shared" si="334"/>
        <v>0</v>
      </c>
      <c r="J106" s="531">
        <f t="shared" si="451"/>
        <v>0</v>
      </c>
      <c r="K106" s="532">
        <f t="shared" si="335"/>
        <v>93</v>
      </c>
      <c r="L106" s="390"/>
      <c r="M106" s="391"/>
      <c r="N106" s="391"/>
      <c r="O106" s="102"/>
      <c r="P106" s="545" cm="1">
        <f t="array" ref="P106">IFERROR(_xlfn.IFS($O106=1,"都市農業地域",$O106=2,"平地農業地域",$O106=3,"中間農業地域",$O106=4,"山間農業地域"),0)</f>
        <v>0</v>
      </c>
      <c r="Q106" s="560"/>
      <c r="R106" s="317">
        <f t="shared" si="336"/>
        <v>0</v>
      </c>
      <c r="S106" s="637"/>
      <c r="T106" s="742"/>
      <c r="U106" s="743"/>
      <c r="V106" s="637"/>
      <c r="W106" s="455" t="str">
        <f t="shared" si="452"/>
        <v/>
      </c>
      <c r="X106" s="546" t="str">
        <f>IFERROR(IF($Y106=5,"100万円",VLOOKUP($W106,'整理番号表 （R7） '!$Y$33:$Z$34,2,"FALSE")),"")</f>
        <v/>
      </c>
      <c r="Y106" s="50"/>
      <c r="Z106" s="456" cm="1">
        <f t="array" ref="Z106">IFERROR(_xlfn.IFS($Y106=1,"認定農業者",$Y106=2,"認定就農者",$Y106=3,"集落営農組織(任意組織)",$Y106=4,"市町村基本構想に示す目標水準を達成している農業者",$Y106=5,"市町村が認める者"),0)</f>
        <v>0</v>
      </c>
      <c r="AA106" s="371"/>
      <c r="AB106" s="547">
        <f>'整理番号表 （R7） '!$AC106</f>
        <v>0</v>
      </c>
      <c r="AC106" s="548">
        <f t="shared" si="497"/>
        <v>0</v>
      </c>
      <c r="AD106" s="50"/>
      <c r="AE106" s="50"/>
      <c r="AF106" s="318">
        <f>IF(AE106&lt;&gt;0,VLOOKUP(AE106,'整理番号表 （R7） '!$B$20:$F$47,2,FALSE),)</f>
        <v>0</v>
      </c>
      <c r="AG106" s="104"/>
      <c r="AH106" s="549" t="str">
        <f>IFERROR(VLOOKUP(AG106,'整理番号表 （R7） '!$P$6:$Q$39,2,FALSE),"")</f>
        <v/>
      </c>
      <c r="AI106" s="106"/>
      <c r="AJ106" s="530">
        <f t="shared" si="337"/>
        <v>0</v>
      </c>
      <c r="AK106" s="89"/>
      <c r="AL106" s="632"/>
      <c r="AM106" s="439"/>
      <c r="AN106" s="440"/>
      <c r="AO106" s="440"/>
      <c r="AP106" s="104"/>
      <c r="AQ106" s="441">
        <f>IF(AP106&lt;&gt;0,VLOOKUP(AP106,'整理番号表 （R7） '!$P$43:$R$49,2,FALSE),)</f>
        <v>0</v>
      </c>
      <c r="AR106" s="442"/>
      <c r="AS106" s="440"/>
      <c r="AT106" s="105"/>
      <c r="AU106" s="767"/>
      <c r="AV106" s="767"/>
      <c r="AW106" s="418"/>
      <c r="AX106" s="443">
        <f t="shared" si="453"/>
        <v>0</v>
      </c>
      <c r="AY106" s="443">
        <f t="shared" si="338"/>
        <v>0</v>
      </c>
      <c r="AZ106" s="418"/>
      <c r="BA106" s="443">
        <f t="shared" si="488"/>
        <v>0</v>
      </c>
      <c r="BB106" s="444"/>
      <c r="BC106" s="444"/>
      <c r="BD106" s="444"/>
      <c r="BE106" s="620"/>
      <c r="BF106" s="553" t="str">
        <f t="shared" si="339"/>
        <v/>
      </c>
      <c r="BG106" s="562" t="str">
        <f t="shared" si="340"/>
        <v/>
      </c>
      <c r="BH106" s="445">
        <f t="shared" si="454"/>
        <v>0</v>
      </c>
      <c r="BI106" s="445">
        <f t="shared" si="455"/>
        <v>0</v>
      </c>
      <c r="BJ106" s="446"/>
      <c r="BK106" s="446"/>
      <c r="BL106" s="446"/>
      <c r="BM106" s="45"/>
      <c r="BN106" s="318">
        <f>IF(BM106&lt;&gt;0,VLOOKUP(BM106,'整理番号表 （R7） '!$T$6:$U$16,2,FALSE),)</f>
        <v>0</v>
      </c>
      <c r="BO106" s="45"/>
      <c r="BP106" s="318">
        <f>IF(BO106&lt;&gt;0,VLOOKUP(BO106,'整理番号表 （R7） '!$T$23:$U$30,2,FALSE),)</f>
        <v>0</v>
      </c>
      <c r="BQ106" s="45"/>
      <c r="BR106" s="319">
        <f t="shared" si="341"/>
        <v>0</v>
      </c>
      <c r="BS106" s="763" t="str">
        <f t="shared" si="342"/>
        <v/>
      </c>
      <c r="BT106" s="113"/>
      <c r="BU106" s="618"/>
      <c r="BV106" s="113"/>
      <c r="BW106" s="113"/>
      <c r="BX106" s="113"/>
      <c r="BY106" s="554">
        <f t="shared" si="456"/>
        <v>0</v>
      </c>
      <c r="BZ106" s="764">
        <f t="shared" si="507"/>
        <v>0</v>
      </c>
      <c r="CA106" s="317">
        <f t="shared" si="457"/>
        <v>0</v>
      </c>
      <c r="CB106" s="357" t="str">
        <f t="shared" si="496"/>
        <v/>
      </c>
      <c r="CC106" s="317">
        <f t="shared" si="343"/>
        <v>0</v>
      </c>
      <c r="CD106" s="317">
        <f t="shared" si="458"/>
        <v>0</v>
      </c>
      <c r="CE106" s="317">
        <f t="shared" si="459"/>
        <v>0</v>
      </c>
      <c r="CF106" s="317">
        <f t="shared" si="460"/>
        <v>0</v>
      </c>
      <c r="CG106" s="317">
        <f t="shared" si="461"/>
        <v>0</v>
      </c>
      <c r="CH106" s="317">
        <f t="shared" si="462"/>
        <v>0</v>
      </c>
      <c r="CI106" s="357" t="str">
        <f t="shared" si="463"/>
        <v/>
      </c>
      <c r="CJ106" s="572">
        <f t="shared" si="508"/>
        <v>0</v>
      </c>
      <c r="CK106" s="320">
        <f t="shared" si="508"/>
        <v>0</v>
      </c>
      <c r="CL106" s="320">
        <f t="shared" si="508"/>
        <v>0</v>
      </c>
      <c r="CM106" s="320">
        <f t="shared" si="508"/>
        <v>0</v>
      </c>
      <c r="CN106" s="320">
        <f t="shared" si="508"/>
        <v>0</v>
      </c>
      <c r="CO106" s="320">
        <f t="shared" si="508"/>
        <v>0</v>
      </c>
      <c r="CP106" s="320">
        <f t="shared" si="344"/>
        <v>0</v>
      </c>
      <c r="CQ106" s="320">
        <f t="shared" si="509"/>
        <v>0</v>
      </c>
      <c r="CR106" s="320">
        <f t="shared" si="509"/>
        <v>0</v>
      </c>
      <c r="CS106" s="320">
        <f t="shared" si="509"/>
        <v>0</v>
      </c>
      <c r="CT106" s="320">
        <f t="shared" si="509"/>
        <v>0</v>
      </c>
      <c r="CU106" s="320">
        <f t="shared" si="509"/>
        <v>0</v>
      </c>
      <c r="CV106" s="320">
        <f t="shared" si="509"/>
        <v>0</v>
      </c>
      <c r="CW106" s="320">
        <f t="shared" si="345"/>
        <v>0</v>
      </c>
      <c r="CX106" s="320">
        <f t="shared" si="510"/>
        <v>0</v>
      </c>
      <c r="CY106" s="320">
        <f t="shared" si="510"/>
        <v>0</v>
      </c>
      <c r="CZ106" s="320">
        <f t="shared" si="510"/>
        <v>0</v>
      </c>
      <c r="DA106" s="320">
        <f t="shared" si="510"/>
        <v>0</v>
      </c>
      <c r="DB106" s="320">
        <f t="shared" si="510"/>
        <v>0</v>
      </c>
      <c r="DC106" s="320">
        <f t="shared" si="510"/>
        <v>0</v>
      </c>
      <c r="DD106" s="320">
        <f t="shared" si="346"/>
        <v>0</v>
      </c>
      <c r="DE106" s="320">
        <f t="shared" si="503"/>
        <v>0</v>
      </c>
      <c r="DF106" s="320">
        <f t="shared" si="503"/>
        <v>0</v>
      </c>
      <c r="DG106" s="320">
        <f t="shared" si="503"/>
        <v>0</v>
      </c>
      <c r="DH106" s="320">
        <f t="shared" si="503"/>
        <v>0</v>
      </c>
      <c r="DI106" s="320">
        <f t="shared" si="504"/>
        <v>0</v>
      </c>
      <c r="DJ106" s="320">
        <f t="shared" si="504"/>
        <v>0</v>
      </c>
      <c r="DK106" s="320">
        <f t="shared" si="347"/>
        <v>0</v>
      </c>
      <c r="DL106" s="320">
        <f t="shared" si="348"/>
        <v>0</v>
      </c>
      <c r="DM106" s="320">
        <f t="shared" si="349"/>
        <v>0</v>
      </c>
      <c r="DN106" s="320">
        <f t="shared" si="350"/>
        <v>0</v>
      </c>
      <c r="DO106" s="320">
        <f t="shared" si="351"/>
        <v>0</v>
      </c>
      <c r="DP106" s="374">
        <f t="shared" si="352"/>
        <v>0</v>
      </c>
      <c r="DQ106" s="447">
        <f t="shared" si="353"/>
        <v>0</v>
      </c>
      <c r="DR106" s="447">
        <f>IF($W106=1,IF(SUM($DQ106:DQ106)&lt;&gt;1,IF(SUM(GL106,GW106,HF106)&gt;0,1,),),)</f>
        <v>0</v>
      </c>
      <c r="DS106" s="447">
        <f>IF($W106=1,IF(SUM($DQ106:DR106)&lt;&gt;1,IF(SUM(GM106,GX106,HG106)&gt;0,1,),),)</f>
        <v>0</v>
      </c>
      <c r="DT106" s="447">
        <f>IF($W106=1,IF(SUM($DQ106:DS106)&lt;&gt;1,IF(SUM(GN106,GY106,HH106)&gt;0,1,),),)</f>
        <v>0</v>
      </c>
      <c r="DU106" s="447">
        <f>IF($W106=1,IF(SUM($DQ106:DT106)&lt;&gt;1,IF(SUM(GO106,GT106,GZ106,HI106)&gt;0,1,),),)</f>
        <v>0</v>
      </c>
      <c r="DV106" s="447">
        <f>IF($W106=1,IF(SUM($DQ106:DT106)&lt;&gt;1,IF(SUM(GP106,HA106,HJ106)&gt;0,1,),),)</f>
        <v>0</v>
      </c>
      <c r="DW106" s="447">
        <f>IF($W106=1,IF(SUM($DQ106:DV106)&lt;&gt;1,IF(SUM(GQ106,HB106,HK106)&gt;0,1,),),)</f>
        <v>0</v>
      </c>
      <c r="DX106" s="447">
        <f>IF($W106=1,IF(SUM($DQ106:DV106)&lt;&gt;1,IF(SUM(GR106,HC106,HL106)&gt;0,1,),),)</f>
        <v>0</v>
      </c>
      <c r="DY106" s="447">
        <f>IF($W106=1,IF(SUM($DQ106:DX106)&lt;&gt;1,IF(SUM(GS106,HD106,HM106,GU106)&gt;0,1,),),)</f>
        <v>0</v>
      </c>
      <c r="DZ106" s="447">
        <f t="shared" si="354"/>
        <v>0</v>
      </c>
      <c r="EA106" s="643"/>
      <c r="EB106" s="643"/>
      <c r="EC106" s="643"/>
      <c r="ED106" s="643"/>
      <c r="EE106" s="643"/>
      <c r="EF106" s="643"/>
      <c r="EG106" s="643"/>
      <c r="EH106" s="643"/>
      <c r="EI106" s="643"/>
      <c r="EJ106" s="643"/>
      <c r="EK106" s="643"/>
      <c r="EL106" s="643"/>
      <c r="EM106" s="56"/>
      <c r="EN106" s="56"/>
      <c r="EO106" s="56"/>
      <c r="EP106" s="56"/>
      <c r="EQ106" s="56"/>
      <c r="ER106" s="555">
        <f t="shared" si="355"/>
        <v>0</v>
      </c>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448"/>
      <c r="FT106" s="56"/>
      <c r="FU106" s="449"/>
      <c r="FV106" s="458"/>
      <c r="FW106" s="573"/>
      <c r="FX106" s="530">
        <f t="shared" si="356"/>
        <v>0</v>
      </c>
      <c r="FY106" s="450"/>
      <c r="FZ106" s="451"/>
      <c r="GA106" s="452"/>
      <c r="GB106" s="452"/>
      <c r="GC106" s="453">
        <f t="shared" si="357"/>
        <v>0</v>
      </c>
      <c r="GD106" s="454">
        <f t="shared" si="358"/>
        <v>0</v>
      </c>
      <c r="GE106" s="455">
        <f t="shared" si="359"/>
        <v>0</v>
      </c>
      <c r="GF106" s="456">
        <f t="shared" si="360"/>
        <v>0</v>
      </c>
      <c r="GG106" s="456">
        <f t="shared" si="361"/>
        <v>0</v>
      </c>
      <c r="GH106" s="456">
        <f t="shared" si="362"/>
        <v>0</v>
      </c>
      <c r="GI106" s="456">
        <f t="shared" si="363"/>
        <v>0</v>
      </c>
      <c r="GJ106" s="455">
        <f t="shared" si="364"/>
        <v>0</v>
      </c>
      <c r="GK106" s="455">
        <f t="shared" si="464"/>
        <v>0</v>
      </c>
      <c r="GL106" s="455">
        <f>IF(AND($FX106&lt;&gt;1,$FZ106&lt;&gt;1),IF(AND(SUM($GK106:GK106)&lt;&gt;1),IF($GC106&gt;=10,1,),),0)</f>
        <v>0</v>
      </c>
      <c r="GM106" s="455">
        <f>IF(AND($FX106&lt;&gt;1,$FZ106&lt;&gt;1),IF(AND(SUM($GK106:GL106)&lt;&gt;1),IF(AND($FY106=1,$GC106&gt;=4),1,),),0)</f>
        <v>0</v>
      </c>
      <c r="GN106" s="455">
        <f>IF(AND($FX106&lt;&gt;1,$FZ106&lt;&gt;1),IF(AND(SUM($GK106:GM106)&lt;&gt;1),IF(AND($FY106=1,$GC106&gt;=2),1,),),0)</f>
        <v>0</v>
      </c>
      <c r="GO106" s="455">
        <f>IF(AND($FX106&lt;&gt;1,$FZ106&lt;&gt;1),IF(AND(SUM($GK106:GN106)&lt;&gt;1),IF(AND($FY106=1,$GC106&gt;0),1,),),0)</f>
        <v>0</v>
      </c>
      <c r="GP106" s="455">
        <f>IF(AND($FX106&lt;&gt;1,$FZ106&lt;&gt;1),IF(AND(SUM($GK106:GO106)&lt;&gt;1),IF($GC106&gt;=4,1,),),0)</f>
        <v>0</v>
      </c>
      <c r="GQ106" s="455">
        <f>IF(AND($FX106&lt;&gt;1,$FZ106&lt;&gt;1),IF(AND(SUM($GK106:GP106)&lt;&gt;1),IF($FY106=1,1,),),0)</f>
        <v>0</v>
      </c>
      <c r="GR106" s="455">
        <f>IF(AND($FX106&lt;&gt;1,$FZ106&lt;&gt;1),IF(AND(SUM($GK106:GQ106)&lt;&gt;1),IF($GC106&gt;=2,1,),),0)</f>
        <v>0</v>
      </c>
      <c r="GS106" s="455">
        <f>IF(AND($FX106&lt;&gt;1,$FZ106&lt;&gt;1),IF(AND(SUM($GK106:GR106)&lt;&gt;1),IF($GC106&gt;0,1,),),0)</f>
        <v>0</v>
      </c>
      <c r="GT106" s="455">
        <f t="shared" si="365"/>
        <v>0</v>
      </c>
      <c r="GU106" s="455">
        <f>IF($FX106&lt;&gt;1,IF(AND(SUM($GT106:GT106)&lt;&gt;1,$GJ106=4,$FZ106=1,$GC106&gt;0),1,),0)</f>
        <v>0</v>
      </c>
      <c r="GV106" s="455">
        <f t="shared" si="366"/>
        <v>0</v>
      </c>
      <c r="GW106" s="455">
        <f t="shared" si="367"/>
        <v>0</v>
      </c>
      <c r="GX106" s="455">
        <f>IF($FX106&lt;&gt;1,IF(AND($GJ106=2,SUM($GV106:GW106)&lt;&gt;1),IF(AND($FY106=1,$GD106&gt;=0.2),1,),),0)</f>
        <v>0</v>
      </c>
      <c r="GY106" s="455">
        <f>IF($FX106&lt;&gt;1,IF(AND($GJ106=2,SUM($GV106:GX106)&lt;&gt;1),IF(AND($FY106=1,$GD106&gt;=0.1),1,),),0)</f>
        <v>0</v>
      </c>
      <c r="GZ106" s="455">
        <f>IF($FX106&lt;&gt;1,IF(AND($GJ106=2,SUM($GV106:GY106)&lt;&gt;1),IF(AND($FY106=1,$GC106&gt;0),1,),),0)</f>
        <v>0</v>
      </c>
      <c r="HA106" s="455">
        <f>IF($FX106&lt;&gt;1,IF(AND($GJ106=2,SUM($GV106:GZ106)&lt;&gt;1),IF($GD106&gt;=0.2,1,),),0)</f>
        <v>0</v>
      </c>
      <c r="HB106" s="455">
        <f>IF($FX106&lt;&gt;1,IF(AND($GJ106=2,SUM($GV106:HA106)&lt;&gt;1),IF($FY106=1,1,),),0)</f>
        <v>0</v>
      </c>
      <c r="HC106" s="455">
        <f>IF($FX106&lt;&gt;1,IF(AND($GJ106=2,SUM($GV106:HB106)&lt;&gt;1),IF($GD106&gt;=0.1,1,),),0)</f>
        <v>0</v>
      </c>
      <c r="HD106" s="455">
        <f>IF($FX106&lt;&gt;1,IF(AND(SUM($GV106:HC106)&lt;&gt;1,$GJ106=2,$GC106&gt;0),1,),0)</f>
        <v>0</v>
      </c>
      <c r="HE106" s="455">
        <f t="shared" si="368"/>
        <v>0</v>
      </c>
      <c r="HF106" s="455">
        <f t="shared" si="369"/>
        <v>0</v>
      </c>
      <c r="HG106" s="455">
        <f>IF($FX106&lt;&gt;1,IF(AND($GJ106=3,SUM($HE106:HF106)&lt;&gt;1),IF(AND($FY106=1,$GD106&gt;=0.1),1,),),0)</f>
        <v>0</v>
      </c>
      <c r="HH106" s="455">
        <f>IF($FX106&lt;&gt;1,IF(AND($GJ106=3,SUM($HE106:HG106)&lt;&gt;1),IF(AND($FY106=1,$GD106&gt;=0.05),1,),),0)</f>
        <v>0</v>
      </c>
      <c r="HI106" s="455">
        <f>IF($FX106&lt;&gt;1,IF(AND($GJ106=3,SUM($HE106:HH106)&lt;&gt;1),IF(AND($FY106=1,$GC106&gt;0),1,),),0)</f>
        <v>0</v>
      </c>
      <c r="HJ106" s="455">
        <f>IF($FX106&lt;&gt;1,IF(AND($GJ106=3,SUM($HE106:HI106)&lt;&gt;1),IF($GD106&gt;=0.1,1,),),0)</f>
        <v>0</v>
      </c>
      <c r="HK106" s="455">
        <f>IF($FX106&lt;&gt;1,IF(AND($GJ106=3,SUM($HE106:HJ106)&lt;&gt;1),IF($FY106=1,1,),),0)</f>
        <v>0</v>
      </c>
      <c r="HL106" s="455">
        <f>IF($FX106&lt;&gt;1,IF(AND($GJ106=3,SUM($HE106:HK106)&lt;&gt;1),IF($GD106&gt;=0.05,1,),),0)</f>
        <v>0</v>
      </c>
      <c r="HM106" s="455">
        <f>IF($FX106&lt;&gt;1,IF(AND(SUM($HE106:HL106)&lt;&gt;1,$GJ106=3,$FZ106=1,$GC106&gt;0),1,),0)</f>
        <v>0</v>
      </c>
      <c r="HN106" s="457">
        <f t="shared" si="465"/>
        <v>0</v>
      </c>
      <c r="HO106" s="458"/>
      <c r="HP106" s="459">
        <f t="shared" si="370"/>
        <v>0</v>
      </c>
      <c r="HQ106" s="460">
        <f t="shared" si="371"/>
        <v>0</v>
      </c>
      <c r="HR106" s="460">
        <f t="shared" si="372"/>
        <v>0</v>
      </c>
      <c r="HS106" s="460">
        <f t="shared" si="373"/>
        <v>0</v>
      </c>
      <c r="HT106" s="460">
        <f t="shared" si="374"/>
        <v>0</v>
      </c>
      <c r="HU106" s="460">
        <f t="shared" si="375"/>
        <v>0</v>
      </c>
      <c r="HV106" s="460">
        <f t="shared" si="376"/>
        <v>0</v>
      </c>
      <c r="HW106" s="460">
        <f t="shared" si="377"/>
        <v>0</v>
      </c>
      <c r="HX106" s="460">
        <f t="shared" si="378"/>
        <v>0</v>
      </c>
      <c r="HY106" s="460">
        <f t="shared" si="379"/>
        <v>0</v>
      </c>
      <c r="HZ106" s="460">
        <f t="shared" si="380"/>
        <v>0</v>
      </c>
      <c r="IA106" s="460">
        <f t="shared" si="381"/>
        <v>0</v>
      </c>
      <c r="IB106" s="460">
        <f t="shared" si="382"/>
        <v>0</v>
      </c>
      <c r="IC106" s="460">
        <f t="shared" si="383"/>
        <v>0</v>
      </c>
      <c r="ID106" s="460">
        <f t="shared" si="384"/>
        <v>0</v>
      </c>
      <c r="IE106" s="460">
        <f t="shared" si="385"/>
        <v>0</v>
      </c>
      <c r="IF106" s="460">
        <f t="shared" si="386"/>
        <v>0</v>
      </c>
      <c r="IG106" s="460">
        <f t="shared" si="387"/>
        <v>0</v>
      </c>
      <c r="IH106" s="460">
        <f t="shared" si="388"/>
        <v>0</v>
      </c>
      <c r="II106" s="460">
        <f t="shared" si="389"/>
        <v>0</v>
      </c>
      <c r="IJ106" s="460">
        <f t="shared" si="390"/>
        <v>0</v>
      </c>
      <c r="IK106" s="460">
        <f t="shared" si="391"/>
        <v>0</v>
      </c>
      <c r="IL106" s="460">
        <f t="shared" si="392"/>
        <v>0</v>
      </c>
      <c r="IM106" s="460">
        <f t="shared" si="393"/>
        <v>0</v>
      </c>
      <c r="IN106" s="460">
        <f t="shared" si="394"/>
        <v>0</v>
      </c>
      <c r="IO106" s="460">
        <f t="shared" si="395"/>
        <v>0</v>
      </c>
      <c r="IP106" s="460">
        <f t="shared" si="396"/>
        <v>0</v>
      </c>
      <c r="IQ106" s="460">
        <f t="shared" si="397"/>
        <v>0</v>
      </c>
      <c r="IR106" s="460">
        <f t="shared" si="398"/>
        <v>0</v>
      </c>
      <c r="IS106" s="460">
        <f t="shared" si="399"/>
        <v>0</v>
      </c>
      <c r="IT106" s="460">
        <f t="shared" si="400"/>
        <v>0</v>
      </c>
      <c r="IU106" s="460">
        <f t="shared" si="401"/>
        <v>0</v>
      </c>
      <c r="IV106" s="460">
        <f t="shared" si="402"/>
        <v>0</v>
      </c>
      <c r="IW106" s="460">
        <f t="shared" si="403"/>
        <v>0</v>
      </c>
      <c r="IX106" s="460">
        <f t="shared" si="404"/>
        <v>0</v>
      </c>
      <c r="IY106" s="460">
        <f t="shared" si="405"/>
        <v>0</v>
      </c>
      <c r="IZ106" s="460">
        <f t="shared" si="406"/>
        <v>0</v>
      </c>
      <c r="JA106" s="460">
        <f t="shared" si="407"/>
        <v>0</v>
      </c>
      <c r="JB106" s="460">
        <f t="shared" si="408"/>
        <v>0</v>
      </c>
      <c r="JC106" s="460">
        <f t="shared" si="409"/>
        <v>0</v>
      </c>
      <c r="JD106" s="460">
        <f t="shared" si="410"/>
        <v>0</v>
      </c>
      <c r="JE106" s="460">
        <f t="shared" si="411"/>
        <v>0</v>
      </c>
      <c r="JF106" s="460">
        <f t="shared" si="412"/>
        <v>0</v>
      </c>
      <c r="JG106" s="460">
        <f t="shared" si="466"/>
        <v>0</v>
      </c>
      <c r="JH106" s="460">
        <f t="shared" si="467"/>
        <v>0</v>
      </c>
      <c r="JI106" s="460">
        <f t="shared" si="468"/>
        <v>0</v>
      </c>
      <c r="JJ106" s="460">
        <f t="shared" si="469"/>
        <v>0</v>
      </c>
      <c r="JK106" s="460">
        <f t="shared" si="470"/>
        <v>0</v>
      </c>
      <c r="JL106" s="460">
        <f t="shared" si="471"/>
        <v>0</v>
      </c>
      <c r="JM106" s="648">
        <f t="shared" si="413"/>
        <v>0</v>
      </c>
      <c r="JN106" s="460">
        <f t="shared" si="414"/>
        <v>0</v>
      </c>
      <c r="JO106" s="460">
        <f t="shared" si="415"/>
        <v>0</v>
      </c>
      <c r="JP106" s="648">
        <f t="shared" si="416"/>
        <v>0</v>
      </c>
      <c r="JQ106" s="460">
        <f t="shared" si="417"/>
        <v>0</v>
      </c>
      <c r="JR106" s="460">
        <f t="shared" si="418"/>
        <v>0</v>
      </c>
      <c r="JS106" s="460">
        <f t="shared" si="472"/>
        <v>0</v>
      </c>
      <c r="JT106" s="460">
        <f t="shared" si="419"/>
        <v>0</v>
      </c>
      <c r="JU106" s="460">
        <f t="shared" si="420"/>
        <v>0</v>
      </c>
      <c r="JV106" s="460">
        <f t="shared" si="421"/>
        <v>0</v>
      </c>
      <c r="JW106" s="460">
        <f t="shared" si="506"/>
        <v>0</v>
      </c>
      <c r="JX106" s="460">
        <f t="shared" si="506"/>
        <v>0</v>
      </c>
      <c r="JY106" s="460">
        <f t="shared" si="506"/>
        <v>0</v>
      </c>
      <c r="JZ106" s="460">
        <f t="shared" si="506"/>
        <v>0</v>
      </c>
      <c r="KA106" s="460">
        <f t="shared" si="506"/>
        <v>0</v>
      </c>
      <c r="KB106" s="460">
        <f t="shared" si="506"/>
        <v>0</v>
      </c>
      <c r="KC106" s="460">
        <f t="shared" si="506"/>
        <v>0</v>
      </c>
      <c r="KD106" s="460">
        <f t="shared" si="506"/>
        <v>0</v>
      </c>
      <c r="KE106" s="460">
        <f t="shared" si="506"/>
        <v>0</v>
      </c>
      <c r="KF106" s="460">
        <f t="shared" si="505"/>
        <v>0</v>
      </c>
      <c r="KG106" s="460">
        <f t="shared" si="505"/>
        <v>0</v>
      </c>
      <c r="KH106" s="460">
        <f t="shared" si="505"/>
        <v>0</v>
      </c>
      <c r="KI106" s="460">
        <f t="shared" si="498"/>
        <v>0</v>
      </c>
      <c r="KJ106" s="460">
        <f t="shared" si="499"/>
        <v>0</v>
      </c>
      <c r="KK106" s="460">
        <f t="shared" si="499"/>
        <v>0</v>
      </c>
      <c r="KL106" s="460">
        <f t="shared" si="499"/>
        <v>0</v>
      </c>
      <c r="KM106" s="460">
        <f t="shared" si="499"/>
        <v>0</v>
      </c>
      <c r="KN106" s="460">
        <f t="shared" si="499"/>
        <v>0</v>
      </c>
      <c r="KO106" s="460">
        <f t="shared" si="499"/>
        <v>0</v>
      </c>
      <c r="KP106" s="460">
        <f t="shared" si="499"/>
        <v>0</v>
      </c>
      <c r="KQ106" s="460">
        <f t="shared" si="499"/>
        <v>0</v>
      </c>
      <c r="KR106" s="460">
        <f t="shared" si="491"/>
        <v>0</v>
      </c>
      <c r="KS106" s="460">
        <f t="shared" si="491"/>
        <v>0</v>
      </c>
      <c r="KT106" s="460">
        <f t="shared" si="491"/>
        <v>0</v>
      </c>
      <c r="KU106" s="460">
        <f t="shared" si="491"/>
        <v>0</v>
      </c>
      <c r="KV106" s="460">
        <f t="shared" si="491"/>
        <v>0</v>
      </c>
      <c r="KW106" s="460">
        <f t="shared" si="491"/>
        <v>0</v>
      </c>
      <c r="KX106" s="460">
        <f t="shared" si="423"/>
        <v>0</v>
      </c>
      <c r="KY106" s="460">
        <f t="shared" si="490"/>
        <v>0</v>
      </c>
      <c r="KZ106" s="460">
        <f t="shared" si="424"/>
        <v>0</v>
      </c>
      <c r="LA106" s="457">
        <f t="shared" si="424"/>
        <v>0</v>
      </c>
      <c r="LB106" s="461">
        <f t="shared" si="473"/>
        <v>0</v>
      </c>
      <c r="LC106" s="460">
        <f t="shared" si="425"/>
        <v>0</v>
      </c>
      <c r="LD106" s="462">
        <f>IF(I106=1,VLOOKUP(C106,'総括表 (A表)'!$E$12:$AP$542,37,FALSE),)</f>
        <v>0</v>
      </c>
      <c r="LE106" s="463">
        <f t="shared" si="474"/>
        <v>0</v>
      </c>
      <c r="LF106" s="460" t="str">
        <f t="shared" si="426"/>
        <v/>
      </c>
      <c r="LG106" s="460" t="str">
        <f t="shared" si="427"/>
        <v/>
      </c>
      <c r="LH106" s="460" t="str">
        <f t="shared" si="475"/>
        <v/>
      </c>
      <c r="LI106" s="460" t="str">
        <f t="shared" si="476"/>
        <v/>
      </c>
      <c r="LJ106" s="460" t="str">
        <f t="shared" si="477"/>
        <v/>
      </c>
      <c r="LK106" s="460" t="str">
        <f t="shared" si="478"/>
        <v/>
      </c>
      <c r="LL106" s="460" t="str">
        <f t="shared" si="479"/>
        <v/>
      </c>
      <c r="LM106" s="460" t="str">
        <f t="shared" si="480"/>
        <v/>
      </c>
      <c r="LN106" s="460" t="str">
        <f t="shared" si="481"/>
        <v/>
      </c>
      <c r="LO106" s="462" t="str">
        <f t="shared" si="428"/>
        <v/>
      </c>
      <c r="LP106" s="459">
        <f t="shared" si="482"/>
        <v>0</v>
      </c>
      <c r="LQ106" s="460" t="str">
        <f t="shared" si="429"/>
        <v/>
      </c>
      <c r="LR106" s="460" t="str">
        <f t="shared" si="430"/>
        <v/>
      </c>
      <c r="LS106" s="464" t="str">
        <f t="shared" si="431"/>
        <v/>
      </c>
      <c r="LT106" s="460" t="str">
        <f t="shared" si="432"/>
        <v/>
      </c>
      <c r="LU106" s="460" t="str">
        <f t="shared" si="433"/>
        <v/>
      </c>
      <c r="LV106" s="621" t="str">
        <f t="shared" si="489"/>
        <v>○</v>
      </c>
      <c r="LW106" s="459">
        <f t="shared" si="483"/>
        <v>0</v>
      </c>
      <c r="LX106" s="465">
        <f t="shared" si="434"/>
        <v>0</v>
      </c>
      <c r="LY106" s="465" t="str">
        <f t="shared" si="435"/>
        <v/>
      </c>
      <c r="LZ106" s="466" t="str">
        <f t="shared" si="484"/>
        <v/>
      </c>
      <c r="MA106" s="466">
        <f t="shared" si="436"/>
        <v>0</v>
      </c>
      <c r="MB106" s="466">
        <f t="shared" si="485"/>
        <v>0</v>
      </c>
      <c r="MC106" s="466">
        <f t="shared" si="437"/>
        <v>0</v>
      </c>
      <c r="MD106" s="467">
        <f t="shared" si="438"/>
        <v>0</v>
      </c>
      <c r="ME106" s="468" t="str">
        <f t="shared" si="439"/>
        <v>○</v>
      </c>
      <c r="MF106" s="469" t="str">
        <f t="shared" si="440"/>
        <v/>
      </c>
      <c r="MG106" s="466">
        <f t="shared" si="441"/>
        <v>0</v>
      </c>
      <c r="MH106" s="470">
        <f t="shared" si="442"/>
        <v>0</v>
      </c>
      <c r="MI106" s="471" t="str">
        <f t="shared" si="486"/>
        <v>○</v>
      </c>
      <c r="MJ106" s="556" t="str">
        <f t="shared" si="487"/>
        <v>○</v>
      </c>
      <c r="MK106" s="569" t="str">
        <f t="shared" si="443"/>
        <v/>
      </c>
      <c r="ML106" s="568" t="str">
        <f t="shared" si="444"/>
        <v/>
      </c>
      <c r="MM106" s="570" t="str">
        <f t="shared" si="445"/>
        <v/>
      </c>
      <c r="MN106" s="571">
        <f t="shared" si="446"/>
        <v>0</v>
      </c>
    </row>
    <row r="107" spans="1:352" ht="30" customHeight="1">
      <c r="A107" s="531">
        <f t="shared" si="331"/>
        <v>0</v>
      </c>
      <c r="B107" s="531">
        <f t="shared" si="447"/>
        <v>0</v>
      </c>
      <c r="C107" s="531">
        <f t="shared" si="495"/>
        <v>0</v>
      </c>
      <c r="D107" s="531">
        <f t="shared" si="448"/>
        <v>0</v>
      </c>
      <c r="E107" s="531">
        <f t="shared" si="332"/>
        <v>0</v>
      </c>
      <c r="F107" s="531">
        <f t="shared" si="333"/>
        <v>0</v>
      </c>
      <c r="G107" s="531">
        <f t="shared" si="449"/>
        <v>0</v>
      </c>
      <c r="H107" s="531">
        <f t="shared" si="450"/>
        <v>0</v>
      </c>
      <c r="I107" s="531">
        <f t="shared" si="334"/>
        <v>0</v>
      </c>
      <c r="J107" s="531">
        <f t="shared" si="451"/>
        <v>0</v>
      </c>
      <c r="K107" s="532">
        <f t="shared" si="335"/>
        <v>94</v>
      </c>
      <c r="L107" s="390"/>
      <c r="M107" s="391"/>
      <c r="N107" s="391"/>
      <c r="O107" s="102"/>
      <c r="P107" s="545" cm="1">
        <f t="array" ref="P107">IFERROR(_xlfn.IFS($O107=1,"都市農業地域",$O107=2,"平地農業地域",$O107=3,"中間農業地域",$O107=4,"山間農業地域"),0)</f>
        <v>0</v>
      </c>
      <c r="Q107" s="560"/>
      <c r="R107" s="317">
        <f t="shared" si="336"/>
        <v>0</v>
      </c>
      <c r="S107" s="637"/>
      <c r="T107" s="742"/>
      <c r="U107" s="743"/>
      <c r="V107" s="637"/>
      <c r="W107" s="455" t="str">
        <f t="shared" si="452"/>
        <v/>
      </c>
      <c r="X107" s="546" t="str">
        <f>IFERROR(IF($Y107=5,"100万円",VLOOKUP($W107,'整理番号表 （R7） '!$Y$33:$Z$34,2,"FALSE")),"")</f>
        <v/>
      </c>
      <c r="Y107" s="50"/>
      <c r="Z107" s="456" cm="1">
        <f t="array" ref="Z107">IFERROR(_xlfn.IFS($Y107=1,"認定農業者",$Y107=2,"認定就農者",$Y107=3,"集落営農組織(任意組織)",$Y107=4,"市町村基本構想に示す目標水準を達成している農業者",$Y107=5,"市町村が認める者"),0)</f>
        <v>0</v>
      </c>
      <c r="AA107" s="371"/>
      <c r="AB107" s="547">
        <f>'整理番号表 （R7） '!$AC107</f>
        <v>0</v>
      </c>
      <c r="AC107" s="548">
        <f t="shared" si="497"/>
        <v>0</v>
      </c>
      <c r="AD107" s="50"/>
      <c r="AE107" s="50"/>
      <c r="AF107" s="318">
        <f>IF(AE107&lt;&gt;0,VLOOKUP(AE107,'整理番号表 （R7） '!$B$20:$F$47,2,FALSE),)</f>
        <v>0</v>
      </c>
      <c r="AG107" s="104"/>
      <c r="AH107" s="549" t="str">
        <f>IFERROR(VLOOKUP(AG107,'整理番号表 （R7） '!$P$6:$Q$39,2,FALSE),"")</f>
        <v/>
      </c>
      <c r="AI107" s="106"/>
      <c r="AJ107" s="530">
        <f t="shared" si="337"/>
        <v>0</v>
      </c>
      <c r="AK107" s="89"/>
      <c r="AL107" s="632"/>
      <c r="AM107" s="439"/>
      <c r="AN107" s="440"/>
      <c r="AO107" s="440"/>
      <c r="AP107" s="104"/>
      <c r="AQ107" s="441">
        <f>IF(AP107&lt;&gt;0,VLOOKUP(AP107,'整理番号表 （R7） '!$P$43:$R$49,2,FALSE),)</f>
        <v>0</v>
      </c>
      <c r="AR107" s="442"/>
      <c r="AS107" s="440"/>
      <c r="AT107" s="105"/>
      <c r="AU107" s="767"/>
      <c r="AV107" s="767"/>
      <c r="AW107" s="418"/>
      <c r="AX107" s="443">
        <f t="shared" si="453"/>
        <v>0</v>
      </c>
      <c r="AY107" s="443">
        <f t="shared" si="338"/>
        <v>0</v>
      </c>
      <c r="AZ107" s="418"/>
      <c r="BA107" s="443">
        <f t="shared" si="488"/>
        <v>0</v>
      </c>
      <c r="BB107" s="444"/>
      <c r="BC107" s="444"/>
      <c r="BD107" s="444"/>
      <c r="BE107" s="620"/>
      <c r="BF107" s="553" t="str">
        <f t="shared" si="339"/>
        <v/>
      </c>
      <c r="BG107" s="562" t="str">
        <f t="shared" si="340"/>
        <v/>
      </c>
      <c r="BH107" s="445">
        <f t="shared" si="454"/>
        <v>0</v>
      </c>
      <c r="BI107" s="445">
        <f t="shared" si="455"/>
        <v>0</v>
      </c>
      <c r="BJ107" s="446"/>
      <c r="BK107" s="446"/>
      <c r="BL107" s="446"/>
      <c r="BM107" s="45"/>
      <c r="BN107" s="318">
        <f>IF(BM107&lt;&gt;0,VLOOKUP(BM107,'整理番号表 （R7） '!$T$6:$U$16,2,FALSE),)</f>
        <v>0</v>
      </c>
      <c r="BO107" s="45"/>
      <c r="BP107" s="318">
        <f>IF(BO107&lt;&gt;0,VLOOKUP(BO107,'整理番号表 （R7） '!$T$23:$U$30,2,FALSE),)</f>
        <v>0</v>
      </c>
      <c r="BQ107" s="45"/>
      <c r="BR107" s="319">
        <f t="shared" si="341"/>
        <v>0</v>
      </c>
      <c r="BS107" s="763" t="str">
        <f t="shared" si="342"/>
        <v/>
      </c>
      <c r="BT107" s="113"/>
      <c r="BU107" s="618"/>
      <c r="BV107" s="113"/>
      <c r="BW107" s="113"/>
      <c r="BX107" s="113"/>
      <c r="BY107" s="554">
        <f t="shared" si="456"/>
        <v>0</v>
      </c>
      <c r="BZ107" s="764">
        <f t="shared" si="507"/>
        <v>0</v>
      </c>
      <c r="CA107" s="317">
        <f t="shared" si="457"/>
        <v>0</v>
      </c>
      <c r="CB107" s="357" t="str">
        <f t="shared" si="496"/>
        <v/>
      </c>
      <c r="CC107" s="317">
        <f t="shared" si="343"/>
        <v>0</v>
      </c>
      <c r="CD107" s="317">
        <f t="shared" si="458"/>
        <v>0</v>
      </c>
      <c r="CE107" s="317">
        <f t="shared" si="459"/>
        <v>0</v>
      </c>
      <c r="CF107" s="317">
        <f t="shared" si="460"/>
        <v>0</v>
      </c>
      <c r="CG107" s="317">
        <f t="shared" si="461"/>
        <v>0</v>
      </c>
      <c r="CH107" s="317">
        <f t="shared" si="462"/>
        <v>0</v>
      </c>
      <c r="CI107" s="357" t="str">
        <f t="shared" si="463"/>
        <v/>
      </c>
      <c r="CJ107" s="572">
        <f t="shared" si="508"/>
        <v>0</v>
      </c>
      <c r="CK107" s="320">
        <f t="shared" si="508"/>
        <v>0</v>
      </c>
      <c r="CL107" s="320">
        <f t="shared" si="508"/>
        <v>0</v>
      </c>
      <c r="CM107" s="320">
        <f t="shared" si="508"/>
        <v>0</v>
      </c>
      <c r="CN107" s="320">
        <f t="shared" si="508"/>
        <v>0</v>
      </c>
      <c r="CO107" s="320">
        <f t="shared" si="508"/>
        <v>0</v>
      </c>
      <c r="CP107" s="320">
        <f t="shared" si="344"/>
        <v>0</v>
      </c>
      <c r="CQ107" s="320">
        <f t="shared" si="509"/>
        <v>0</v>
      </c>
      <c r="CR107" s="320">
        <f t="shared" si="509"/>
        <v>0</v>
      </c>
      <c r="CS107" s="320">
        <f t="shared" si="509"/>
        <v>0</v>
      </c>
      <c r="CT107" s="320">
        <f t="shared" si="509"/>
        <v>0</v>
      </c>
      <c r="CU107" s="320">
        <f t="shared" si="509"/>
        <v>0</v>
      </c>
      <c r="CV107" s="320">
        <f t="shared" si="509"/>
        <v>0</v>
      </c>
      <c r="CW107" s="320">
        <f t="shared" si="345"/>
        <v>0</v>
      </c>
      <c r="CX107" s="320">
        <f t="shared" si="510"/>
        <v>0</v>
      </c>
      <c r="CY107" s="320">
        <f t="shared" si="510"/>
        <v>0</v>
      </c>
      <c r="CZ107" s="320">
        <f t="shared" si="510"/>
        <v>0</v>
      </c>
      <c r="DA107" s="320">
        <f t="shared" si="510"/>
        <v>0</v>
      </c>
      <c r="DB107" s="320">
        <f t="shared" si="510"/>
        <v>0</v>
      </c>
      <c r="DC107" s="320">
        <f t="shared" si="510"/>
        <v>0</v>
      </c>
      <c r="DD107" s="320">
        <f t="shared" si="346"/>
        <v>0</v>
      </c>
      <c r="DE107" s="320">
        <f t="shared" si="503"/>
        <v>0</v>
      </c>
      <c r="DF107" s="320">
        <f t="shared" si="503"/>
        <v>0</v>
      </c>
      <c r="DG107" s="320">
        <f t="shared" si="503"/>
        <v>0</v>
      </c>
      <c r="DH107" s="320">
        <f t="shared" si="503"/>
        <v>0</v>
      </c>
      <c r="DI107" s="320">
        <f t="shared" si="504"/>
        <v>0</v>
      </c>
      <c r="DJ107" s="320">
        <f t="shared" si="504"/>
        <v>0</v>
      </c>
      <c r="DK107" s="320">
        <f t="shared" si="347"/>
        <v>0</v>
      </c>
      <c r="DL107" s="320">
        <f t="shared" si="348"/>
        <v>0</v>
      </c>
      <c r="DM107" s="320">
        <f t="shared" si="349"/>
        <v>0</v>
      </c>
      <c r="DN107" s="320">
        <f t="shared" si="350"/>
        <v>0</v>
      </c>
      <c r="DO107" s="320">
        <f t="shared" si="351"/>
        <v>0</v>
      </c>
      <c r="DP107" s="374">
        <f t="shared" si="352"/>
        <v>0</v>
      </c>
      <c r="DQ107" s="447">
        <f t="shared" si="353"/>
        <v>0</v>
      </c>
      <c r="DR107" s="447">
        <f>IF($W107=1,IF(SUM($DQ107:DQ107)&lt;&gt;1,IF(SUM(GL107,GW107,HF107)&gt;0,1,),),)</f>
        <v>0</v>
      </c>
      <c r="DS107" s="447">
        <f>IF($W107=1,IF(SUM($DQ107:DR107)&lt;&gt;1,IF(SUM(GM107,GX107,HG107)&gt;0,1,),),)</f>
        <v>0</v>
      </c>
      <c r="DT107" s="447">
        <f>IF($W107=1,IF(SUM($DQ107:DS107)&lt;&gt;1,IF(SUM(GN107,GY107,HH107)&gt;0,1,),),)</f>
        <v>0</v>
      </c>
      <c r="DU107" s="447">
        <f>IF($W107=1,IF(SUM($DQ107:DT107)&lt;&gt;1,IF(SUM(GO107,GT107,GZ107,HI107)&gt;0,1,),),)</f>
        <v>0</v>
      </c>
      <c r="DV107" s="447">
        <f>IF($W107=1,IF(SUM($DQ107:DT107)&lt;&gt;1,IF(SUM(GP107,HA107,HJ107)&gt;0,1,),),)</f>
        <v>0</v>
      </c>
      <c r="DW107" s="447">
        <f>IF($W107=1,IF(SUM($DQ107:DV107)&lt;&gt;1,IF(SUM(GQ107,HB107,HK107)&gt;0,1,),),)</f>
        <v>0</v>
      </c>
      <c r="DX107" s="447">
        <f>IF($W107=1,IF(SUM($DQ107:DV107)&lt;&gt;1,IF(SUM(GR107,HC107,HL107)&gt;0,1,),),)</f>
        <v>0</v>
      </c>
      <c r="DY107" s="447">
        <f>IF($W107=1,IF(SUM($DQ107:DX107)&lt;&gt;1,IF(SUM(GS107,HD107,HM107,GU107)&gt;0,1,),),)</f>
        <v>0</v>
      </c>
      <c r="DZ107" s="447">
        <f t="shared" si="354"/>
        <v>0</v>
      </c>
      <c r="EA107" s="643"/>
      <c r="EB107" s="643"/>
      <c r="EC107" s="643"/>
      <c r="ED107" s="643"/>
      <c r="EE107" s="643"/>
      <c r="EF107" s="643"/>
      <c r="EG107" s="643"/>
      <c r="EH107" s="643"/>
      <c r="EI107" s="643"/>
      <c r="EJ107" s="643"/>
      <c r="EK107" s="643"/>
      <c r="EL107" s="643"/>
      <c r="EM107" s="56"/>
      <c r="EN107" s="56"/>
      <c r="EO107" s="56"/>
      <c r="EP107" s="56"/>
      <c r="EQ107" s="56"/>
      <c r="ER107" s="555">
        <f t="shared" si="355"/>
        <v>0</v>
      </c>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448"/>
      <c r="FT107" s="56"/>
      <c r="FU107" s="449"/>
      <c r="FV107" s="458"/>
      <c r="FW107" s="573"/>
      <c r="FX107" s="530">
        <f t="shared" si="356"/>
        <v>0</v>
      </c>
      <c r="FY107" s="450"/>
      <c r="FZ107" s="451"/>
      <c r="GA107" s="452"/>
      <c r="GB107" s="452"/>
      <c r="GC107" s="453">
        <f t="shared" si="357"/>
        <v>0</v>
      </c>
      <c r="GD107" s="454">
        <f t="shared" si="358"/>
        <v>0</v>
      </c>
      <c r="GE107" s="455">
        <f t="shared" si="359"/>
        <v>0</v>
      </c>
      <c r="GF107" s="456">
        <f t="shared" si="360"/>
        <v>0</v>
      </c>
      <c r="GG107" s="456">
        <f t="shared" si="361"/>
        <v>0</v>
      </c>
      <c r="GH107" s="456">
        <f t="shared" si="362"/>
        <v>0</v>
      </c>
      <c r="GI107" s="456">
        <f t="shared" si="363"/>
        <v>0</v>
      </c>
      <c r="GJ107" s="455">
        <f t="shared" si="364"/>
        <v>0</v>
      </c>
      <c r="GK107" s="455">
        <f t="shared" si="464"/>
        <v>0</v>
      </c>
      <c r="GL107" s="455">
        <f>IF(AND($FX107&lt;&gt;1,$FZ107&lt;&gt;1),IF(AND(SUM($GK107:GK107)&lt;&gt;1),IF($GC107&gt;=10,1,),),0)</f>
        <v>0</v>
      </c>
      <c r="GM107" s="455">
        <f>IF(AND($FX107&lt;&gt;1,$FZ107&lt;&gt;1),IF(AND(SUM($GK107:GL107)&lt;&gt;1),IF(AND($FY107=1,$GC107&gt;=4),1,),),0)</f>
        <v>0</v>
      </c>
      <c r="GN107" s="455">
        <f>IF(AND($FX107&lt;&gt;1,$FZ107&lt;&gt;1),IF(AND(SUM($GK107:GM107)&lt;&gt;1),IF(AND($FY107=1,$GC107&gt;=2),1,),),0)</f>
        <v>0</v>
      </c>
      <c r="GO107" s="455">
        <f>IF(AND($FX107&lt;&gt;1,$FZ107&lt;&gt;1),IF(AND(SUM($GK107:GN107)&lt;&gt;1),IF(AND($FY107=1,$GC107&gt;0),1,),),0)</f>
        <v>0</v>
      </c>
      <c r="GP107" s="455">
        <f>IF(AND($FX107&lt;&gt;1,$FZ107&lt;&gt;1),IF(AND(SUM($GK107:GO107)&lt;&gt;1),IF($GC107&gt;=4,1,),),0)</f>
        <v>0</v>
      </c>
      <c r="GQ107" s="455">
        <f>IF(AND($FX107&lt;&gt;1,$FZ107&lt;&gt;1),IF(AND(SUM($GK107:GP107)&lt;&gt;1),IF($FY107=1,1,),),0)</f>
        <v>0</v>
      </c>
      <c r="GR107" s="455">
        <f>IF(AND($FX107&lt;&gt;1,$FZ107&lt;&gt;1),IF(AND(SUM($GK107:GQ107)&lt;&gt;1),IF($GC107&gt;=2,1,),),0)</f>
        <v>0</v>
      </c>
      <c r="GS107" s="455">
        <f>IF(AND($FX107&lt;&gt;1,$FZ107&lt;&gt;1),IF(AND(SUM($GK107:GR107)&lt;&gt;1),IF($GC107&gt;0,1,),),0)</f>
        <v>0</v>
      </c>
      <c r="GT107" s="455">
        <f t="shared" si="365"/>
        <v>0</v>
      </c>
      <c r="GU107" s="455">
        <f>IF($FX107&lt;&gt;1,IF(AND(SUM($GT107:GT107)&lt;&gt;1,$GJ107=4,$FZ107=1,$GC107&gt;0),1,),0)</f>
        <v>0</v>
      </c>
      <c r="GV107" s="455">
        <f t="shared" si="366"/>
        <v>0</v>
      </c>
      <c r="GW107" s="455">
        <f t="shared" si="367"/>
        <v>0</v>
      </c>
      <c r="GX107" s="455">
        <f>IF($FX107&lt;&gt;1,IF(AND($GJ107=2,SUM($GV107:GW107)&lt;&gt;1),IF(AND($FY107=1,$GD107&gt;=0.2),1,),),0)</f>
        <v>0</v>
      </c>
      <c r="GY107" s="455">
        <f>IF($FX107&lt;&gt;1,IF(AND($GJ107=2,SUM($GV107:GX107)&lt;&gt;1),IF(AND($FY107=1,$GD107&gt;=0.1),1,),),0)</f>
        <v>0</v>
      </c>
      <c r="GZ107" s="455">
        <f>IF($FX107&lt;&gt;1,IF(AND($GJ107=2,SUM($GV107:GY107)&lt;&gt;1),IF(AND($FY107=1,$GC107&gt;0),1,),),0)</f>
        <v>0</v>
      </c>
      <c r="HA107" s="455">
        <f>IF($FX107&lt;&gt;1,IF(AND($GJ107=2,SUM($GV107:GZ107)&lt;&gt;1),IF($GD107&gt;=0.2,1,),),0)</f>
        <v>0</v>
      </c>
      <c r="HB107" s="455">
        <f>IF($FX107&lt;&gt;1,IF(AND($GJ107=2,SUM($GV107:HA107)&lt;&gt;1),IF($FY107=1,1,),),0)</f>
        <v>0</v>
      </c>
      <c r="HC107" s="455">
        <f>IF($FX107&lt;&gt;1,IF(AND($GJ107=2,SUM($GV107:HB107)&lt;&gt;1),IF($GD107&gt;=0.1,1,),),0)</f>
        <v>0</v>
      </c>
      <c r="HD107" s="455">
        <f>IF($FX107&lt;&gt;1,IF(AND(SUM($GV107:HC107)&lt;&gt;1,$GJ107=2,$GC107&gt;0),1,),0)</f>
        <v>0</v>
      </c>
      <c r="HE107" s="455">
        <f t="shared" si="368"/>
        <v>0</v>
      </c>
      <c r="HF107" s="455">
        <f t="shared" si="369"/>
        <v>0</v>
      </c>
      <c r="HG107" s="455">
        <f>IF($FX107&lt;&gt;1,IF(AND($GJ107=3,SUM($HE107:HF107)&lt;&gt;1),IF(AND($FY107=1,$GD107&gt;=0.1),1,),),0)</f>
        <v>0</v>
      </c>
      <c r="HH107" s="455">
        <f>IF($FX107&lt;&gt;1,IF(AND($GJ107=3,SUM($HE107:HG107)&lt;&gt;1),IF(AND($FY107=1,$GD107&gt;=0.05),1,),),0)</f>
        <v>0</v>
      </c>
      <c r="HI107" s="455">
        <f>IF($FX107&lt;&gt;1,IF(AND($GJ107=3,SUM($HE107:HH107)&lt;&gt;1),IF(AND($FY107=1,$GC107&gt;0),1,),),0)</f>
        <v>0</v>
      </c>
      <c r="HJ107" s="455">
        <f>IF($FX107&lt;&gt;1,IF(AND($GJ107=3,SUM($HE107:HI107)&lt;&gt;1),IF($GD107&gt;=0.1,1,),),0)</f>
        <v>0</v>
      </c>
      <c r="HK107" s="455">
        <f>IF($FX107&lt;&gt;1,IF(AND($GJ107=3,SUM($HE107:HJ107)&lt;&gt;1),IF($FY107=1,1,),),0)</f>
        <v>0</v>
      </c>
      <c r="HL107" s="455">
        <f>IF($FX107&lt;&gt;1,IF(AND($GJ107=3,SUM($HE107:HK107)&lt;&gt;1),IF($GD107&gt;=0.05,1,),),0)</f>
        <v>0</v>
      </c>
      <c r="HM107" s="455">
        <f>IF($FX107&lt;&gt;1,IF(AND(SUM($HE107:HL107)&lt;&gt;1,$GJ107=3,$FZ107=1,$GC107&gt;0),1,),0)</f>
        <v>0</v>
      </c>
      <c r="HN107" s="457">
        <f t="shared" si="465"/>
        <v>0</v>
      </c>
      <c r="HO107" s="458"/>
      <c r="HP107" s="459">
        <f t="shared" si="370"/>
        <v>0</v>
      </c>
      <c r="HQ107" s="460">
        <f t="shared" si="371"/>
        <v>0</v>
      </c>
      <c r="HR107" s="460">
        <f t="shared" si="372"/>
        <v>0</v>
      </c>
      <c r="HS107" s="460">
        <f t="shared" si="373"/>
        <v>0</v>
      </c>
      <c r="HT107" s="460">
        <f t="shared" si="374"/>
        <v>0</v>
      </c>
      <c r="HU107" s="460">
        <f t="shared" si="375"/>
        <v>0</v>
      </c>
      <c r="HV107" s="460">
        <f t="shared" si="376"/>
        <v>0</v>
      </c>
      <c r="HW107" s="460">
        <f t="shared" si="377"/>
        <v>0</v>
      </c>
      <c r="HX107" s="460">
        <f t="shared" si="378"/>
        <v>0</v>
      </c>
      <c r="HY107" s="460">
        <f t="shared" si="379"/>
        <v>0</v>
      </c>
      <c r="HZ107" s="460">
        <f t="shared" si="380"/>
        <v>0</v>
      </c>
      <c r="IA107" s="460">
        <f t="shared" si="381"/>
        <v>0</v>
      </c>
      <c r="IB107" s="460">
        <f t="shared" si="382"/>
        <v>0</v>
      </c>
      <c r="IC107" s="460">
        <f t="shared" si="383"/>
        <v>0</v>
      </c>
      <c r="ID107" s="460">
        <f t="shared" si="384"/>
        <v>0</v>
      </c>
      <c r="IE107" s="460">
        <f t="shared" si="385"/>
        <v>0</v>
      </c>
      <c r="IF107" s="460">
        <f t="shared" si="386"/>
        <v>0</v>
      </c>
      <c r="IG107" s="460">
        <f t="shared" si="387"/>
        <v>0</v>
      </c>
      <c r="IH107" s="460">
        <f t="shared" si="388"/>
        <v>0</v>
      </c>
      <c r="II107" s="460">
        <f t="shared" si="389"/>
        <v>0</v>
      </c>
      <c r="IJ107" s="460">
        <f t="shared" si="390"/>
        <v>0</v>
      </c>
      <c r="IK107" s="460">
        <f t="shared" si="391"/>
        <v>0</v>
      </c>
      <c r="IL107" s="460">
        <f t="shared" si="392"/>
        <v>0</v>
      </c>
      <c r="IM107" s="460">
        <f t="shared" si="393"/>
        <v>0</v>
      </c>
      <c r="IN107" s="460">
        <f t="shared" si="394"/>
        <v>0</v>
      </c>
      <c r="IO107" s="460">
        <f t="shared" si="395"/>
        <v>0</v>
      </c>
      <c r="IP107" s="460">
        <f t="shared" si="396"/>
        <v>0</v>
      </c>
      <c r="IQ107" s="460">
        <f t="shared" si="397"/>
        <v>0</v>
      </c>
      <c r="IR107" s="460">
        <f t="shared" si="398"/>
        <v>0</v>
      </c>
      <c r="IS107" s="460">
        <f t="shared" si="399"/>
        <v>0</v>
      </c>
      <c r="IT107" s="460">
        <f t="shared" si="400"/>
        <v>0</v>
      </c>
      <c r="IU107" s="460">
        <f t="shared" si="401"/>
        <v>0</v>
      </c>
      <c r="IV107" s="460">
        <f t="shared" si="402"/>
        <v>0</v>
      </c>
      <c r="IW107" s="460">
        <f t="shared" si="403"/>
        <v>0</v>
      </c>
      <c r="IX107" s="460">
        <f t="shared" si="404"/>
        <v>0</v>
      </c>
      <c r="IY107" s="460">
        <f t="shared" si="405"/>
        <v>0</v>
      </c>
      <c r="IZ107" s="460">
        <f t="shared" si="406"/>
        <v>0</v>
      </c>
      <c r="JA107" s="460">
        <f t="shared" si="407"/>
        <v>0</v>
      </c>
      <c r="JB107" s="460">
        <f t="shared" si="408"/>
        <v>0</v>
      </c>
      <c r="JC107" s="460">
        <f t="shared" si="409"/>
        <v>0</v>
      </c>
      <c r="JD107" s="460">
        <f t="shared" si="410"/>
        <v>0</v>
      </c>
      <c r="JE107" s="460">
        <f t="shared" si="411"/>
        <v>0</v>
      </c>
      <c r="JF107" s="460">
        <f t="shared" si="412"/>
        <v>0</v>
      </c>
      <c r="JG107" s="460">
        <f t="shared" si="466"/>
        <v>0</v>
      </c>
      <c r="JH107" s="460">
        <f t="shared" si="467"/>
        <v>0</v>
      </c>
      <c r="JI107" s="460">
        <f t="shared" si="468"/>
        <v>0</v>
      </c>
      <c r="JJ107" s="460">
        <f t="shared" si="469"/>
        <v>0</v>
      </c>
      <c r="JK107" s="460">
        <f t="shared" si="470"/>
        <v>0</v>
      </c>
      <c r="JL107" s="460">
        <f t="shared" si="471"/>
        <v>0</v>
      </c>
      <c r="JM107" s="648">
        <f t="shared" si="413"/>
        <v>0</v>
      </c>
      <c r="JN107" s="460">
        <f t="shared" si="414"/>
        <v>0</v>
      </c>
      <c r="JO107" s="460">
        <f t="shared" si="415"/>
        <v>0</v>
      </c>
      <c r="JP107" s="648">
        <f t="shared" si="416"/>
        <v>0</v>
      </c>
      <c r="JQ107" s="460">
        <f t="shared" si="417"/>
        <v>0</v>
      </c>
      <c r="JR107" s="460">
        <f t="shared" si="418"/>
        <v>0</v>
      </c>
      <c r="JS107" s="460">
        <f t="shared" si="472"/>
        <v>0</v>
      </c>
      <c r="JT107" s="460">
        <f t="shared" si="419"/>
        <v>0</v>
      </c>
      <c r="JU107" s="460">
        <f t="shared" si="420"/>
        <v>0</v>
      </c>
      <c r="JV107" s="460">
        <f t="shared" si="421"/>
        <v>0</v>
      </c>
      <c r="JW107" s="460">
        <f t="shared" si="506"/>
        <v>0</v>
      </c>
      <c r="JX107" s="460">
        <f t="shared" si="506"/>
        <v>0</v>
      </c>
      <c r="JY107" s="460">
        <f t="shared" si="506"/>
        <v>0</v>
      </c>
      <c r="JZ107" s="460">
        <f t="shared" si="506"/>
        <v>0</v>
      </c>
      <c r="KA107" s="460">
        <f t="shared" si="506"/>
        <v>0</v>
      </c>
      <c r="KB107" s="460">
        <f t="shared" si="506"/>
        <v>0</v>
      </c>
      <c r="KC107" s="460">
        <f t="shared" si="506"/>
        <v>0</v>
      </c>
      <c r="KD107" s="460">
        <f t="shared" si="506"/>
        <v>0</v>
      </c>
      <c r="KE107" s="460">
        <f t="shared" si="506"/>
        <v>0</v>
      </c>
      <c r="KF107" s="460">
        <f t="shared" si="505"/>
        <v>0</v>
      </c>
      <c r="KG107" s="460">
        <f t="shared" si="505"/>
        <v>0</v>
      </c>
      <c r="KH107" s="460">
        <f t="shared" si="505"/>
        <v>0</v>
      </c>
      <c r="KI107" s="460">
        <f t="shared" si="498"/>
        <v>0</v>
      </c>
      <c r="KJ107" s="460">
        <f t="shared" si="499"/>
        <v>0</v>
      </c>
      <c r="KK107" s="460">
        <f t="shared" si="499"/>
        <v>0</v>
      </c>
      <c r="KL107" s="460">
        <f t="shared" si="499"/>
        <v>0</v>
      </c>
      <c r="KM107" s="460">
        <f t="shared" si="499"/>
        <v>0</v>
      </c>
      <c r="KN107" s="460">
        <f t="shared" si="499"/>
        <v>0</v>
      </c>
      <c r="KO107" s="460">
        <f t="shared" si="499"/>
        <v>0</v>
      </c>
      <c r="KP107" s="460">
        <f t="shared" si="499"/>
        <v>0</v>
      </c>
      <c r="KQ107" s="460">
        <f t="shared" si="499"/>
        <v>0</v>
      </c>
      <c r="KR107" s="460">
        <f t="shared" si="491"/>
        <v>0</v>
      </c>
      <c r="KS107" s="460">
        <f t="shared" si="491"/>
        <v>0</v>
      </c>
      <c r="KT107" s="460">
        <f t="shared" si="491"/>
        <v>0</v>
      </c>
      <c r="KU107" s="460">
        <f t="shared" si="491"/>
        <v>0</v>
      </c>
      <c r="KV107" s="460">
        <f t="shared" si="491"/>
        <v>0</v>
      </c>
      <c r="KW107" s="460">
        <f t="shared" si="491"/>
        <v>0</v>
      </c>
      <c r="KX107" s="460">
        <f t="shared" si="423"/>
        <v>0</v>
      </c>
      <c r="KY107" s="460">
        <f t="shared" si="490"/>
        <v>0</v>
      </c>
      <c r="KZ107" s="460">
        <f t="shared" si="424"/>
        <v>0</v>
      </c>
      <c r="LA107" s="457">
        <f t="shared" si="424"/>
        <v>0</v>
      </c>
      <c r="LB107" s="461">
        <f t="shared" si="473"/>
        <v>0</v>
      </c>
      <c r="LC107" s="460">
        <f t="shared" si="425"/>
        <v>0</v>
      </c>
      <c r="LD107" s="462">
        <f>IF(I107=1,VLOOKUP(C107,'総括表 (A表)'!$E$12:$AP$542,37,FALSE),)</f>
        <v>0</v>
      </c>
      <c r="LE107" s="463">
        <f t="shared" si="474"/>
        <v>0</v>
      </c>
      <c r="LF107" s="460" t="str">
        <f t="shared" si="426"/>
        <v/>
      </c>
      <c r="LG107" s="460" t="str">
        <f t="shared" si="427"/>
        <v/>
      </c>
      <c r="LH107" s="460" t="str">
        <f t="shared" si="475"/>
        <v/>
      </c>
      <c r="LI107" s="460" t="str">
        <f t="shared" si="476"/>
        <v/>
      </c>
      <c r="LJ107" s="460" t="str">
        <f t="shared" si="477"/>
        <v/>
      </c>
      <c r="LK107" s="460" t="str">
        <f t="shared" si="478"/>
        <v/>
      </c>
      <c r="LL107" s="460" t="str">
        <f t="shared" si="479"/>
        <v/>
      </c>
      <c r="LM107" s="460" t="str">
        <f t="shared" si="480"/>
        <v/>
      </c>
      <c r="LN107" s="460" t="str">
        <f t="shared" si="481"/>
        <v/>
      </c>
      <c r="LO107" s="462" t="str">
        <f t="shared" si="428"/>
        <v/>
      </c>
      <c r="LP107" s="459">
        <f t="shared" si="482"/>
        <v>0</v>
      </c>
      <c r="LQ107" s="460" t="str">
        <f t="shared" si="429"/>
        <v/>
      </c>
      <c r="LR107" s="460" t="str">
        <f t="shared" si="430"/>
        <v/>
      </c>
      <c r="LS107" s="464" t="str">
        <f t="shared" si="431"/>
        <v/>
      </c>
      <c r="LT107" s="460" t="str">
        <f t="shared" si="432"/>
        <v/>
      </c>
      <c r="LU107" s="460" t="str">
        <f t="shared" si="433"/>
        <v/>
      </c>
      <c r="LV107" s="621" t="str">
        <f t="shared" si="489"/>
        <v>○</v>
      </c>
      <c r="LW107" s="459">
        <f t="shared" si="483"/>
        <v>0</v>
      </c>
      <c r="LX107" s="465">
        <f t="shared" si="434"/>
        <v>0</v>
      </c>
      <c r="LY107" s="465" t="str">
        <f t="shared" si="435"/>
        <v/>
      </c>
      <c r="LZ107" s="466" t="str">
        <f t="shared" si="484"/>
        <v/>
      </c>
      <c r="MA107" s="466">
        <f t="shared" si="436"/>
        <v>0</v>
      </c>
      <c r="MB107" s="466">
        <f t="shared" si="485"/>
        <v>0</v>
      </c>
      <c r="MC107" s="466">
        <f t="shared" si="437"/>
        <v>0</v>
      </c>
      <c r="MD107" s="467">
        <f t="shared" si="438"/>
        <v>0</v>
      </c>
      <c r="ME107" s="468" t="str">
        <f t="shared" si="439"/>
        <v>○</v>
      </c>
      <c r="MF107" s="469" t="str">
        <f t="shared" si="440"/>
        <v/>
      </c>
      <c r="MG107" s="466">
        <f t="shared" si="441"/>
        <v>0</v>
      </c>
      <c r="MH107" s="470">
        <f t="shared" si="442"/>
        <v>0</v>
      </c>
      <c r="MI107" s="471" t="str">
        <f t="shared" si="486"/>
        <v>○</v>
      </c>
      <c r="MJ107" s="556" t="str">
        <f t="shared" si="487"/>
        <v>○</v>
      </c>
      <c r="MK107" s="569" t="str">
        <f t="shared" si="443"/>
        <v/>
      </c>
      <c r="ML107" s="568" t="str">
        <f t="shared" si="444"/>
        <v/>
      </c>
      <c r="MM107" s="570" t="str">
        <f t="shared" si="445"/>
        <v/>
      </c>
      <c r="MN107" s="571">
        <f t="shared" si="446"/>
        <v>0</v>
      </c>
    </row>
    <row r="108" spans="1:352" ht="30" customHeight="1">
      <c r="A108" s="531">
        <f t="shared" si="331"/>
        <v>0</v>
      </c>
      <c r="B108" s="531">
        <f t="shared" si="447"/>
        <v>0</v>
      </c>
      <c r="C108" s="531">
        <f t="shared" si="495"/>
        <v>0</v>
      </c>
      <c r="D108" s="531">
        <f t="shared" si="448"/>
        <v>0</v>
      </c>
      <c r="E108" s="531">
        <f t="shared" si="332"/>
        <v>0</v>
      </c>
      <c r="F108" s="531">
        <f t="shared" si="333"/>
        <v>0</v>
      </c>
      <c r="G108" s="531">
        <f t="shared" si="449"/>
        <v>0</v>
      </c>
      <c r="H108" s="531">
        <f t="shared" si="450"/>
        <v>0</v>
      </c>
      <c r="I108" s="531">
        <f t="shared" si="334"/>
        <v>0</v>
      </c>
      <c r="J108" s="531">
        <f t="shared" si="451"/>
        <v>0</v>
      </c>
      <c r="K108" s="532">
        <f t="shared" si="335"/>
        <v>95</v>
      </c>
      <c r="L108" s="390"/>
      <c r="M108" s="391"/>
      <c r="N108" s="391"/>
      <c r="O108" s="102"/>
      <c r="P108" s="545" cm="1">
        <f t="array" ref="P108">IFERROR(_xlfn.IFS($O108=1,"都市農業地域",$O108=2,"平地農業地域",$O108=3,"中間農業地域",$O108=4,"山間農業地域"),0)</f>
        <v>0</v>
      </c>
      <c r="Q108" s="560"/>
      <c r="R108" s="317">
        <f t="shared" si="336"/>
        <v>0</v>
      </c>
      <c r="S108" s="637"/>
      <c r="T108" s="742"/>
      <c r="U108" s="743"/>
      <c r="V108" s="637"/>
      <c r="W108" s="455" t="str">
        <f t="shared" si="452"/>
        <v/>
      </c>
      <c r="X108" s="546" t="str">
        <f>IFERROR(IF($Y108=5,"100万円",VLOOKUP($W108,'整理番号表 （R7） '!$Y$33:$Z$34,2,"FALSE")),"")</f>
        <v/>
      </c>
      <c r="Y108" s="50"/>
      <c r="Z108" s="456" cm="1">
        <f t="array" ref="Z108">IFERROR(_xlfn.IFS($Y108=1,"認定農業者",$Y108=2,"認定就農者",$Y108=3,"集落営農組織(任意組織)",$Y108=4,"市町村基本構想に示す目標水準を達成している農業者",$Y108=5,"市町村が認める者"),0)</f>
        <v>0</v>
      </c>
      <c r="AA108" s="371"/>
      <c r="AB108" s="547">
        <f>'整理番号表 （R7） '!$AC108</f>
        <v>0</v>
      </c>
      <c r="AC108" s="548">
        <f t="shared" si="497"/>
        <v>0</v>
      </c>
      <c r="AD108" s="50"/>
      <c r="AE108" s="50"/>
      <c r="AF108" s="318">
        <f>IF(AE108&lt;&gt;0,VLOOKUP(AE108,'整理番号表 （R7） '!$B$20:$F$47,2,FALSE),)</f>
        <v>0</v>
      </c>
      <c r="AG108" s="104"/>
      <c r="AH108" s="549" t="str">
        <f>IFERROR(VLOOKUP(AG108,'整理番号表 （R7） '!$P$6:$Q$39,2,FALSE),"")</f>
        <v/>
      </c>
      <c r="AI108" s="106"/>
      <c r="AJ108" s="530">
        <f t="shared" si="337"/>
        <v>0</v>
      </c>
      <c r="AK108" s="89"/>
      <c r="AL108" s="632"/>
      <c r="AM108" s="439"/>
      <c r="AN108" s="440"/>
      <c r="AO108" s="440"/>
      <c r="AP108" s="104"/>
      <c r="AQ108" s="441">
        <f>IF(AP108&lt;&gt;0,VLOOKUP(AP108,'整理番号表 （R7） '!$P$43:$R$49,2,FALSE),)</f>
        <v>0</v>
      </c>
      <c r="AR108" s="442"/>
      <c r="AS108" s="440"/>
      <c r="AT108" s="105"/>
      <c r="AU108" s="767"/>
      <c r="AV108" s="767"/>
      <c r="AW108" s="418"/>
      <c r="AX108" s="443">
        <f t="shared" si="453"/>
        <v>0</v>
      </c>
      <c r="AY108" s="443">
        <f t="shared" si="338"/>
        <v>0</v>
      </c>
      <c r="AZ108" s="418"/>
      <c r="BA108" s="443">
        <f t="shared" si="488"/>
        <v>0</v>
      </c>
      <c r="BB108" s="444"/>
      <c r="BC108" s="444"/>
      <c r="BD108" s="444"/>
      <c r="BE108" s="620"/>
      <c r="BF108" s="553" t="str">
        <f t="shared" si="339"/>
        <v/>
      </c>
      <c r="BG108" s="562" t="str">
        <f t="shared" si="340"/>
        <v/>
      </c>
      <c r="BH108" s="445">
        <f t="shared" si="454"/>
        <v>0</v>
      </c>
      <c r="BI108" s="445">
        <f t="shared" si="455"/>
        <v>0</v>
      </c>
      <c r="BJ108" s="446"/>
      <c r="BK108" s="446"/>
      <c r="BL108" s="446"/>
      <c r="BM108" s="45"/>
      <c r="BN108" s="318">
        <f>IF(BM108&lt;&gt;0,VLOOKUP(BM108,'整理番号表 （R7） '!$T$6:$U$16,2,FALSE),)</f>
        <v>0</v>
      </c>
      <c r="BO108" s="45"/>
      <c r="BP108" s="318">
        <f>IF(BO108&lt;&gt;0,VLOOKUP(BO108,'整理番号表 （R7） '!$T$23:$U$30,2,FALSE),)</f>
        <v>0</v>
      </c>
      <c r="BQ108" s="45"/>
      <c r="BR108" s="319">
        <f t="shared" si="341"/>
        <v>0</v>
      </c>
      <c r="BS108" s="763" t="str">
        <f t="shared" si="342"/>
        <v/>
      </c>
      <c r="BT108" s="113"/>
      <c r="BU108" s="618"/>
      <c r="BV108" s="113"/>
      <c r="BW108" s="113"/>
      <c r="BX108" s="113"/>
      <c r="BY108" s="554">
        <f t="shared" si="456"/>
        <v>0</v>
      </c>
      <c r="BZ108" s="764">
        <f t="shared" si="507"/>
        <v>0</v>
      </c>
      <c r="CA108" s="317">
        <f t="shared" si="457"/>
        <v>0</v>
      </c>
      <c r="CB108" s="357" t="str">
        <f t="shared" si="496"/>
        <v/>
      </c>
      <c r="CC108" s="317">
        <f t="shared" si="343"/>
        <v>0</v>
      </c>
      <c r="CD108" s="317">
        <f t="shared" si="458"/>
        <v>0</v>
      </c>
      <c r="CE108" s="317">
        <f t="shared" si="459"/>
        <v>0</v>
      </c>
      <c r="CF108" s="317">
        <f t="shared" si="460"/>
        <v>0</v>
      </c>
      <c r="CG108" s="317">
        <f t="shared" si="461"/>
        <v>0</v>
      </c>
      <c r="CH108" s="317">
        <f t="shared" si="462"/>
        <v>0</v>
      </c>
      <c r="CI108" s="357" t="str">
        <f t="shared" si="463"/>
        <v/>
      </c>
      <c r="CJ108" s="572">
        <f t="shared" si="508"/>
        <v>0</v>
      </c>
      <c r="CK108" s="320">
        <f t="shared" si="508"/>
        <v>0</v>
      </c>
      <c r="CL108" s="320">
        <f t="shared" si="508"/>
        <v>0</v>
      </c>
      <c r="CM108" s="320">
        <f t="shared" si="508"/>
        <v>0</v>
      </c>
      <c r="CN108" s="320">
        <f t="shared" si="508"/>
        <v>0</v>
      </c>
      <c r="CO108" s="320">
        <f t="shared" si="508"/>
        <v>0</v>
      </c>
      <c r="CP108" s="320">
        <f t="shared" si="344"/>
        <v>0</v>
      </c>
      <c r="CQ108" s="320">
        <f t="shared" si="509"/>
        <v>0</v>
      </c>
      <c r="CR108" s="320">
        <f t="shared" si="509"/>
        <v>0</v>
      </c>
      <c r="CS108" s="320">
        <f t="shared" si="509"/>
        <v>0</v>
      </c>
      <c r="CT108" s="320">
        <f t="shared" si="509"/>
        <v>0</v>
      </c>
      <c r="CU108" s="320">
        <f t="shared" si="509"/>
        <v>0</v>
      </c>
      <c r="CV108" s="320">
        <f t="shared" si="509"/>
        <v>0</v>
      </c>
      <c r="CW108" s="320">
        <f t="shared" si="345"/>
        <v>0</v>
      </c>
      <c r="CX108" s="320">
        <f t="shared" si="510"/>
        <v>0</v>
      </c>
      <c r="CY108" s="320">
        <f t="shared" si="510"/>
        <v>0</v>
      </c>
      <c r="CZ108" s="320">
        <f t="shared" si="510"/>
        <v>0</v>
      </c>
      <c r="DA108" s="320">
        <f t="shared" si="510"/>
        <v>0</v>
      </c>
      <c r="DB108" s="320">
        <f t="shared" si="510"/>
        <v>0</v>
      </c>
      <c r="DC108" s="320">
        <f t="shared" si="510"/>
        <v>0</v>
      </c>
      <c r="DD108" s="320">
        <f t="shared" si="346"/>
        <v>0</v>
      </c>
      <c r="DE108" s="320">
        <f t="shared" si="503"/>
        <v>0</v>
      </c>
      <c r="DF108" s="320">
        <f t="shared" si="503"/>
        <v>0</v>
      </c>
      <c r="DG108" s="320">
        <f t="shared" si="503"/>
        <v>0</v>
      </c>
      <c r="DH108" s="320">
        <f t="shared" si="503"/>
        <v>0</v>
      </c>
      <c r="DI108" s="320">
        <f t="shared" si="504"/>
        <v>0</v>
      </c>
      <c r="DJ108" s="320">
        <f t="shared" si="504"/>
        <v>0</v>
      </c>
      <c r="DK108" s="320">
        <f t="shared" si="347"/>
        <v>0</v>
      </c>
      <c r="DL108" s="320">
        <f t="shared" si="348"/>
        <v>0</v>
      </c>
      <c r="DM108" s="320">
        <f t="shared" si="349"/>
        <v>0</v>
      </c>
      <c r="DN108" s="320">
        <f t="shared" si="350"/>
        <v>0</v>
      </c>
      <c r="DO108" s="320">
        <f t="shared" si="351"/>
        <v>0</v>
      </c>
      <c r="DP108" s="374">
        <f t="shared" si="352"/>
        <v>0</v>
      </c>
      <c r="DQ108" s="447">
        <f t="shared" si="353"/>
        <v>0</v>
      </c>
      <c r="DR108" s="447">
        <f>IF($W108=1,IF(SUM($DQ108:DQ108)&lt;&gt;1,IF(SUM(GL108,GW108,HF108)&gt;0,1,),),)</f>
        <v>0</v>
      </c>
      <c r="DS108" s="447">
        <f>IF($W108=1,IF(SUM($DQ108:DR108)&lt;&gt;1,IF(SUM(GM108,GX108,HG108)&gt;0,1,),),)</f>
        <v>0</v>
      </c>
      <c r="DT108" s="447">
        <f>IF($W108=1,IF(SUM($DQ108:DS108)&lt;&gt;1,IF(SUM(GN108,GY108,HH108)&gt;0,1,),),)</f>
        <v>0</v>
      </c>
      <c r="DU108" s="447">
        <f>IF($W108=1,IF(SUM($DQ108:DT108)&lt;&gt;1,IF(SUM(GO108,GT108,GZ108,HI108)&gt;0,1,),),)</f>
        <v>0</v>
      </c>
      <c r="DV108" s="447">
        <f>IF($W108=1,IF(SUM($DQ108:DT108)&lt;&gt;1,IF(SUM(GP108,HA108,HJ108)&gt;0,1,),),)</f>
        <v>0</v>
      </c>
      <c r="DW108" s="447">
        <f>IF($W108=1,IF(SUM($DQ108:DV108)&lt;&gt;1,IF(SUM(GQ108,HB108,HK108)&gt;0,1,),),)</f>
        <v>0</v>
      </c>
      <c r="DX108" s="447">
        <f>IF($W108=1,IF(SUM($DQ108:DV108)&lt;&gt;1,IF(SUM(GR108,HC108,HL108)&gt;0,1,),),)</f>
        <v>0</v>
      </c>
      <c r="DY108" s="447">
        <f>IF($W108=1,IF(SUM($DQ108:DX108)&lt;&gt;1,IF(SUM(GS108,HD108,HM108,GU108)&gt;0,1,),),)</f>
        <v>0</v>
      </c>
      <c r="DZ108" s="447">
        <f t="shared" si="354"/>
        <v>0</v>
      </c>
      <c r="EA108" s="643"/>
      <c r="EB108" s="643"/>
      <c r="EC108" s="643"/>
      <c r="ED108" s="643"/>
      <c r="EE108" s="643"/>
      <c r="EF108" s="643"/>
      <c r="EG108" s="643"/>
      <c r="EH108" s="643"/>
      <c r="EI108" s="643"/>
      <c r="EJ108" s="643"/>
      <c r="EK108" s="643"/>
      <c r="EL108" s="643"/>
      <c r="EM108" s="56"/>
      <c r="EN108" s="56"/>
      <c r="EO108" s="56"/>
      <c r="EP108" s="56"/>
      <c r="EQ108" s="56"/>
      <c r="ER108" s="555">
        <f t="shared" si="355"/>
        <v>0</v>
      </c>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448"/>
      <c r="FT108" s="56"/>
      <c r="FU108" s="449"/>
      <c r="FV108" s="458"/>
      <c r="FW108" s="573"/>
      <c r="FX108" s="530">
        <f t="shared" si="356"/>
        <v>0</v>
      </c>
      <c r="FY108" s="450"/>
      <c r="FZ108" s="451"/>
      <c r="GA108" s="452"/>
      <c r="GB108" s="452"/>
      <c r="GC108" s="453">
        <f t="shared" si="357"/>
        <v>0</v>
      </c>
      <c r="GD108" s="454">
        <f t="shared" si="358"/>
        <v>0</v>
      </c>
      <c r="GE108" s="455">
        <f t="shared" si="359"/>
        <v>0</v>
      </c>
      <c r="GF108" s="456">
        <f t="shared" si="360"/>
        <v>0</v>
      </c>
      <c r="GG108" s="456">
        <f t="shared" si="361"/>
        <v>0</v>
      </c>
      <c r="GH108" s="456">
        <f t="shared" si="362"/>
        <v>0</v>
      </c>
      <c r="GI108" s="456">
        <f t="shared" si="363"/>
        <v>0</v>
      </c>
      <c r="GJ108" s="455">
        <f t="shared" si="364"/>
        <v>0</v>
      </c>
      <c r="GK108" s="455">
        <f t="shared" si="464"/>
        <v>0</v>
      </c>
      <c r="GL108" s="455">
        <f>IF(AND($FX108&lt;&gt;1,$FZ108&lt;&gt;1),IF(AND(SUM($GK108:GK108)&lt;&gt;1),IF($GC108&gt;=10,1,),),0)</f>
        <v>0</v>
      </c>
      <c r="GM108" s="455">
        <f>IF(AND($FX108&lt;&gt;1,$FZ108&lt;&gt;1),IF(AND(SUM($GK108:GL108)&lt;&gt;1),IF(AND($FY108=1,$GC108&gt;=4),1,),),0)</f>
        <v>0</v>
      </c>
      <c r="GN108" s="455">
        <f>IF(AND($FX108&lt;&gt;1,$FZ108&lt;&gt;1),IF(AND(SUM($GK108:GM108)&lt;&gt;1),IF(AND($FY108=1,$GC108&gt;=2),1,),),0)</f>
        <v>0</v>
      </c>
      <c r="GO108" s="455">
        <f>IF(AND($FX108&lt;&gt;1,$FZ108&lt;&gt;1),IF(AND(SUM($GK108:GN108)&lt;&gt;1),IF(AND($FY108=1,$GC108&gt;0),1,),),0)</f>
        <v>0</v>
      </c>
      <c r="GP108" s="455">
        <f>IF(AND($FX108&lt;&gt;1,$FZ108&lt;&gt;1),IF(AND(SUM($GK108:GO108)&lt;&gt;1),IF($GC108&gt;=4,1,),),0)</f>
        <v>0</v>
      </c>
      <c r="GQ108" s="455">
        <f>IF(AND($FX108&lt;&gt;1,$FZ108&lt;&gt;1),IF(AND(SUM($GK108:GP108)&lt;&gt;1),IF($FY108=1,1,),),0)</f>
        <v>0</v>
      </c>
      <c r="GR108" s="455">
        <f>IF(AND($FX108&lt;&gt;1,$FZ108&lt;&gt;1),IF(AND(SUM($GK108:GQ108)&lt;&gt;1),IF($GC108&gt;=2,1,),),0)</f>
        <v>0</v>
      </c>
      <c r="GS108" s="455">
        <f>IF(AND($FX108&lt;&gt;1,$FZ108&lt;&gt;1),IF(AND(SUM($GK108:GR108)&lt;&gt;1),IF($GC108&gt;0,1,),),0)</f>
        <v>0</v>
      </c>
      <c r="GT108" s="455">
        <f t="shared" si="365"/>
        <v>0</v>
      </c>
      <c r="GU108" s="455">
        <f>IF($FX108&lt;&gt;1,IF(AND(SUM($GT108:GT108)&lt;&gt;1,$GJ108=4,$FZ108=1,$GC108&gt;0),1,),0)</f>
        <v>0</v>
      </c>
      <c r="GV108" s="455">
        <f t="shared" si="366"/>
        <v>0</v>
      </c>
      <c r="GW108" s="455">
        <f t="shared" si="367"/>
        <v>0</v>
      </c>
      <c r="GX108" s="455">
        <f>IF($FX108&lt;&gt;1,IF(AND($GJ108=2,SUM($GV108:GW108)&lt;&gt;1),IF(AND($FY108=1,$GD108&gt;=0.2),1,),),0)</f>
        <v>0</v>
      </c>
      <c r="GY108" s="455">
        <f>IF($FX108&lt;&gt;1,IF(AND($GJ108=2,SUM($GV108:GX108)&lt;&gt;1),IF(AND($FY108=1,$GD108&gt;=0.1),1,),),0)</f>
        <v>0</v>
      </c>
      <c r="GZ108" s="455">
        <f>IF($FX108&lt;&gt;1,IF(AND($GJ108=2,SUM($GV108:GY108)&lt;&gt;1),IF(AND($FY108=1,$GC108&gt;0),1,),),0)</f>
        <v>0</v>
      </c>
      <c r="HA108" s="455">
        <f>IF($FX108&lt;&gt;1,IF(AND($GJ108=2,SUM($GV108:GZ108)&lt;&gt;1),IF($GD108&gt;=0.2,1,),),0)</f>
        <v>0</v>
      </c>
      <c r="HB108" s="455">
        <f>IF($FX108&lt;&gt;1,IF(AND($GJ108=2,SUM($GV108:HA108)&lt;&gt;1),IF($FY108=1,1,),),0)</f>
        <v>0</v>
      </c>
      <c r="HC108" s="455">
        <f>IF($FX108&lt;&gt;1,IF(AND($GJ108=2,SUM($GV108:HB108)&lt;&gt;1),IF($GD108&gt;=0.1,1,),),0)</f>
        <v>0</v>
      </c>
      <c r="HD108" s="455">
        <f>IF($FX108&lt;&gt;1,IF(AND(SUM($GV108:HC108)&lt;&gt;1,$GJ108=2,$GC108&gt;0),1,),0)</f>
        <v>0</v>
      </c>
      <c r="HE108" s="455">
        <f t="shared" si="368"/>
        <v>0</v>
      </c>
      <c r="HF108" s="455">
        <f t="shared" si="369"/>
        <v>0</v>
      </c>
      <c r="HG108" s="455">
        <f>IF($FX108&lt;&gt;1,IF(AND($GJ108=3,SUM($HE108:HF108)&lt;&gt;1),IF(AND($FY108=1,$GD108&gt;=0.1),1,),),0)</f>
        <v>0</v>
      </c>
      <c r="HH108" s="455">
        <f>IF($FX108&lt;&gt;1,IF(AND($GJ108=3,SUM($HE108:HG108)&lt;&gt;1),IF(AND($FY108=1,$GD108&gt;=0.05),1,),),0)</f>
        <v>0</v>
      </c>
      <c r="HI108" s="455">
        <f>IF($FX108&lt;&gt;1,IF(AND($GJ108=3,SUM($HE108:HH108)&lt;&gt;1),IF(AND($FY108=1,$GC108&gt;0),1,),),0)</f>
        <v>0</v>
      </c>
      <c r="HJ108" s="455">
        <f>IF($FX108&lt;&gt;1,IF(AND($GJ108=3,SUM($HE108:HI108)&lt;&gt;1),IF($GD108&gt;=0.1,1,),),0)</f>
        <v>0</v>
      </c>
      <c r="HK108" s="455">
        <f>IF($FX108&lt;&gt;1,IF(AND($GJ108=3,SUM($HE108:HJ108)&lt;&gt;1),IF($FY108=1,1,),),0)</f>
        <v>0</v>
      </c>
      <c r="HL108" s="455">
        <f>IF($FX108&lt;&gt;1,IF(AND($GJ108=3,SUM($HE108:HK108)&lt;&gt;1),IF($GD108&gt;=0.05,1,),),0)</f>
        <v>0</v>
      </c>
      <c r="HM108" s="455">
        <f>IF($FX108&lt;&gt;1,IF(AND(SUM($HE108:HL108)&lt;&gt;1,$GJ108=3,$FZ108=1,$GC108&gt;0),1,),0)</f>
        <v>0</v>
      </c>
      <c r="HN108" s="457">
        <f t="shared" si="465"/>
        <v>0</v>
      </c>
      <c r="HO108" s="458"/>
      <c r="HP108" s="459">
        <f t="shared" si="370"/>
        <v>0</v>
      </c>
      <c r="HQ108" s="460">
        <f t="shared" si="371"/>
        <v>0</v>
      </c>
      <c r="HR108" s="460">
        <f t="shared" si="372"/>
        <v>0</v>
      </c>
      <c r="HS108" s="460">
        <f t="shared" si="373"/>
        <v>0</v>
      </c>
      <c r="HT108" s="460">
        <f t="shared" si="374"/>
        <v>0</v>
      </c>
      <c r="HU108" s="460">
        <f t="shared" si="375"/>
        <v>0</v>
      </c>
      <c r="HV108" s="460">
        <f t="shared" si="376"/>
        <v>0</v>
      </c>
      <c r="HW108" s="460">
        <f t="shared" si="377"/>
        <v>0</v>
      </c>
      <c r="HX108" s="460">
        <f t="shared" si="378"/>
        <v>0</v>
      </c>
      <c r="HY108" s="460">
        <f t="shared" si="379"/>
        <v>0</v>
      </c>
      <c r="HZ108" s="460">
        <f t="shared" si="380"/>
        <v>0</v>
      </c>
      <c r="IA108" s="460">
        <f t="shared" si="381"/>
        <v>0</v>
      </c>
      <c r="IB108" s="460">
        <f t="shared" si="382"/>
        <v>0</v>
      </c>
      <c r="IC108" s="460">
        <f t="shared" si="383"/>
        <v>0</v>
      </c>
      <c r="ID108" s="460">
        <f t="shared" si="384"/>
        <v>0</v>
      </c>
      <c r="IE108" s="460">
        <f t="shared" si="385"/>
        <v>0</v>
      </c>
      <c r="IF108" s="460">
        <f t="shared" si="386"/>
        <v>0</v>
      </c>
      <c r="IG108" s="460">
        <f t="shared" si="387"/>
        <v>0</v>
      </c>
      <c r="IH108" s="460">
        <f t="shared" si="388"/>
        <v>0</v>
      </c>
      <c r="II108" s="460">
        <f t="shared" si="389"/>
        <v>0</v>
      </c>
      <c r="IJ108" s="460">
        <f t="shared" si="390"/>
        <v>0</v>
      </c>
      <c r="IK108" s="460">
        <f t="shared" si="391"/>
        <v>0</v>
      </c>
      <c r="IL108" s="460">
        <f t="shared" si="392"/>
        <v>0</v>
      </c>
      <c r="IM108" s="460">
        <f t="shared" si="393"/>
        <v>0</v>
      </c>
      <c r="IN108" s="460">
        <f t="shared" si="394"/>
        <v>0</v>
      </c>
      <c r="IO108" s="460">
        <f t="shared" si="395"/>
        <v>0</v>
      </c>
      <c r="IP108" s="460">
        <f t="shared" si="396"/>
        <v>0</v>
      </c>
      <c r="IQ108" s="460">
        <f t="shared" si="397"/>
        <v>0</v>
      </c>
      <c r="IR108" s="460">
        <f t="shared" si="398"/>
        <v>0</v>
      </c>
      <c r="IS108" s="460">
        <f t="shared" si="399"/>
        <v>0</v>
      </c>
      <c r="IT108" s="460">
        <f t="shared" si="400"/>
        <v>0</v>
      </c>
      <c r="IU108" s="460">
        <f t="shared" si="401"/>
        <v>0</v>
      </c>
      <c r="IV108" s="460">
        <f t="shared" si="402"/>
        <v>0</v>
      </c>
      <c r="IW108" s="460">
        <f t="shared" si="403"/>
        <v>0</v>
      </c>
      <c r="IX108" s="460">
        <f t="shared" si="404"/>
        <v>0</v>
      </c>
      <c r="IY108" s="460">
        <f t="shared" si="405"/>
        <v>0</v>
      </c>
      <c r="IZ108" s="460">
        <f t="shared" si="406"/>
        <v>0</v>
      </c>
      <c r="JA108" s="460">
        <f t="shared" si="407"/>
        <v>0</v>
      </c>
      <c r="JB108" s="460">
        <f t="shared" si="408"/>
        <v>0</v>
      </c>
      <c r="JC108" s="460">
        <f t="shared" si="409"/>
        <v>0</v>
      </c>
      <c r="JD108" s="460">
        <f t="shared" si="410"/>
        <v>0</v>
      </c>
      <c r="JE108" s="460">
        <f t="shared" si="411"/>
        <v>0</v>
      </c>
      <c r="JF108" s="460">
        <f t="shared" si="412"/>
        <v>0</v>
      </c>
      <c r="JG108" s="460">
        <f t="shared" si="466"/>
        <v>0</v>
      </c>
      <c r="JH108" s="460">
        <f t="shared" si="467"/>
        <v>0</v>
      </c>
      <c r="JI108" s="460">
        <f t="shared" si="468"/>
        <v>0</v>
      </c>
      <c r="JJ108" s="460">
        <f t="shared" si="469"/>
        <v>0</v>
      </c>
      <c r="JK108" s="460">
        <f t="shared" si="470"/>
        <v>0</v>
      </c>
      <c r="JL108" s="460">
        <f t="shared" si="471"/>
        <v>0</v>
      </c>
      <c r="JM108" s="648">
        <f t="shared" si="413"/>
        <v>0</v>
      </c>
      <c r="JN108" s="460">
        <f t="shared" si="414"/>
        <v>0</v>
      </c>
      <c r="JO108" s="460">
        <f t="shared" si="415"/>
        <v>0</v>
      </c>
      <c r="JP108" s="648">
        <f t="shared" si="416"/>
        <v>0</v>
      </c>
      <c r="JQ108" s="460">
        <f t="shared" si="417"/>
        <v>0</v>
      </c>
      <c r="JR108" s="460">
        <f t="shared" si="418"/>
        <v>0</v>
      </c>
      <c r="JS108" s="460">
        <f t="shared" si="472"/>
        <v>0</v>
      </c>
      <c r="JT108" s="460">
        <f t="shared" si="419"/>
        <v>0</v>
      </c>
      <c r="JU108" s="460">
        <f t="shared" si="420"/>
        <v>0</v>
      </c>
      <c r="JV108" s="460">
        <f t="shared" si="421"/>
        <v>0</v>
      </c>
      <c r="JW108" s="460">
        <f t="shared" si="506"/>
        <v>0</v>
      </c>
      <c r="JX108" s="460">
        <f t="shared" si="506"/>
        <v>0</v>
      </c>
      <c r="JY108" s="460">
        <f t="shared" si="506"/>
        <v>0</v>
      </c>
      <c r="JZ108" s="460">
        <f t="shared" si="506"/>
        <v>0</v>
      </c>
      <c r="KA108" s="460">
        <f t="shared" si="506"/>
        <v>0</v>
      </c>
      <c r="KB108" s="460">
        <f t="shared" si="506"/>
        <v>0</v>
      </c>
      <c r="KC108" s="460">
        <f t="shared" si="506"/>
        <v>0</v>
      </c>
      <c r="KD108" s="460">
        <f t="shared" si="506"/>
        <v>0</v>
      </c>
      <c r="KE108" s="460">
        <f t="shared" si="506"/>
        <v>0</v>
      </c>
      <c r="KF108" s="460">
        <f t="shared" si="505"/>
        <v>0</v>
      </c>
      <c r="KG108" s="460">
        <f t="shared" si="505"/>
        <v>0</v>
      </c>
      <c r="KH108" s="460">
        <f t="shared" si="505"/>
        <v>0</v>
      </c>
      <c r="KI108" s="460">
        <f t="shared" si="498"/>
        <v>0</v>
      </c>
      <c r="KJ108" s="460">
        <f t="shared" si="499"/>
        <v>0</v>
      </c>
      <c r="KK108" s="460">
        <f t="shared" si="499"/>
        <v>0</v>
      </c>
      <c r="KL108" s="460">
        <f t="shared" si="499"/>
        <v>0</v>
      </c>
      <c r="KM108" s="460">
        <f t="shared" si="499"/>
        <v>0</v>
      </c>
      <c r="KN108" s="460">
        <f t="shared" si="499"/>
        <v>0</v>
      </c>
      <c r="KO108" s="460">
        <f t="shared" si="499"/>
        <v>0</v>
      </c>
      <c r="KP108" s="460">
        <f t="shared" si="499"/>
        <v>0</v>
      </c>
      <c r="KQ108" s="460">
        <f t="shared" si="499"/>
        <v>0</v>
      </c>
      <c r="KR108" s="460">
        <f t="shared" si="491"/>
        <v>0</v>
      </c>
      <c r="KS108" s="460">
        <f t="shared" si="491"/>
        <v>0</v>
      </c>
      <c r="KT108" s="460">
        <f t="shared" si="491"/>
        <v>0</v>
      </c>
      <c r="KU108" s="460">
        <f t="shared" si="491"/>
        <v>0</v>
      </c>
      <c r="KV108" s="460">
        <f t="shared" si="491"/>
        <v>0</v>
      </c>
      <c r="KW108" s="460">
        <f t="shared" si="491"/>
        <v>0</v>
      </c>
      <c r="KX108" s="460">
        <f t="shared" si="423"/>
        <v>0</v>
      </c>
      <c r="KY108" s="460">
        <f t="shared" si="490"/>
        <v>0</v>
      </c>
      <c r="KZ108" s="460">
        <f t="shared" si="424"/>
        <v>0</v>
      </c>
      <c r="LA108" s="457">
        <f t="shared" si="424"/>
        <v>0</v>
      </c>
      <c r="LB108" s="461">
        <f t="shared" si="473"/>
        <v>0</v>
      </c>
      <c r="LC108" s="460">
        <f t="shared" si="425"/>
        <v>0</v>
      </c>
      <c r="LD108" s="462">
        <f>IF(I108=1,VLOOKUP(C108,'総括表 (A表)'!$E$12:$AP$542,37,FALSE),)</f>
        <v>0</v>
      </c>
      <c r="LE108" s="463">
        <f t="shared" si="474"/>
        <v>0</v>
      </c>
      <c r="LF108" s="460" t="str">
        <f t="shared" si="426"/>
        <v/>
      </c>
      <c r="LG108" s="460" t="str">
        <f t="shared" si="427"/>
        <v/>
      </c>
      <c r="LH108" s="460" t="str">
        <f t="shared" si="475"/>
        <v/>
      </c>
      <c r="LI108" s="460" t="str">
        <f t="shared" si="476"/>
        <v/>
      </c>
      <c r="LJ108" s="460" t="str">
        <f t="shared" si="477"/>
        <v/>
      </c>
      <c r="LK108" s="460" t="str">
        <f t="shared" si="478"/>
        <v/>
      </c>
      <c r="LL108" s="460" t="str">
        <f t="shared" si="479"/>
        <v/>
      </c>
      <c r="LM108" s="460" t="str">
        <f t="shared" si="480"/>
        <v/>
      </c>
      <c r="LN108" s="460" t="str">
        <f t="shared" si="481"/>
        <v/>
      </c>
      <c r="LO108" s="462" t="str">
        <f t="shared" si="428"/>
        <v/>
      </c>
      <c r="LP108" s="459">
        <f t="shared" si="482"/>
        <v>0</v>
      </c>
      <c r="LQ108" s="460" t="str">
        <f t="shared" si="429"/>
        <v/>
      </c>
      <c r="LR108" s="460" t="str">
        <f t="shared" si="430"/>
        <v/>
      </c>
      <c r="LS108" s="464" t="str">
        <f t="shared" si="431"/>
        <v/>
      </c>
      <c r="LT108" s="460" t="str">
        <f t="shared" si="432"/>
        <v/>
      </c>
      <c r="LU108" s="460" t="str">
        <f t="shared" si="433"/>
        <v/>
      </c>
      <c r="LV108" s="621" t="str">
        <f t="shared" si="489"/>
        <v>○</v>
      </c>
      <c r="LW108" s="459">
        <f t="shared" si="483"/>
        <v>0</v>
      </c>
      <c r="LX108" s="465">
        <f t="shared" si="434"/>
        <v>0</v>
      </c>
      <c r="LY108" s="465" t="str">
        <f t="shared" si="435"/>
        <v/>
      </c>
      <c r="LZ108" s="466" t="str">
        <f t="shared" si="484"/>
        <v/>
      </c>
      <c r="MA108" s="466">
        <f t="shared" si="436"/>
        <v>0</v>
      </c>
      <c r="MB108" s="466">
        <f t="shared" si="485"/>
        <v>0</v>
      </c>
      <c r="MC108" s="466">
        <f t="shared" si="437"/>
        <v>0</v>
      </c>
      <c r="MD108" s="467">
        <f t="shared" si="438"/>
        <v>0</v>
      </c>
      <c r="ME108" s="468" t="str">
        <f t="shared" si="439"/>
        <v>○</v>
      </c>
      <c r="MF108" s="469" t="str">
        <f t="shared" si="440"/>
        <v/>
      </c>
      <c r="MG108" s="466">
        <f t="shared" si="441"/>
        <v>0</v>
      </c>
      <c r="MH108" s="470">
        <f t="shared" si="442"/>
        <v>0</v>
      </c>
      <c r="MI108" s="471" t="str">
        <f t="shared" si="486"/>
        <v>○</v>
      </c>
      <c r="MJ108" s="556" t="str">
        <f t="shared" si="487"/>
        <v>○</v>
      </c>
      <c r="MK108" s="569" t="str">
        <f t="shared" si="443"/>
        <v/>
      </c>
      <c r="ML108" s="568" t="str">
        <f t="shared" si="444"/>
        <v/>
      </c>
      <c r="MM108" s="570" t="str">
        <f t="shared" si="445"/>
        <v/>
      </c>
      <c r="MN108" s="571">
        <f t="shared" si="446"/>
        <v>0</v>
      </c>
    </row>
    <row r="109" spans="1:352" ht="30" customHeight="1">
      <c r="A109" s="531">
        <f t="shared" si="331"/>
        <v>0</v>
      </c>
      <c r="B109" s="531">
        <f t="shared" si="447"/>
        <v>0</v>
      </c>
      <c r="C109" s="531">
        <f t="shared" si="495"/>
        <v>0</v>
      </c>
      <c r="D109" s="531">
        <f t="shared" si="448"/>
        <v>0</v>
      </c>
      <c r="E109" s="531">
        <f t="shared" si="332"/>
        <v>0</v>
      </c>
      <c r="F109" s="531">
        <f t="shared" si="333"/>
        <v>0</v>
      </c>
      <c r="G109" s="531">
        <f t="shared" si="449"/>
        <v>0</v>
      </c>
      <c r="H109" s="531">
        <f t="shared" si="450"/>
        <v>0</v>
      </c>
      <c r="I109" s="531">
        <f t="shared" si="334"/>
        <v>0</v>
      </c>
      <c r="J109" s="531">
        <f t="shared" si="451"/>
        <v>0</v>
      </c>
      <c r="K109" s="532">
        <f t="shared" si="335"/>
        <v>96</v>
      </c>
      <c r="L109" s="390"/>
      <c r="M109" s="391"/>
      <c r="N109" s="391"/>
      <c r="O109" s="102"/>
      <c r="P109" s="545" cm="1">
        <f t="array" ref="P109">IFERROR(_xlfn.IFS($O109=1,"都市農業地域",$O109=2,"平地農業地域",$O109=3,"中間農業地域",$O109=4,"山間農業地域"),0)</f>
        <v>0</v>
      </c>
      <c r="Q109" s="560"/>
      <c r="R109" s="317">
        <f t="shared" si="336"/>
        <v>0</v>
      </c>
      <c r="S109" s="637"/>
      <c r="T109" s="742"/>
      <c r="U109" s="743"/>
      <c r="V109" s="637"/>
      <c r="W109" s="455" t="str">
        <f t="shared" si="452"/>
        <v/>
      </c>
      <c r="X109" s="546" t="str">
        <f>IFERROR(IF($Y109=5,"100万円",VLOOKUP($W109,'整理番号表 （R7） '!$Y$33:$Z$34,2,"FALSE")),"")</f>
        <v/>
      </c>
      <c r="Y109" s="50"/>
      <c r="Z109" s="456" cm="1">
        <f t="array" ref="Z109">IFERROR(_xlfn.IFS($Y109=1,"認定農業者",$Y109=2,"認定就農者",$Y109=3,"集落営農組織(任意組織)",$Y109=4,"市町村基本構想に示す目標水準を達成している農業者",$Y109=5,"市町村が認める者"),0)</f>
        <v>0</v>
      </c>
      <c r="AA109" s="371"/>
      <c r="AB109" s="547">
        <f>'整理番号表 （R7） '!$AC109</f>
        <v>0</v>
      </c>
      <c r="AC109" s="548">
        <f t="shared" si="497"/>
        <v>0</v>
      </c>
      <c r="AD109" s="50"/>
      <c r="AE109" s="50"/>
      <c r="AF109" s="318">
        <f>IF(AE109&lt;&gt;0,VLOOKUP(AE109,'整理番号表 （R7） '!$B$20:$F$47,2,FALSE),)</f>
        <v>0</v>
      </c>
      <c r="AG109" s="104"/>
      <c r="AH109" s="549" t="str">
        <f>IFERROR(VLOOKUP(AG109,'整理番号表 （R7） '!$P$6:$Q$39,2,FALSE),"")</f>
        <v/>
      </c>
      <c r="AI109" s="106"/>
      <c r="AJ109" s="530">
        <f t="shared" si="337"/>
        <v>0</v>
      </c>
      <c r="AK109" s="89"/>
      <c r="AL109" s="632"/>
      <c r="AM109" s="439"/>
      <c r="AN109" s="440"/>
      <c r="AO109" s="440"/>
      <c r="AP109" s="104"/>
      <c r="AQ109" s="441">
        <f>IF(AP109&lt;&gt;0,VLOOKUP(AP109,'整理番号表 （R7） '!$P$43:$R$49,2,FALSE),)</f>
        <v>0</v>
      </c>
      <c r="AR109" s="442"/>
      <c r="AS109" s="440"/>
      <c r="AT109" s="105"/>
      <c r="AU109" s="767"/>
      <c r="AV109" s="767"/>
      <c r="AW109" s="418"/>
      <c r="AX109" s="443">
        <f t="shared" si="453"/>
        <v>0</v>
      </c>
      <c r="AY109" s="443">
        <f t="shared" si="338"/>
        <v>0</v>
      </c>
      <c r="AZ109" s="418"/>
      <c r="BA109" s="443">
        <f t="shared" si="488"/>
        <v>0</v>
      </c>
      <c r="BB109" s="444"/>
      <c r="BC109" s="444"/>
      <c r="BD109" s="444"/>
      <c r="BE109" s="620"/>
      <c r="BF109" s="553" t="str">
        <f t="shared" si="339"/>
        <v/>
      </c>
      <c r="BG109" s="562" t="str">
        <f t="shared" si="340"/>
        <v/>
      </c>
      <c r="BH109" s="445">
        <f t="shared" si="454"/>
        <v>0</v>
      </c>
      <c r="BI109" s="445">
        <f t="shared" si="455"/>
        <v>0</v>
      </c>
      <c r="BJ109" s="446"/>
      <c r="BK109" s="446"/>
      <c r="BL109" s="446"/>
      <c r="BM109" s="45"/>
      <c r="BN109" s="318">
        <f>IF(BM109&lt;&gt;0,VLOOKUP(BM109,'整理番号表 （R7） '!$T$6:$U$16,2,FALSE),)</f>
        <v>0</v>
      </c>
      <c r="BO109" s="45"/>
      <c r="BP109" s="318">
        <f>IF(BO109&lt;&gt;0,VLOOKUP(BO109,'整理番号表 （R7） '!$T$23:$U$30,2,FALSE),)</f>
        <v>0</v>
      </c>
      <c r="BQ109" s="45"/>
      <c r="BR109" s="319">
        <f t="shared" si="341"/>
        <v>0</v>
      </c>
      <c r="BS109" s="763" t="str">
        <f t="shared" si="342"/>
        <v/>
      </c>
      <c r="BT109" s="113"/>
      <c r="BU109" s="618"/>
      <c r="BV109" s="113"/>
      <c r="BW109" s="113"/>
      <c r="BX109" s="113"/>
      <c r="BY109" s="554">
        <f t="shared" si="456"/>
        <v>0</v>
      </c>
      <c r="BZ109" s="764">
        <f t="shared" si="507"/>
        <v>0</v>
      </c>
      <c r="CA109" s="317">
        <f t="shared" si="457"/>
        <v>0</v>
      </c>
      <c r="CB109" s="357" t="str">
        <f t="shared" si="496"/>
        <v/>
      </c>
      <c r="CC109" s="317">
        <f t="shared" si="343"/>
        <v>0</v>
      </c>
      <c r="CD109" s="317">
        <f t="shared" si="458"/>
        <v>0</v>
      </c>
      <c r="CE109" s="317">
        <f t="shared" si="459"/>
        <v>0</v>
      </c>
      <c r="CF109" s="317">
        <f t="shared" si="460"/>
        <v>0</v>
      </c>
      <c r="CG109" s="317">
        <f t="shared" si="461"/>
        <v>0</v>
      </c>
      <c r="CH109" s="317">
        <f t="shared" si="462"/>
        <v>0</v>
      </c>
      <c r="CI109" s="357" t="str">
        <f t="shared" si="463"/>
        <v/>
      </c>
      <c r="CJ109" s="572">
        <f t="shared" si="508"/>
        <v>0</v>
      </c>
      <c r="CK109" s="320">
        <f t="shared" si="508"/>
        <v>0</v>
      </c>
      <c r="CL109" s="320">
        <f t="shared" si="508"/>
        <v>0</v>
      </c>
      <c r="CM109" s="320">
        <f t="shared" si="508"/>
        <v>0</v>
      </c>
      <c r="CN109" s="320">
        <f t="shared" si="508"/>
        <v>0</v>
      </c>
      <c r="CO109" s="320">
        <f t="shared" si="508"/>
        <v>0</v>
      </c>
      <c r="CP109" s="320">
        <f t="shared" si="344"/>
        <v>0</v>
      </c>
      <c r="CQ109" s="320">
        <f t="shared" si="509"/>
        <v>0</v>
      </c>
      <c r="CR109" s="320">
        <f t="shared" si="509"/>
        <v>0</v>
      </c>
      <c r="CS109" s="320">
        <f t="shared" si="509"/>
        <v>0</v>
      </c>
      <c r="CT109" s="320">
        <f t="shared" si="509"/>
        <v>0</v>
      </c>
      <c r="CU109" s="320">
        <f t="shared" si="509"/>
        <v>0</v>
      </c>
      <c r="CV109" s="320">
        <f t="shared" si="509"/>
        <v>0</v>
      </c>
      <c r="CW109" s="320">
        <f t="shared" si="345"/>
        <v>0</v>
      </c>
      <c r="CX109" s="320">
        <f t="shared" si="510"/>
        <v>0</v>
      </c>
      <c r="CY109" s="320">
        <f t="shared" si="510"/>
        <v>0</v>
      </c>
      <c r="CZ109" s="320">
        <f t="shared" si="510"/>
        <v>0</v>
      </c>
      <c r="DA109" s="320">
        <f t="shared" si="510"/>
        <v>0</v>
      </c>
      <c r="DB109" s="320">
        <f t="shared" si="510"/>
        <v>0</v>
      </c>
      <c r="DC109" s="320">
        <f t="shared" si="510"/>
        <v>0</v>
      </c>
      <c r="DD109" s="320">
        <f t="shared" si="346"/>
        <v>0</v>
      </c>
      <c r="DE109" s="320">
        <f t="shared" si="503"/>
        <v>0</v>
      </c>
      <c r="DF109" s="320">
        <f t="shared" si="503"/>
        <v>0</v>
      </c>
      <c r="DG109" s="320">
        <f t="shared" si="503"/>
        <v>0</v>
      </c>
      <c r="DH109" s="320">
        <f t="shared" si="503"/>
        <v>0</v>
      </c>
      <c r="DI109" s="320">
        <f t="shared" si="504"/>
        <v>0</v>
      </c>
      <c r="DJ109" s="320">
        <f t="shared" si="504"/>
        <v>0</v>
      </c>
      <c r="DK109" s="320">
        <f t="shared" si="347"/>
        <v>0</v>
      </c>
      <c r="DL109" s="320">
        <f t="shared" si="348"/>
        <v>0</v>
      </c>
      <c r="DM109" s="320">
        <f t="shared" si="349"/>
        <v>0</v>
      </c>
      <c r="DN109" s="320">
        <f t="shared" si="350"/>
        <v>0</v>
      </c>
      <c r="DO109" s="320">
        <f t="shared" si="351"/>
        <v>0</v>
      </c>
      <c r="DP109" s="374">
        <f t="shared" si="352"/>
        <v>0</v>
      </c>
      <c r="DQ109" s="447">
        <f t="shared" si="353"/>
        <v>0</v>
      </c>
      <c r="DR109" s="447">
        <f>IF($W109=1,IF(SUM($DQ109:DQ109)&lt;&gt;1,IF(SUM(GL109,GW109,HF109)&gt;0,1,),),)</f>
        <v>0</v>
      </c>
      <c r="DS109" s="447">
        <f>IF($W109=1,IF(SUM($DQ109:DR109)&lt;&gt;1,IF(SUM(GM109,GX109,HG109)&gt;0,1,),),)</f>
        <v>0</v>
      </c>
      <c r="DT109" s="447">
        <f>IF($W109=1,IF(SUM($DQ109:DS109)&lt;&gt;1,IF(SUM(GN109,GY109,HH109)&gt;0,1,),),)</f>
        <v>0</v>
      </c>
      <c r="DU109" s="447">
        <f>IF($W109=1,IF(SUM($DQ109:DT109)&lt;&gt;1,IF(SUM(GO109,GT109,GZ109,HI109)&gt;0,1,),),)</f>
        <v>0</v>
      </c>
      <c r="DV109" s="447">
        <f>IF($W109=1,IF(SUM($DQ109:DT109)&lt;&gt;1,IF(SUM(GP109,HA109,HJ109)&gt;0,1,),),)</f>
        <v>0</v>
      </c>
      <c r="DW109" s="447">
        <f>IF($W109=1,IF(SUM($DQ109:DV109)&lt;&gt;1,IF(SUM(GQ109,HB109,HK109)&gt;0,1,),),)</f>
        <v>0</v>
      </c>
      <c r="DX109" s="447">
        <f>IF($W109=1,IF(SUM($DQ109:DV109)&lt;&gt;1,IF(SUM(GR109,HC109,HL109)&gt;0,1,),),)</f>
        <v>0</v>
      </c>
      <c r="DY109" s="447">
        <f>IF($W109=1,IF(SUM($DQ109:DX109)&lt;&gt;1,IF(SUM(GS109,HD109,HM109,GU109)&gt;0,1,),),)</f>
        <v>0</v>
      </c>
      <c r="DZ109" s="447">
        <f t="shared" si="354"/>
        <v>0</v>
      </c>
      <c r="EA109" s="643"/>
      <c r="EB109" s="643"/>
      <c r="EC109" s="643"/>
      <c r="ED109" s="643"/>
      <c r="EE109" s="643"/>
      <c r="EF109" s="643"/>
      <c r="EG109" s="643"/>
      <c r="EH109" s="643"/>
      <c r="EI109" s="643"/>
      <c r="EJ109" s="643"/>
      <c r="EK109" s="643"/>
      <c r="EL109" s="643"/>
      <c r="EM109" s="56"/>
      <c r="EN109" s="56"/>
      <c r="EO109" s="56"/>
      <c r="EP109" s="56"/>
      <c r="EQ109" s="56"/>
      <c r="ER109" s="555">
        <f t="shared" si="355"/>
        <v>0</v>
      </c>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448"/>
      <c r="FT109" s="56"/>
      <c r="FU109" s="449"/>
      <c r="FV109" s="458"/>
      <c r="FW109" s="573"/>
      <c r="FX109" s="530">
        <f t="shared" si="356"/>
        <v>0</v>
      </c>
      <c r="FY109" s="450"/>
      <c r="FZ109" s="451"/>
      <c r="GA109" s="452"/>
      <c r="GB109" s="452"/>
      <c r="GC109" s="453">
        <f t="shared" si="357"/>
        <v>0</v>
      </c>
      <c r="GD109" s="454">
        <f t="shared" si="358"/>
        <v>0</v>
      </c>
      <c r="GE109" s="455">
        <f t="shared" si="359"/>
        <v>0</v>
      </c>
      <c r="GF109" s="456">
        <f t="shared" si="360"/>
        <v>0</v>
      </c>
      <c r="GG109" s="456">
        <f t="shared" si="361"/>
        <v>0</v>
      </c>
      <c r="GH109" s="456">
        <f t="shared" si="362"/>
        <v>0</v>
      </c>
      <c r="GI109" s="456">
        <f t="shared" si="363"/>
        <v>0</v>
      </c>
      <c r="GJ109" s="455">
        <f t="shared" si="364"/>
        <v>0</v>
      </c>
      <c r="GK109" s="455">
        <f t="shared" si="464"/>
        <v>0</v>
      </c>
      <c r="GL109" s="455">
        <f>IF(AND($FX109&lt;&gt;1,$FZ109&lt;&gt;1),IF(AND(SUM($GK109:GK109)&lt;&gt;1),IF($GC109&gt;=10,1,),),0)</f>
        <v>0</v>
      </c>
      <c r="GM109" s="455">
        <f>IF(AND($FX109&lt;&gt;1,$FZ109&lt;&gt;1),IF(AND(SUM($GK109:GL109)&lt;&gt;1),IF(AND($FY109=1,$GC109&gt;=4),1,),),0)</f>
        <v>0</v>
      </c>
      <c r="GN109" s="455">
        <f>IF(AND($FX109&lt;&gt;1,$FZ109&lt;&gt;1),IF(AND(SUM($GK109:GM109)&lt;&gt;1),IF(AND($FY109=1,$GC109&gt;=2),1,),),0)</f>
        <v>0</v>
      </c>
      <c r="GO109" s="455">
        <f>IF(AND($FX109&lt;&gt;1,$FZ109&lt;&gt;1),IF(AND(SUM($GK109:GN109)&lt;&gt;1),IF(AND($FY109=1,$GC109&gt;0),1,),),0)</f>
        <v>0</v>
      </c>
      <c r="GP109" s="455">
        <f>IF(AND($FX109&lt;&gt;1,$FZ109&lt;&gt;1),IF(AND(SUM($GK109:GO109)&lt;&gt;1),IF($GC109&gt;=4,1,),),0)</f>
        <v>0</v>
      </c>
      <c r="GQ109" s="455">
        <f>IF(AND($FX109&lt;&gt;1,$FZ109&lt;&gt;1),IF(AND(SUM($GK109:GP109)&lt;&gt;1),IF($FY109=1,1,),),0)</f>
        <v>0</v>
      </c>
      <c r="GR109" s="455">
        <f>IF(AND($FX109&lt;&gt;1,$FZ109&lt;&gt;1),IF(AND(SUM($GK109:GQ109)&lt;&gt;1),IF($GC109&gt;=2,1,),),0)</f>
        <v>0</v>
      </c>
      <c r="GS109" s="455">
        <f>IF(AND($FX109&lt;&gt;1,$FZ109&lt;&gt;1),IF(AND(SUM($GK109:GR109)&lt;&gt;1),IF($GC109&gt;0,1,),),0)</f>
        <v>0</v>
      </c>
      <c r="GT109" s="455">
        <f t="shared" si="365"/>
        <v>0</v>
      </c>
      <c r="GU109" s="455">
        <f>IF($FX109&lt;&gt;1,IF(AND(SUM($GT109:GT109)&lt;&gt;1,$GJ109=4,$FZ109=1,$GC109&gt;0),1,),0)</f>
        <v>0</v>
      </c>
      <c r="GV109" s="455">
        <f t="shared" si="366"/>
        <v>0</v>
      </c>
      <c r="GW109" s="455">
        <f t="shared" si="367"/>
        <v>0</v>
      </c>
      <c r="GX109" s="455">
        <f>IF($FX109&lt;&gt;1,IF(AND($GJ109=2,SUM($GV109:GW109)&lt;&gt;1),IF(AND($FY109=1,$GD109&gt;=0.2),1,),),0)</f>
        <v>0</v>
      </c>
      <c r="GY109" s="455">
        <f>IF($FX109&lt;&gt;1,IF(AND($GJ109=2,SUM($GV109:GX109)&lt;&gt;1),IF(AND($FY109=1,$GD109&gt;=0.1),1,),),0)</f>
        <v>0</v>
      </c>
      <c r="GZ109" s="455">
        <f>IF($FX109&lt;&gt;1,IF(AND($GJ109=2,SUM($GV109:GY109)&lt;&gt;1),IF(AND($FY109=1,$GC109&gt;0),1,),),0)</f>
        <v>0</v>
      </c>
      <c r="HA109" s="455">
        <f>IF($FX109&lt;&gt;1,IF(AND($GJ109=2,SUM($GV109:GZ109)&lt;&gt;1),IF($GD109&gt;=0.2,1,),),0)</f>
        <v>0</v>
      </c>
      <c r="HB109" s="455">
        <f>IF($FX109&lt;&gt;1,IF(AND($GJ109=2,SUM($GV109:HA109)&lt;&gt;1),IF($FY109=1,1,),),0)</f>
        <v>0</v>
      </c>
      <c r="HC109" s="455">
        <f>IF($FX109&lt;&gt;1,IF(AND($GJ109=2,SUM($GV109:HB109)&lt;&gt;1),IF($GD109&gt;=0.1,1,),),0)</f>
        <v>0</v>
      </c>
      <c r="HD109" s="455">
        <f>IF($FX109&lt;&gt;1,IF(AND(SUM($GV109:HC109)&lt;&gt;1,$GJ109=2,$GC109&gt;0),1,),0)</f>
        <v>0</v>
      </c>
      <c r="HE109" s="455">
        <f t="shared" si="368"/>
        <v>0</v>
      </c>
      <c r="HF109" s="455">
        <f t="shared" si="369"/>
        <v>0</v>
      </c>
      <c r="HG109" s="455">
        <f>IF($FX109&lt;&gt;1,IF(AND($GJ109=3,SUM($HE109:HF109)&lt;&gt;1),IF(AND($FY109=1,$GD109&gt;=0.1),1,),),0)</f>
        <v>0</v>
      </c>
      <c r="HH109" s="455">
        <f>IF($FX109&lt;&gt;1,IF(AND($GJ109=3,SUM($HE109:HG109)&lt;&gt;1),IF(AND($FY109=1,$GD109&gt;=0.05),1,),),0)</f>
        <v>0</v>
      </c>
      <c r="HI109" s="455">
        <f>IF($FX109&lt;&gt;1,IF(AND($GJ109=3,SUM($HE109:HH109)&lt;&gt;1),IF(AND($FY109=1,$GC109&gt;0),1,),),0)</f>
        <v>0</v>
      </c>
      <c r="HJ109" s="455">
        <f>IF($FX109&lt;&gt;1,IF(AND($GJ109=3,SUM($HE109:HI109)&lt;&gt;1),IF($GD109&gt;=0.1,1,),),0)</f>
        <v>0</v>
      </c>
      <c r="HK109" s="455">
        <f>IF($FX109&lt;&gt;1,IF(AND($GJ109=3,SUM($HE109:HJ109)&lt;&gt;1),IF($FY109=1,1,),),0)</f>
        <v>0</v>
      </c>
      <c r="HL109" s="455">
        <f>IF($FX109&lt;&gt;1,IF(AND($GJ109=3,SUM($HE109:HK109)&lt;&gt;1),IF($GD109&gt;=0.05,1,),),0)</f>
        <v>0</v>
      </c>
      <c r="HM109" s="455">
        <f>IF($FX109&lt;&gt;1,IF(AND(SUM($HE109:HL109)&lt;&gt;1,$GJ109=3,$FZ109=1,$GC109&gt;0),1,),0)</f>
        <v>0</v>
      </c>
      <c r="HN109" s="457">
        <f t="shared" si="465"/>
        <v>0</v>
      </c>
      <c r="HO109" s="458"/>
      <c r="HP109" s="459">
        <f t="shared" si="370"/>
        <v>0</v>
      </c>
      <c r="HQ109" s="460">
        <f t="shared" si="371"/>
        <v>0</v>
      </c>
      <c r="HR109" s="460">
        <f t="shared" si="372"/>
        <v>0</v>
      </c>
      <c r="HS109" s="460">
        <f t="shared" si="373"/>
        <v>0</v>
      </c>
      <c r="HT109" s="460">
        <f t="shared" si="374"/>
        <v>0</v>
      </c>
      <c r="HU109" s="460">
        <f t="shared" si="375"/>
        <v>0</v>
      </c>
      <c r="HV109" s="460">
        <f t="shared" si="376"/>
        <v>0</v>
      </c>
      <c r="HW109" s="460">
        <f t="shared" si="377"/>
        <v>0</v>
      </c>
      <c r="HX109" s="460">
        <f t="shared" si="378"/>
        <v>0</v>
      </c>
      <c r="HY109" s="460">
        <f t="shared" si="379"/>
        <v>0</v>
      </c>
      <c r="HZ109" s="460">
        <f t="shared" si="380"/>
        <v>0</v>
      </c>
      <c r="IA109" s="460">
        <f t="shared" si="381"/>
        <v>0</v>
      </c>
      <c r="IB109" s="460">
        <f t="shared" si="382"/>
        <v>0</v>
      </c>
      <c r="IC109" s="460">
        <f t="shared" si="383"/>
        <v>0</v>
      </c>
      <c r="ID109" s="460">
        <f t="shared" si="384"/>
        <v>0</v>
      </c>
      <c r="IE109" s="460">
        <f t="shared" si="385"/>
        <v>0</v>
      </c>
      <c r="IF109" s="460">
        <f t="shared" si="386"/>
        <v>0</v>
      </c>
      <c r="IG109" s="460">
        <f t="shared" si="387"/>
        <v>0</v>
      </c>
      <c r="IH109" s="460">
        <f t="shared" si="388"/>
        <v>0</v>
      </c>
      <c r="II109" s="460">
        <f t="shared" si="389"/>
        <v>0</v>
      </c>
      <c r="IJ109" s="460">
        <f t="shared" si="390"/>
        <v>0</v>
      </c>
      <c r="IK109" s="460">
        <f t="shared" si="391"/>
        <v>0</v>
      </c>
      <c r="IL109" s="460">
        <f t="shared" si="392"/>
        <v>0</v>
      </c>
      <c r="IM109" s="460">
        <f t="shared" si="393"/>
        <v>0</v>
      </c>
      <c r="IN109" s="460">
        <f t="shared" si="394"/>
        <v>0</v>
      </c>
      <c r="IO109" s="460">
        <f t="shared" si="395"/>
        <v>0</v>
      </c>
      <c r="IP109" s="460">
        <f t="shared" si="396"/>
        <v>0</v>
      </c>
      <c r="IQ109" s="460">
        <f t="shared" si="397"/>
        <v>0</v>
      </c>
      <c r="IR109" s="460">
        <f t="shared" si="398"/>
        <v>0</v>
      </c>
      <c r="IS109" s="460">
        <f t="shared" si="399"/>
        <v>0</v>
      </c>
      <c r="IT109" s="460">
        <f t="shared" si="400"/>
        <v>0</v>
      </c>
      <c r="IU109" s="460">
        <f t="shared" si="401"/>
        <v>0</v>
      </c>
      <c r="IV109" s="460">
        <f t="shared" si="402"/>
        <v>0</v>
      </c>
      <c r="IW109" s="460">
        <f t="shared" si="403"/>
        <v>0</v>
      </c>
      <c r="IX109" s="460">
        <f t="shared" si="404"/>
        <v>0</v>
      </c>
      <c r="IY109" s="460">
        <f t="shared" si="405"/>
        <v>0</v>
      </c>
      <c r="IZ109" s="460">
        <f t="shared" si="406"/>
        <v>0</v>
      </c>
      <c r="JA109" s="460">
        <f t="shared" si="407"/>
        <v>0</v>
      </c>
      <c r="JB109" s="460">
        <f t="shared" si="408"/>
        <v>0</v>
      </c>
      <c r="JC109" s="460">
        <f t="shared" si="409"/>
        <v>0</v>
      </c>
      <c r="JD109" s="460">
        <f t="shared" si="410"/>
        <v>0</v>
      </c>
      <c r="JE109" s="460">
        <f t="shared" si="411"/>
        <v>0</v>
      </c>
      <c r="JF109" s="460">
        <f t="shared" si="412"/>
        <v>0</v>
      </c>
      <c r="JG109" s="460">
        <f t="shared" si="466"/>
        <v>0</v>
      </c>
      <c r="JH109" s="460">
        <f t="shared" si="467"/>
        <v>0</v>
      </c>
      <c r="JI109" s="460">
        <f t="shared" si="468"/>
        <v>0</v>
      </c>
      <c r="JJ109" s="460">
        <f t="shared" si="469"/>
        <v>0</v>
      </c>
      <c r="JK109" s="460">
        <f t="shared" si="470"/>
        <v>0</v>
      </c>
      <c r="JL109" s="460">
        <f t="shared" si="471"/>
        <v>0</v>
      </c>
      <c r="JM109" s="648">
        <f t="shared" si="413"/>
        <v>0</v>
      </c>
      <c r="JN109" s="460">
        <f t="shared" si="414"/>
        <v>0</v>
      </c>
      <c r="JO109" s="460">
        <f t="shared" si="415"/>
        <v>0</v>
      </c>
      <c r="JP109" s="648">
        <f t="shared" si="416"/>
        <v>0</v>
      </c>
      <c r="JQ109" s="460">
        <f t="shared" si="417"/>
        <v>0</v>
      </c>
      <c r="JR109" s="460">
        <f t="shared" si="418"/>
        <v>0</v>
      </c>
      <c r="JS109" s="460">
        <f t="shared" si="472"/>
        <v>0</v>
      </c>
      <c r="JT109" s="460">
        <f t="shared" si="419"/>
        <v>0</v>
      </c>
      <c r="JU109" s="460">
        <f t="shared" si="420"/>
        <v>0</v>
      </c>
      <c r="JV109" s="460">
        <f t="shared" si="421"/>
        <v>0</v>
      </c>
      <c r="JW109" s="460">
        <f t="shared" si="506"/>
        <v>0</v>
      </c>
      <c r="JX109" s="460">
        <f t="shared" si="506"/>
        <v>0</v>
      </c>
      <c r="JY109" s="460">
        <f t="shared" si="506"/>
        <v>0</v>
      </c>
      <c r="JZ109" s="460">
        <f t="shared" si="506"/>
        <v>0</v>
      </c>
      <c r="KA109" s="460">
        <f t="shared" si="506"/>
        <v>0</v>
      </c>
      <c r="KB109" s="460">
        <f t="shared" si="506"/>
        <v>0</v>
      </c>
      <c r="KC109" s="460">
        <f t="shared" si="506"/>
        <v>0</v>
      </c>
      <c r="KD109" s="460">
        <f t="shared" si="506"/>
        <v>0</v>
      </c>
      <c r="KE109" s="460">
        <f t="shared" si="506"/>
        <v>0</v>
      </c>
      <c r="KF109" s="460">
        <f t="shared" si="505"/>
        <v>0</v>
      </c>
      <c r="KG109" s="460">
        <f t="shared" si="505"/>
        <v>0</v>
      </c>
      <c r="KH109" s="460">
        <f t="shared" si="505"/>
        <v>0</v>
      </c>
      <c r="KI109" s="460">
        <f t="shared" si="498"/>
        <v>0</v>
      </c>
      <c r="KJ109" s="460">
        <f t="shared" si="499"/>
        <v>0</v>
      </c>
      <c r="KK109" s="460">
        <f t="shared" si="499"/>
        <v>0</v>
      </c>
      <c r="KL109" s="460">
        <f t="shared" si="499"/>
        <v>0</v>
      </c>
      <c r="KM109" s="460">
        <f t="shared" si="499"/>
        <v>0</v>
      </c>
      <c r="KN109" s="460">
        <f t="shared" si="499"/>
        <v>0</v>
      </c>
      <c r="KO109" s="460">
        <f t="shared" si="499"/>
        <v>0</v>
      </c>
      <c r="KP109" s="460">
        <f t="shared" si="499"/>
        <v>0</v>
      </c>
      <c r="KQ109" s="460">
        <f t="shared" si="499"/>
        <v>0</v>
      </c>
      <c r="KR109" s="460">
        <f t="shared" si="491"/>
        <v>0</v>
      </c>
      <c r="KS109" s="460">
        <f t="shared" si="491"/>
        <v>0</v>
      </c>
      <c r="KT109" s="460">
        <f t="shared" si="491"/>
        <v>0</v>
      </c>
      <c r="KU109" s="460">
        <f t="shared" si="491"/>
        <v>0</v>
      </c>
      <c r="KV109" s="460">
        <f t="shared" si="491"/>
        <v>0</v>
      </c>
      <c r="KW109" s="460">
        <f t="shared" si="491"/>
        <v>0</v>
      </c>
      <c r="KX109" s="460">
        <f t="shared" si="423"/>
        <v>0</v>
      </c>
      <c r="KY109" s="460">
        <f t="shared" si="490"/>
        <v>0</v>
      </c>
      <c r="KZ109" s="460">
        <f t="shared" si="424"/>
        <v>0</v>
      </c>
      <c r="LA109" s="457">
        <f t="shared" si="424"/>
        <v>0</v>
      </c>
      <c r="LB109" s="461">
        <f t="shared" si="473"/>
        <v>0</v>
      </c>
      <c r="LC109" s="460">
        <f t="shared" si="425"/>
        <v>0</v>
      </c>
      <c r="LD109" s="462">
        <f>IF(I109=1,VLOOKUP(C109,'総括表 (A表)'!$E$12:$AP$542,37,FALSE),)</f>
        <v>0</v>
      </c>
      <c r="LE109" s="463">
        <f t="shared" si="474"/>
        <v>0</v>
      </c>
      <c r="LF109" s="460" t="str">
        <f t="shared" si="426"/>
        <v/>
      </c>
      <c r="LG109" s="460" t="str">
        <f t="shared" si="427"/>
        <v/>
      </c>
      <c r="LH109" s="460" t="str">
        <f t="shared" si="475"/>
        <v/>
      </c>
      <c r="LI109" s="460" t="str">
        <f t="shared" si="476"/>
        <v/>
      </c>
      <c r="LJ109" s="460" t="str">
        <f t="shared" si="477"/>
        <v/>
      </c>
      <c r="LK109" s="460" t="str">
        <f t="shared" si="478"/>
        <v/>
      </c>
      <c r="LL109" s="460" t="str">
        <f t="shared" si="479"/>
        <v/>
      </c>
      <c r="LM109" s="460" t="str">
        <f t="shared" si="480"/>
        <v/>
      </c>
      <c r="LN109" s="460" t="str">
        <f t="shared" si="481"/>
        <v/>
      </c>
      <c r="LO109" s="462" t="str">
        <f t="shared" si="428"/>
        <v/>
      </c>
      <c r="LP109" s="459">
        <f t="shared" si="482"/>
        <v>0</v>
      </c>
      <c r="LQ109" s="460" t="str">
        <f t="shared" si="429"/>
        <v/>
      </c>
      <c r="LR109" s="460" t="str">
        <f t="shared" si="430"/>
        <v/>
      </c>
      <c r="LS109" s="464" t="str">
        <f t="shared" si="431"/>
        <v/>
      </c>
      <c r="LT109" s="460" t="str">
        <f t="shared" si="432"/>
        <v/>
      </c>
      <c r="LU109" s="460" t="str">
        <f t="shared" si="433"/>
        <v/>
      </c>
      <c r="LV109" s="621" t="str">
        <f t="shared" si="489"/>
        <v>○</v>
      </c>
      <c r="LW109" s="459">
        <f t="shared" si="483"/>
        <v>0</v>
      </c>
      <c r="LX109" s="465">
        <f t="shared" si="434"/>
        <v>0</v>
      </c>
      <c r="LY109" s="465" t="str">
        <f t="shared" si="435"/>
        <v/>
      </c>
      <c r="LZ109" s="466" t="str">
        <f t="shared" si="484"/>
        <v/>
      </c>
      <c r="MA109" s="466">
        <f t="shared" si="436"/>
        <v>0</v>
      </c>
      <c r="MB109" s="466">
        <f t="shared" si="485"/>
        <v>0</v>
      </c>
      <c r="MC109" s="466">
        <f t="shared" si="437"/>
        <v>0</v>
      </c>
      <c r="MD109" s="467">
        <f t="shared" si="438"/>
        <v>0</v>
      </c>
      <c r="ME109" s="468" t="str">
        <f t="shared" si="439"/>
        <v>○</v>
      </c>
      <c r="MF109" s="469" t="str">
        <f t="shared" si="440"/>
        <v/>
      </c>
      <c r="MG109" s="466">
        <f t="shared" si="441"/>
        <v>0</v>
      </c>
      <c r="MH109" s="470">
        <f t="shared" si="442"/>
        <v>0</v>
      </c>
      <c r="MI109" s="471" t="str">
        <f t="shared" si="486"/>
        <v>○</v>
      </c>
      <c r="MJ109" s="556" t="str">
        <f t="shared" si="487"/>
        <v>○</v>
      </c>
      <c r="MK109" s="569" t="str">
        <f t="shared" si="443"/>
        <v/>
      </c>
      <c r="ML109" s="568" t="str">
        <f t="shared" si="444"/>
        <v/>
      </c>
      <c r="MM109" s="570" t="str">
        <f t="shared" si="445"/>
        <v/>
      </c>
      <c r="MN109" s="571">
        <f t="shared" si="446"/>
        <v>0</v>
      </c>
    </row>
    <row r="110" spans="1:352" ht="30" customHeight="1">
      <c r="A110" s="531">
        <f t="shared" si="331"/>
        <v>0</v>
      </c>
      <c r="B110" s="531">
        <f t="shared" si="447"/>
        <v>0</v>
      </c>
      <c r="C110" s="531">
        <f t="shared" si="495"/>
        <v>0</v>
      </c>
      <c r="D110" s="531">
        <f t="shared" si="448"/>
        <v>0</v>
      </c>
      <c r="E110" s="531">
        <f t="shared" si="332"/>
        <v>0</v>
      </c>
      <c r="F110" s="531">
        <f t="shared" ref="F110:F113" si="511">IF(BQ110&gt;0,E110,0)</f>
        <v>0</v>
      </c>
      <c r="G110" s="531">
        <f t="shared" si="449"/>
        <v>0</v>
      </c>
      <c r="H110" s="531">
        <f t="shared" si="450"/>
        <v>0</v>
      </c>
      <c r="I110" s="531">
        <f t="shared" si="334"/>
        <v>0</v>
      </c>
      <c r="J110" s="531">
        <f t="shared" si="451"/>
        <v>0</v>
      </c>
      <c r="K110" s="532">
        <f t="shared" si="335"/>
        <v>97</v>
      </c>
      <c r="L110" s="390"/>
      <c r="M110" s="391"/>
      <c r="N110" s="391"/>
      <c r="O110" s="102"/>
      <c r="P110" s="545" cm="1">
        <f t="array" ref="P110">IFERROR(_xlfn.IFS($O110=1,"都市農業地域",$O110=2,"平地農業地域",$O110=3,"中間農業地域",$O110=4,"山間農業地域"),0)</f>
        <v>0</v>
      </c>
      <c r="Q110" s="560"/>
      <c r="R110" s="317">
        <f t="shared" ref="R110:R113" si="512">IF(S110&lt;&gt;"",IF(N110&lt;&gt;N109,1,IF(S110&lt;&gt;S109,R109+1,R109)),)</f>
        <v>0</v>
      </c>
      <c r="S110" s="637"/>
      <c r="T110" s="742"/>
      <c r="U110" s="743"/>
      <c r="V110" s="637"/>
      <c r="W110" s="455" t="str">
        <f t="shared" si="452"/>
        <v/>
      </c>
      <c r="X110" s="546" t="str">
        <f>IFERROR(IF($Y110=5,"100万円",VLOOKUP($W110,'整理番号表 （R7） '!$Y$33:$Z$34,2,"FALSE")),"")</f>
        <v/>
      </c>
      <c r="Y110" s="50"/>
      <c r="Z110" s="456" cm="1">
        <f t="array" ref="Z110">IFERROR(_xlfn.IFS($Y110=1,"認定農業者",$Y110=2,"認定就農者",$Y110=3,"集落営農組織(任意組織)",$Y110=4,"市町村基本構想に示す目標水準を達成している農業者",$Y110=5,"市町村が認める者"),0)</f>
        <v>0</v>
      </c>
      <c r="AA110" s="371"/>
      <c r="AB110" s="547">
        <f>'整理番号表 （R7） '!$AC110</f>
        <v>0</v>
      </c>
      <c r="AC110" s="548">
        <f t="shared" si="497"/>
        <v>0</v>
      </c>
      <c r="AD110" s="50"/>
      <c r="AE110" s="50"/>
      <c r="AF110" s="318">
        <f>IF(AE110&lt;&gt;0,VLOOKUP(AE110,'整理番号表 （R7） '!$B$20:$F$47,2,FALSE),)</f>
        <v>0</v>
      </c>
      <c r="AG110" s="104"/>
      <c r="AH110" s="549" t="str">
        <f>IFERROR(VLOOKUP(AG110,'整理番号表 （R7） '!$P$6:$Q$39,2,FALSE),"")</f>
        <v/>
      </c>
      <c r="AI110" s="106"/>
      <c r="AJ110" s="530">
        <f t="shared" ref="AJ110:AJ113" si="513">IF(AK110&lt;&gt;"",IF(OR(V110&lt;&gt;V109,S110&lt;&gt;S109),1,AJ109+1),0)</f>
        <v>0</v>
      </c>
      <c r="AK110" s="89"/>
      <c r="AL110" s="632"/>
      <c r="AM110" s="439"/>
      <c r="AN110" s="440"/>
      <c r="AO110" s="440"/>
      <c r="AP110" s="104"/>
      <c r="AQ110" s="441">
        <f>IF(AP110&lt;&gt;0,VLOOKUP(AP110,'整理番号表 （R7） '!$P$43:$R$49,2,FALSE),)</f>
        <v>0</v>
      </c>
      <c r="AR110" s="442"/>
      <c r="AS110" s="440"/>
      <c r="AT110" s="105"/>
      <c r="AU110" s="767"/>
      <c r="AV110" s="767"/>
      <c r="AW110" s="418"/>
      <c r="AX110" s="443">
        <f t="shared" si="453"/>
        <v>0</v>
      </c>
      <c r="AY110" s="443">
        <f t="shared" si="338"/>
        <v>0</v>
      </c>
      <c r="AZ110" s="418"/>
      <c r="BA110" s="443">
        <f t="shared" si="488"/>
        <v>0</v>
      </c>
      <c r="BB110" s="444"/>
      <c r="BC110" s="444"/>
      <c r="BD110" s="444"/>
      <c r="BE110" s="620"/>
      <c r="BF110" s="553" t="str">
        <f t="shared" si="339"/>
        <v/>
      </c>
      <c r="BG110" s="562" t="str">
        <f t="shared" si="340"/>
        <v/>
      </c>
      <c r="BH110" s="445">
        <f t="shared" si="454"/>
        <v>0</v>
      </c>
      <c r="BI110" s="445">
        <f t="shared" si="455"/>
        <v>0</v>
      </c>
      <c r="BJ110" s="446"/>
      <c r="BK110" s="446"/>
      <c r="BL110" s="446"/>
      <c r="BM110" s="45"/>
      <c r="BN110" s="318">
        <f>IF(BM110&lt;&gt;0,VLOOKUP(BM110,'整理番号表 （R7） '!$T$6:$U$16,2,FALSE),)</f>
        <v>0</v>
      </c>
      <c r="BO110" s="45"/>
      <c r="BP110" s="318">
        <f>IF(BO110&lt;&gt;0,VLOOKUP(BO110,'整理番号表 （R7） '!$T$23:$U$30,2,FALSE),)</f>
        <v>0</v>
      </c>
      <c r="BQ110" s="45"/>
      <c r="BR110" s="319">
        <f t="shared" si="341"/>
        <v>0</v>
      </c>
      <c r="BS110" s="763" t="str">
        <f t="shared" si="342"/>
        <v/>
      </c>
      <c r="BT110" s="113"/>
      <c r="BU110" s="618"/>
      <c r="BV110" s="113"/>
      <c r="BW110" s="113"/>
      <c r="BX110" s="113"/>
      <c r="BY110" s="554">
        <f t="shared" si="456"/>
        <v>0</v>
      </c>
      <c r="BZ110" s="764">
        <f t="shared" si="507"/>
        <v>0</v>
      </c>
      <c r="CA110" s="317">
        <f t="shared" si="457"/>
        <v>0</v>
      </c>
      <c r="CB110" s="357" t="str">
        <f t="shared" si="496"/>
        <v/>
      </c>
      <c r="CC110" s="317">
        <f t="shared" si="343"/>
        <v>0</v>
      </c>
      <c r="CD110" s="317">
        <f t="shared" si="458"/>
        <v>0</v>
      </c>
      <c r="CE110" s="317">
        <f t="shared" si="459"/>
        <v>0</v>
      </c>
      <c r="CF110" s="317">
        <f t="shared" si="460"/>
        <v>0</v>
      </c>
      <c r="CG110" s="317">
        <f t="shared" si="461"/>
        <v>0</v>
      </c>
      <c r="CH110" s="317">
        <f t="shared" si="462"/>
        <v>0</v>
      </c>
      <c r="CI110" s="357" t="str">
        <f t="shared" si="463"/>
        <v/>
      </c>
      <c r="CJ110" s="572">
        <f t="shared" si="508"/>
        <v>0</v>
      </c>
      <c r="CK110" s="320">
        <f t="shared" si="508"/>
        <v>0</v>
      </c>
      <c r="CL110" s="320">
        <f t="shared" si="508"/>
        <v>0</v>
      </c>
      <c r="CM110" s="320">
        <f t="shared" si="508"/>
        <v>0</v>
      </c>
      <c r="CN110" s="320">
        <f t="shared" si="508"/>
        <v>0</v>
      </c>
      <c r="CO110" s="320">
        <f t="shared" si="508"/>
        <v>0</v>
      </c>
      <c r="CP110" s="320">
        <f t="shared" si="344"/>
        <v>0</v>
      </c>
      <c r="CQ110" s="320">
        <f t="shared" si="509"/>
        <v>0</v>
      </c>
      <c r="CR110" s="320">
        <f t="shared" si="509"/>
        <v>0</v>
      </c>
      <c r="CS110" s="320">
        <f t="shared" si="509"/>
        <v>0</v>
      </c>
      <c r="CT110" s="320">
        <f t="shared" si="509"/>
        <v>0</v>
      </c>
      <c r="CU110" s="320">
        <f t="shared" si="509"/>
        <v>0</v>
      </c>
      <c r="CV110" s="320">
        <f t="shared" si="509"/>
        <v>0</v>
      </c>
      <c r="CW110" s="320">
        <f t="shared" si="345"/>
        <v>0</v>
      </c>
      <c r="CX110" s="320">
        <f t="shared" si="510"/>
        <v>0</v>
      </c>
      <c r="CY110" s="320">
        <f t="shared" si="510"/>
        <v>0</v>
      </c>
      <c r="CZ110" s="320">
        <f t="shared" si="510"/>
        <v>0</v>
      </c>
      <c r="DA110" s="320">
        <f t="shared" si="510"/>
        <v>0</v>
      </c>
      <c r="DB110" s="320">
        <f t="shared" si="510"/>
        <v>0</v>
      </c>
      <c r="DC110" s="320">
        <f t="shared" si="510"/>
        <v>0</v>
      </c>
      <c r="DD110" s="320">
        <f t="shared" si="346"/>
        <v>0</v>
      </c>
      <c r="DE110" s="320">
        <f t="shared" si="503"/>
        <v>0</v>
      </c>
      <c r="DF110" s="320">
        <f t="shared" si="503"/>
        <v>0</v>
      </c>
      <c r="DG110" s="320">
        <f t="shared" si="503"/>
        <v>0</v>
      </c>
      <c r="DH110" s="320">
        <f t="shared" si="503"/>
        <v>0</v>
      </c>
      <c r="DI110" s="320">
        <f t="shared" si="504"/>
        <v>0</v>
      </c>
      <c r="DJ110" s="320">
        <f t="shared" si="504"/>
        <v>0</v>
      </c>
      <c r="DK110" s="320">
        <f t="shared" si="347"/>
        <v>0</v>
      </c>
      <c r="DL110" s="320">
        <f t="shared" si="348"/>
        <v>0</v>
      </c>
      <c r="DM110" s="320">
        <f t="shared" ref="DM110:DM113" si="514">IF(AND($I110=1,$W110=1,$Y110=2,$FM110=1,(SUM(DN110:DP110)&lt;&gt;1)),IF((($BX110-$AC110)/$AC110)&gt;=0.1,1,),)</f>
        <v>0</v>
      </c>
      <c r="DN110" s="320">
        <f t="shared" ref="DN110:DN113" si="515">IF(AND($I110=1,$W110=1,$Y110=2,$FM110=1,(SUM(DO110:DP110)&lt;&gt;1)),IF((($BX110-$AC110)/$AC110)&gt;=0.2,1,),)</f>
        <v>0</v>
      </c>
      <c r="DO110" s="320">
        <f t="shared" ref="DO110:DO113" si="516">IF(AND($I110=1,$W110=1,$Y110=2,$FM110=1,(SUM(DP110)&lt;&gt;1)),IF((($BX110-$AC110)/$AC110)&gt;=0.3,1,),)</f>
        <v>0</v>
      </c>
      <c r="DP110" s="374">
        <f t="shared" si="352"/>
        <v>0</v>
      </c>
      <c r="DQ110" s="447">
        <f t="shared" si="353"/>
        <v>0</v>
      </c>
      <c r="DR110" s="447">
        <f>IF($W110=1,IF(SUM($DQ110:DQ110)&lt;&gt;1,IF(SUM(GL110,GW110,HF110)&gt;0,1,),),)</f>
        <v>0</v>
      </c>
      <c r="DS110" s="447">
        <f>IF($W110=1,IF(SUM($DQ110:DR110)&lt;&gt;1,IF(SUM(GM110,GX110,HG110)&gt;0,1,),),)</f>
        <v>0</v>
      </c>
      <c r="DT110" s="447">
        <f>IF($W110=1,IF(SUM($DQ110:DS110)&lt;&gt;1,IF(SUM(GN110,GY110,HH110)&gt;0,1,),),)</f>
        <v>0</v>
      </c>
      <c r="DU110" s="447">
        <f>IF($W110=1,IF(SUM($DQ110:DT110)&lt;&gt;1,IF(SUM(GO110,GT110,GZ110,HI110)&gt;0,1,),),)</f>
        <v>0</v>
      </c>
      <c r="DV110" s="447">
        <f>IF($W110=1,IF(SUM($DQ110:DT110)&lt;&gt;1,IF(SUM(GP110,HA110,HJ110)&gt;0,1,),),)</f>
        <v>0</v>
      </c>
      <c r="DW110" s="447">
        <f>IF($W110=1,IF(SUM($DQ110:DV110)&lt;&gt;1,IF(SUM(GQ110,HB110,HK110)&gt;0,1,),),)</f>
        <v>0</v>
      </c>
      <c r="DX110" s="447">
        <f>IF($W110=1,IF(SUM($DQ110:DV110)&lt;&gt;1,IF(SUM(GR110,HC110,HL110)&gt;0,1,),),)</f>
        <v>0</v>
      </c>
      <c r="DY110" s="447">
        <f>IF($W110=1,IF(SUM($DQ110:DX110)&lt;&gt;1,IF(SUM(GS110,HD110,HM110,GU110)&gt;0,1,),),)</f>
        <v>0</v>
      </c>
      <c r="DZ110" s="447">
        <f t="shared" si="354"/>
        <v>0</v>
      </c>
      <c r="EA110" s="643"/>
      <c r="EB110" s="643"/>
      <c r="EC110" s="643"/>
      <c r="ED110" s="643"/>
      <c r="EE110" s="643"/>
      <c r="EF110" s="643"/>
      <c r="EG110" s="643"/>
      <c r="EH110" s="643"/>
      <c r="EI110" s="643"/>
      <c r="EJ110" s="643"/>
      <c r="EK110" s="643"/>
      <c r="EL110" s="643"/>
      <c r="EM110" s="56"/>
      <c r="EN110" s="56"/>
      <c r="EO110" s="56"/>
      <c r="EP110" s="56"/>
      <c r="EQ110" s="56"/>
      <c r="ER110" s="555">
        <f t="shared" si="355"/>
        <v>0</v>
      </c>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448"/>
      <c r="FT110" s="56"/>
      <c r="FU110" s="449"/>
      <c r="FV110" s="458"/>
      <c r="FW110" s="573"/>
      <c r="FX110" s="530">
        <f t="shared" si="356"/>
        <v>0</v>
      </c>
      <c r="FY110" s="450"/>
      <c r="FZ110" s="451"/>
      <c r="GA110" s="452"/>
      <c r="GB110" s="452"/>
      <c r="GC110" s="453">
        <f t="shared" ref="GC110:GC113" si="517">IF(AND($I110=1,$GA110&lt;&gt;GB110),ROUND($GB110-$GA110,50),0)</f>
        <v>0</v>
      </c>
      <c r="GD110" s="454">
        <f t="shared" si="358"/>
        <v>0</v>
      </c>
      <c r="GE110" s="455">
        <f t="shared" si="359"/>
        <v>0</v>
      </c>
      <c r="GF110" s="456">
        <f t="shared" si="360"/>
        <v>0</v>
      </c>
      <c r="GG110" s="456">
        <f t="shared" si="361"/>
        <v>0</v>
      </c>
      <c r="GH110" s="456">
        <f t="shared" si="362"/>
        <v>0</v>
      </c>
      <c r="GI110" s="456">
        <f t="shared" si="363"/>
        <v>0</v>
      </c>
      <c r="GJ110" s="455">
        <f t="shared" si="364"/>
        <v>0</v>
      </c>
      <c r="GK110" s="455">
        <f t="shared" si="464"/>
        <v>0</v>
      </c>
      <c r="GL110" s="455">
        <f>IF(AND($FX110&lt;&gt;1,$FZ110&lt;&gt;1),IF(AND(SUM($GK110:GK110)&lt;&gt;1),IF($GC110&gt;=10,1,),),0)</f>
        <v>0</v>
      </c>
      <c r="GM110" s="455">
        <f>IF(AND($FX110&lt;&gt;1,$FZ110&lt;&gt;1),IF(AND(SUM($GK110:GL110)&lt;&gt;1),IF(AND($FY110=1,$GC110&gt;=4),1,),),0)</f>
        <v>0</v>
      </c>
      <c r="GN110" s="455">
        <f>IF(AND($FX110&lt;&gt;1,$FZ110&lt;&gt;1),IF(AND(SUM($GK110:GM110)&lt;&gt;1),IF(AND($FY110=1,$GC110&gt;=2),1,),),0)</f>
        <v>0</v>
      </c>
      <c r="GO110" s="455">
        <f>IF(AND($FX110&lt;&gt;1,$FZ110&lt;&gt;1),IF(AND(SUM($GK110:GN110)&lt;&gt;1),IF(AND($FY110=1,$GC110&gt;0),1,),),0)</f>
        <v>0</v>
      </c>
      <c r="GP110" s="455">
        <f>IF(AND($FX110&lt;&gt;1,$FZ110&lt;&gt;1),IF(AND(SUM($GK110:GO110)&lt;&gt;1),IF($GC110&gt;=4,1,),),0)</f>
        <v>0</v>
      </c>
      <c r="GQ110" s="455">
        <f>IF(AND($FX110&lt;&gt;1,$FZ110&lt;&gt;1),IF(AND(SUM($GK110:GP110)&lt;&gt;1),IF($FY110=1,1,),),0)</f>
        <v>0</v>
      </c>
      <c r="GR110" s="455">
        <f>IF(AND($FX110&lt;&gt;1,$FZ110&lt;&gt;1),IF(AND(SUM($GK110:GQ110)&lt;&gt;1),IF($GC110&gt;=2,1,),),0)</f>
        <v>0</v>
      </c>
      <c r="GS110" s="455">
        <f>IF(AND($FX110&lt;&gt;1,$FZ110&lt;&gt;1),IF(AND(SUM($GK110:GR110)&lt;&gt;1),IF($GC110&gt;0,1,),),0)</f>
        <v>0</v>
      </c>
      <c r="GT110" s="455">
        <f t="shared" si="365"/>
        <v>0</v>
      </c>
      <c r="GU110" s="455">
        <f>IF($FX110&lt;&gt;1,IF(AND(SUM($GT110:GT110)&lt;&gt;1,$GJ110=4,$FZ110=1,$GC110&gt;0),1,),0)</f>
        <v>0</v>
      </c>
      <c r="GV110" s="455">
        <f t="shared" si="366"/>
        <v>0</v>
      </c>
      <c r="GW110" s="455">
        <f t="shared" si="367"/>
        <v>0</v>
      </c>
      <c r="GX110" s="455">
        <f>IF($FX110&lt;&gt;1,IF(AND($GJ110=2,SUM($GV110:GW110)&lt;&gt;1),IF(AND($FY110=1,$GD110&gt;=0.2),1,),),0)</f>
        <v>0</v>
      </c>
      <c r="GY110" s="455">
        <f>IF($FX110&lt;&gt;1,IF(AND($GJ110=2,SUM($GV110:GX110)&lt;&gt;1),IF(AND($FY110=1,$GD110&gt;=0.1),1,),),0)</f>
        <v>0</v>
      </c>
      <c r="GZ110" s="455">
        <f>IF($FX110&lt;&gt;1,IF(AND($GJ110=2,SUM($GV110:GY110)&lt;&gt;1),IF(AND($FY110=1,$GC110&gt;0),1,),),0)</f>
        <v>0</v>
      </c>
      <c r="HA110" s="455">
        <f>IF($FX110&lt;&gt;1,IF(AND($GJ110=2,SUM($GV110:GZ110)&lt;&gt;1),IF($GD110&gt;=0.2,1,),),0)</f>
        <v>0</v>
      </c>
      <c r="HB110" s="455">
        <f>IF($FX110&lt;&gt;1,IF(AND($GJ110=2,SUM($GV110:HA110)&lt;&gt;1),IF($FY110=1,1,),),0)</f>
        <v>0</v>
      </c>
      <c r="HC110" s="455">
        <f>IF($FX110&lt;&gt;1,IF(AND($GJ110=2,SUM($GV110:HB110)&lt;&gt;1),IF($GD110&gt;=0.1,1,),),0)</f>
        <v>0</v>
      </c>
      <c r="HD110" s="455">
        <f>IF($FX110&lt;&gt;1,IF(AND(SUM($GV110:HC110)&lt;&gt;1,$GJ110=2,$GC110&gt;0),1,),0)</f>
        <v>0</v>
      </c>
      <c r="HE110" s="455">
        <f t="shared" si="368"/>
        <v>0</v>
      </c>
      <c r="HF110" s="455">
        <f t="shared" si="369"/>
        <v>0</v>
      </c>
      <c r="HG110" s="455">
        <f>IF($FX110&lt;&gt;1,IF(AND($GJ110=3,SUM($HE110:HF110)&lt;&gt;1),IF(AND($FY110=1,$GD110&gt;=0.1),1,),),0)</f>
        <v>0</v>
      </c>
      <c r="HH110" s="455">
        <f>IF($FX110&lt;&gt;1,IF(AND($GJ110=3,SUM($HE110:HG110)&lt;&gt;1),IF(AND($FY110=1,$GD110&gt;=0.05),1,),),0)</f>
        <v>0</v>
      </c>
      <c r="HI110" s="455">
        <f>IF($FX110&lt;&gt;1,IF(AND($GJ110=3,SUM($HE110:HH110)&lt;&gt;1),IF(AND($FY110=1,$GC110&gt;0),1,),),0)</f>
        <v>0</v>
      </c>
      <c r="HJ110" s="455">
        <f>IF($FX110&lt;&gt;1,IF(AND($GJ110=3,SUM($HE110:HI110)&lt;&gt;1),IF($GD110&gt;=0.1,1,),),0)</f>
        <v>0</v>
      </c>
      <c r="HK110" s="455">
        <f>IF($FX110&lt;&gt;1,IF(AND($GJ110=3,SUM($HE110:HJ110)&lt;&gt;1),IF($FY110=1,1,),),0)</f>
        <v>0</v>
      </c>
      <c r="HL110" s="455">
        <f>IF($FX110&lt;&gt;1,IF(AND($GJ110=3,SUM($HE110:HK110)&lt;&gt;1),IF($GD110&gt;=0.05,1,),),0)</f>
        <v>0</v>
      </c>
      <c r="HM110" s="455">
        <f>IF($FX110&lt;&gt;1,IF(AND(SUM($HE110:HL110)&lt;&gt;1,$GJ110=3,$FZ110=1,$GC110&gt;0),1,),0)</f>
        <v>0</v>
      </c>
      <c r="HN110" s="457">
        <f t="shared" si="465"/>
        <v>0</v>
      </c>
      <c r="HO110" s="458"/>
      <c r="HP110" s="459">
        <f t="shared" si="370"/>
        <v>0</v>
      </c>
      <c r="HQ110" s="460">
        <f t="shared" si="371"/>
        <v>0</v>
      </c>
      <c r="HR110" s="460">
        <f t="shared" si="372"/>
        <v>0</v>
      </c>
      <c r="HS110" s="460">
        <f t="shared" si="373"/>
        <v>0</v>
      </c>
      <c r="HT110" s="460">
        <f t="shared" si="374"/>
        <v>0</v>
      </c>
      <c r="HU110" s="460">
        <f t="shared" si="375"/>
        <v>0</v>
      </c>
      <c r="HV110" s="460">
        <f t="shared" si="376"/>
        <v>0</v>
      </c>
      <c r="HW110" s="460">
        <f t="shared" si="377"/>
        <v>0</v>
      </c>
      <c r="HX110" s="460">
        <f t="shared" si="378"/>
        <v>0</v>
      </c>
      <c r="HY110" s="460">
        <f t="shared" si="379"/>
        <v>0</v>
      </c>
      <c r="HZ110" s="460">
        <f t="shared" si="380"/>
        <v>0</v>
      </c>
      <c r="IA110" s="460">
        <f t="shared" si="381"/>
        <v>0</v>
      </c>
      <c r="IB110" s="460">
        <f t="shared" si="382"/>
        <v>0</v>
      </c>
      <c r="IC110" s="460">
        <f t="shared" si="383"/>
        <v>0</v>
      </c>
      <c r="ID110" s="460">
        <f t="shared" si="384"/>
        <v>0</v>
      </c>
      <c r="IE110" s="460">
        <f t="shared" si="385"/>
        <v>0</v>
      </c>
      <c r="IF110" s="460">
        <f t="shared" si="386"/>
        <v>0</v>
      </c>
      <c r="IG110" s="460">
        <f t="shared" si="387"/>
        <v>0</v>
      </c>
      <c r="IH110" s="460">
        <f t="shared" si="388"/>
        <v>0</v>
      </c>
      <c r="II110" s="460">
        <f t="shared" si="389"/>
        <v>0</v>
      </c>
      <c r="IJ110" s="460">
        <f t="shared" si="390"/>
        <v>0</v>
      </c>
      <c r="IK110" s="460">
        <f t="shared" si="391"/>
        <v>0</v>
      </c>
      <c r="IL110" s="460">
        <f t="shared" si="392"/>
        <v>0</v>
      </c>
      <c r="IM110" s="460">
        <f t="shared" si="393"/>
        <v>0</v>
      </c>
      <c r="IN110" s="460">
        <f t="shared" si="394"/>
        <v>0</v>
      </c>
      <c r="IO110" s="460">
        <f t="shared" si="395"/>
        <v>0</v>
      </c>
      <c r="IP110" s="460">
        <f t="shared" si="396"/>
        <v>0</v>
      </c>
      <c r="IQ110" s="460">
        <f t="shared" si="397"/>
        <v>0</v>
      </c>
      <c r="IR110" s="460">
        <f t="shared" si="398"/>
        <v>0</v>
      </c>
      <c r="IS110" s="460">
        <f t="shared" si="399"/>
        <v>0</v>
      </c>
      <c r="IT110" s="460">
        <f t="shared" si="400"/>
        <v>0</v>
      </c>
      <c r="IU110" s="460">
        <f t="shared" si="401"/>
        <v>0</v>
      </c>
      <c r="IV110" s="460">
        <f t="shared" si="402"/>
        <v>0</v>
      </c>
      <c r="IW110" s="460">
        <f t="shared" si="403"/>
        <v>0</v>
      </c>
      <c r="IX110" s="460">
        <f t="shared" si="404"/>
        <v>0</v>
      </c>
      <c r="IY110" s="460">
        <f t="shared" si="405"/>
        <v>0</v>
      </c>
      <c r="IZ110" s="460">
        <f t="shared" si="406"/>
        <v>0</v>
      </c>
      <c r="JA110" s="460">
        <f t="shared" si="407"/>
        <v>0</v>
      </c>
      <c r="JB110" s="460">
        <f t="shared" si="408"/>
        <v>0</v>
      </c>
      <c r="JC110" s="460">
        <f t="shared" si="409"/>
        <v>0</v>
      </c>
      <c r="JD110" s="460">
        <f t="shared" si="410"/>
        <v>0</v>
      </c>
      <c r="JE110" s="460">
        <f t="shared" si="411"/>
        <v>0</v>
      </c>
      <c r="JF110" s="460">
        <f t="shared" si="412"/>
        <v>0</v>
      </c>
      <c r="JG110" s="460">
        <f t="shared" si="466"/>
        <v>0</v>
      </c>
      <c r="JH110" s="460">
        <f t="shared" si="467"/>
        <v>0</v>
      </c>
      <c r="JI110" s="460">
        <f t="shared" si="468"/>
        <v>0</v>
      </c>
      <c r="JJ110" s="460">
        <f t="shared" si="469"/>
        <v>0</v>
      </c>
      <c r="JK110" s="460">
        <f t="shared" si="470"/>
        <v>0</v>
      </c>
      <c r="JL110" s="460">
        <f t="shared" si="471"/>
        <v>0</v>
      </c>
      <c r="JM110" s="648">
        <f t="shared" si="413"/>
        <v>0</v>
      </c>
      <c r="JN110" s="460">
        <f t="shared" si="414"/>
        <v>0</v>
      </c>
      <c r="JO110" s="460">
        <f t="shared" si="415"/>
        <v>0</v>
      </c>
      <c r="JP110" s="648">
        <f t="shared" si="416"/>
        <v>0</v>
      </c>
      <c r="JQ110" s="460">
        <f t="shared" si="417"/>
        <v>0</v>
      </c>
      <c r="JR110" s="460">
        <f t="shared" si="418"/>
        <v>0</v>
      </c>
      <c r="JS110" s="460">
        <f t="shared" si="472"/>
        <v>0</v>
      </c>
      <c r="JT110" s="460">
        <f t="shared" si="419"/>
        <v>0</v>
      </c>
      <c r="JU110" s="460">
        <f t="shared" si="420"/>
        <v>0</v>
      </c>
      <c r="JV110" s="460">
        <f t="shared" si="421"/>
        <v>0</v>
      </c>
      <c r="JW110" s="460">
        <f t="shared" si="506"/>
        <v>0</v>
      </c>
      <c r="JX110" s="460">
        <f t="shared" si="506"/>
        <v>0</v>
      </c>
      <c r="JY110" s="460">
        <f t="shared" si="506"/>
        <v>0</v>
      </c>
      <c r="JZ110" s="460">
        <f t="shared" si="506"/>
        <v>0</v>
      </c>
      <c r="KA110" s="460">
        <f t="shared" si="506"/>
        <v>0</v>
      </c>
      <c r="KB110" s="460">
        <f t="shared" si="506"/>
        <v>0</v>
      </c>
      <c r="KC110" s="460">
        <f t="shared" si="506"/>
        <v>0</v>
      </c>
      <c r="KD110" s="460">
        <f t="shared" si="506"/>
        <v>0</v>
      </c>
      <c r="KE110" s="460">
        <f t="shared" si="506"/>
        <v>0</v>
      </c>
      <c r="KF110" s="460">
        <f t="shared" si="505"/>
        <v>0</v>
      </c>
      <c r="KG110" s="460">
        <f t="shared" si="505"/>
        <v>0</v>
      </c>
      <c r="KH110" s="460">
        <f t="shared" si="505"/>
        <v>0</v>
      </c>
      <c r="KI110" s="460">
        <f t="shared" si="498"/>
        <v>0</v>
      </c>
      <c r="KJ110" s="460">
        <f t="shared" si="499"/>
        <v>0</v>
      </c>
      <c r="KK110" s="460">
        <f t="shared" si="499"/>
        <v>0</v>
      </c>
      <c r="KL110" s="460">
        <f t="shared" si="499"/>
        <v>0</v>
      </c>
      <c r="KM110" s="460">
        <f t="shared" si="499"/>
        <v>0</v>
      </c>
      <c r="KN110" s="460">
        <f t="shared" si="499"/>
        <v>0</v>
      </c>
      <c r="KO110" s="460">
        <f t="shared" si="499"/>
        <v>0</v>
      </c>
      <c r="KP110" s="460">
        <f t="shared" si="499"/>
        <v>0</v>
      </c>
      <c r="KQ110" s="460">
        <f t="shared" si="499"/>
        <v>0</v>
      </c>
      <c r="KR110" s="460">
        <f t="shared" si="491"/>
        <v>0</v>
      </c>
      <c r="KS110" s="460">
        <f t="shared" si="491"/>
        <v>0</v>
      </c>
      <c r="KT110" s="460">
        <f t="shared" si="491"/>
        <v>0</v>
      </c>
      <c r="KU110" s="460">
        <f t="shared" si="491"/>
        <v>0</v>
      </c>
      <c r="KV110" s="460">
        <f t="shared" si="491"/>
        <v>0</v>
      </c>
      <c r="KW110" s="460">
        <f t="shared" si="491"/>
        <v>0</v>
      </c>
      <c r="KX110" s="460">
        <f t="shared" si="423"/>
        <v>0</v>
      </c>
      <c r="KY110" s="460">
        <f t="shared" si="490"/>
        <v>0</v>
      </c>
      <c r="KZ110" s="460">
        <f t="shared" si="424"/>
        <v>0</v>
      </c>
      <c r="LA110" s="457">
        <f t="shared" si="424"/>
        <v>0</v>
      </c>
      <c r="LB110" s="461">
        <f t="shared" si="473"/>
        <v>0</v>
      </c>
      <c r="LC110" s="460">
        <f t="shared" si="425"/>
        <v>0</v>
      </c>
      <c r="LD110" s="462">
        <f>IF(I110=1,VLOOKUP(C110,'総括表 (A表)'!$E$12:$AP$542,37,FALSE),)</f>
        <v>0</v>
      </c>
      <c r="LE110" s="463">
        <f t="shared" si="474"/>
        <v>0</v>
      </c>
      <c r="LF110" s="460" t="str">
        <f t="shared" si="426"/>
        <v/>
      </c>
      <c r="LG110" s="460" t="str">
        <f t="shared" si="427"/>
        <v/>
      </c>
      <c r="LH110" s="460" t="str">
        <f t="shared" si="475"/>
        <v/>
      </c>
      <c r="LI110" s="460" t="str">
        <f t="shared" si="476"/>
        <v/>
      </c>
      <c r="LJ110" s="460" t="str">
        <f t="shared" si="477"/>
        <v/>
      </c>
      <c r="LK110" s="460" t="str">
        <f t="shared" si="478"/>
        <v/>
      </c>
      <c r="LL110" s="460" t="str">
        <f t="shared" si="479"/>
        <v/>
      </c>
      <c r="LM110" s="460" t="str">
        <f t="shared" si="480"/>
        <v/>
      </c>
      <c r="LN110" s="460" t="str">
        <f t="shared" si="481"/>
        <v/>
      </c>
      <c r="LO110" s="462" t="str">
        <f t="shared" si="428"/>
        <v/>
      </c>
      <c r="LP110" s="459">
        <f t="shared" si="482"/>
        <v>0</v>
      </c>
      <c r="LQ110" s="460" t="str">
        <f t="shared" si="429"/>
        <v/>
      </c>
      <c r="LR110" s="460" t="str">
        <f t="shared" si="430"/>
        <v/>
      </c>
      <c r="LS110" s="464" t="str">
        <f t="shared" si="431"/>
        <v/>
      </c>
      <c r="LT110" s="460" t="str">
        <f t="shared" si="432"/>
        <v/>
      </c>
      <c r="LU110" s="460" t="str">
        <f t="shared" si="433"/>
        <v/>
      </c>
      <c r="LV110" s="621" t="str">
        <f t="shared" si="489"/>
        <v>○</v>
      </c>
      <c r="LW110" s="459">
        <f t="shared" si="483"/>
        <v>0</v>
      </c>
      <c r="LX110" s="465">
        <f t="shared" si="434"/>
        <v>0</v>
      </c>
      <c r="LY110" s="465" t="str">
        <f t="shared" ref="LY110:LY113" si="518">IF(LX110&gt;0,IF(AND(AT110=1,BE110="控除不可"),LX110,IF(AND(AT110=1,BE110="80%控除対象"),ROUNDUP(LX110*102/110,0),IF(AND(AT110=1,BE110="全額控除"),ROUNDUP(LX110*100/110,0),IF(OR(AT110=2,AT110=3),LX110,LX110)))),"")</f>
        <v/>
      </c>
      <c r="LZ110" s="466" t="str">
        <f t="shared" si="484"/>
        <v/>
      </c>
      <c r="MA110" s="466">
        <f t="shared" si="436"/>
        <v>0</v>
      </c>
      <c r="MB110" s="466">
        <f t="shared" si="485"/>
        <v>0</v>
      </c>
      <c r="MC110" s="466">
        <f t="shared" ref="MC110:MC113" si="519">IF(W110=1,MIN(LZ110:MB110),IF(W110=2,MIN(LZ110,MB110),0))</f>
        <v>0</v>
      </c>
      <c r="MD110" s="467">
        <f t="shared" ref="MD110:MD113" si="520">IF(W110&gt;0,IF(SUMIFS($MF$14:$MF$100,$E$14:$E$100,E110)&lt;SUMIFS($MG$14:$MG$100,$E$14:$E$100,E110),MC110*SUMIFS($MF$14:$MF$100,$E$14:$E$100,E110)/SUMIFS($MG$14:$MG$100,$E$14:$E$100,E110),MC110),)</f>
        <v>0</v>
      </c>
      <c r="ME110" s="468" t="str">
        <f t="shared" si="439"/>
        <v>○</v>
      </c>
      <c r="MF110" s="469" t="str">
        <f t="shared" si="440"/>
        <v/>
      </c>
      <c r="MG110" s="466">
        <f t="shared" si="441"/>
        <v>0</v>
      </c>
      <c r="MH110" s="470">
        <f t="shared" si="442"/>
        <v>0</v>
      </c>
      <c r="MI110" s="471" t="str">
        <f t="shared" si="486"/>
        <v>○</v>
      </c>
      <c r="MJ110" s="556" t="str">
        <f t="shared" si="487"/>
        <v>○</v>
      </c>
      <c r="MK110" s="569" t="str">
        <f t="shared" si="443"/>
        <v/>
      </c>
      <c r="ML110" s="568" t="str">
        <f t="shared" si="444"/>
        <v/>
      </c>
      <c r="MM110" s="570" t="str">
        <f t="shared" si="445"/>
        <v/>
      </c>
      <c r="MN110" s="571">
        <f t="shared" si="446"/>
        <v>0</v>
      </c>
    </row>
    <row r="111" spans="1:352" ht="30" customHeight="1">
      <c r="A111" s="531">
        <f t="shared" si="331"/>
        <v>0</v>
      </c>
      <c r="B111" s="531">
        <f t="shared" si="447"/>
        <v>0</v>
      </c>
      <c r="C111" s="531">
        <f t="shared" si="495"/>
        <v>0</v>
      </c>
      <c r="D111" s="531">
        <f t="shared" si="448"/>
        <v>0</v>
      </c>
      <c r="E111" s="531">
        <f t="shared" si="332"/>
        <v>0</v>
      </c>
      <c r="F111" s="531">
        <f t="shared" si="511"/>
        <v>0</v>
      </c>
      <c r="G111" s="531">
        <f t="shared" si="449"/>
        <v>0</v>
      </c>
      <c r="H111" s="531">
        <f t="shared" si="450"/>
        <v>0</v>
      </c>
      <c r="I111" s="531">
        <f t="shared" si="334"/>
        <v>0</v>
      </c>
      <c r="J111" s="531">
        <f t="shared" si="451"/>
        <v>0</v>
      </c>
      <c r="K111" s="532">
        <f t="shared" si="335"/>
        <v>98</v>
      </c>
      <c r="L111" s="390"/>
      <c r="M111" s="391"/>
      <c r="N111" s="391"/>
      <c r="O111" s="102"/>
      <c r="P111" s="545" cm="1">
        <f t="array" ref="P111">IFERROR(_xlfn.IFS($O111=1,"都市農業地域",$O111=2,"平地農業地域",$O111=3,"中間農業地域",$O111=4,"山間農業地域"),0)</f>
        <v>0</v>
      </c>
      <c r="Q111" s="560"/>
      <c r="R111" s="317">
        <f t="shared" si="512"/>
        <v>0</v>
      </c>
      <c r="S111" s="637"/>
      <c r="T111" s="742"/>
      <c r="U111" s="743"/>
      <c r="V111" s="637"/>
      <c r="W111" s="455" t="str">
        <f t="shared" si="452"/>
        <v/>
      </c>
      <c r="X111" s="546" t="str">
        <f>IFERROR(IF($Y111=5,"100万円",VLOOKUP($W111,'整理番号表 （R7） '!$Y$33:$Z$34,2,"FALSE")),"")</f>
        <v/>
      </c>
      <c r="Y111" s="50"/>
      <c r="Z111" s="456" cm="1">
        <f t="array" ref="Z111">IFERROR(_xlfn.IFS($Y111=1,"認定農業者",$Y111=2,"認定就農者",$Y111=3,"集落営農組織(任意組織)",$Y111=4,"市町村基本構想に示す目標水準を達成している農業者",$Y111=5,"市町村が認める者"),0)</f>
        <v>0</v>
      </c>
      <c r="AA111" s="371"/>
      <c r="AB111" s="547">
        <f>'整理番号表 （R7） '!$AC111</f>
        <v>0</v>
      </c>
      <c r="AC111" s="548">
        <f t="shared" si="497"/>
        <v>0</v>
      </c>
      <c r="AD111" s="50"/>
      <c r="AE111" s="50"/>
      <c r="AF111" s="318">
        <f>IF(AE111&lt;&gt;0,VLOOKUP(AE111,'整理番号表 （R7） '!$B$20:$F$47,2,FALSE),)</f>
        <v>0</v>
      </c>
      <c r="AG111" s="104"/>
      <c r="AH111" s="549" t="str">
        <f>IFERROR(VLOOKUP(AG111,'整理番号表 （R7） '!$P$6:$Q$39,2,FALSE),"")</f>
        <v/>
      </c>
      <c r="AI111" s="106"/>
      <c r="AJ111" s="530">
        <f t="shared" si="513"/>
        <v>0</v>
      </c>
      <c r="AK111" s="89"/>
      <c r="AL111" s="632"/>
      <c r="AM111" s="439"/>
      <c r="AN111" s="440"/>
      <c r="AO111" s="440"/>
      <c r="AP111" s="104"/>
      <c r="AQ111" s="441">
        <f>IF(AP111&lt;&gt;0,VLOOKUP(AP111,'整理番号表 （R7） '!$P$43:$R$49,2,FALSE),)</f>
        <v>0</v>
      </c>
      <c r="AR111" s="442"/>
      <c r="AS111" s="440"/>
      <c r="AT111" s="105"/>
      <c r="AU111" s="767"/>
      <c r="AV111" s="767"/>
      <c r="AW111" s="418"/>
      <c r="AX111" s="443">
        <f t="shared" si="453"/>
        <v>0</v>
      </c>
      <c r="AY111" s="443">
        <f t="shared" si="338"/>
        <v>0</v>
      </c>
      <c r="AZ111" s="418"/>
      <c r="BA111" s="443">
        <f t="shared" si="488"/>
        <v>0</v>
      </c>
      <c r="BB111" s="444"/>
      <c r="BC111" s="444"/>
      <c r="BD111" s="444"/>
      <c r="BE111" s="620"/>
      <c r="BF111" s="553" t="str">
        <f t="shared" si="339"/>
        <v/>
      </c>
      <c r="BG111" s="562" t="str">
        <f t="shared" si="340"/>
        <v/>
      </c>
      <c r="BH111" s="445">
        <f t="shared" si="454"/>
        <v>0</v>
      </c>
      <c r="BI111" s="445">
        <f t="shared" si="455"/>
        <v>0</v>
      </c>
      <c r="BJ111" s="446"/>
      <c r="BK111" s="446"/>
      <c r="BL111" s="446"/>
      <c r="BM111" s="45"/>
      <c r="BN111" s="318">
        <f>IF(BM111&lt;&gt;0,VLOOKUP(BM111,'整理番号表 （R7） '!$T$6:$U$16,2,FALSE),)</f>
        <v>0</v>
      </c>
      <c r="BO111" s="45"/>
      <c r="BP111" s="318">
        <f>IF(BO111&lt;&gt;0,VLOOKUP(BO111,'整理番号表 （R7） '!$T$23:$U$30,2,FALSE),)</f>
        <v>0</v>
      </c>
      <c r="BQ111" s="45"/>
      <c r="BR111" s="319">
        <f t="shared" si="341"/>
        <v>0</v>
      </c>
      <c r="BS111" s="763" t="str">
        <f t="shared" si="342"/>
        <v/>
      </c>
      <c r="BT111" s="113"/>
      <c r="BU111" s="618"/>
      <c r="BV111" s="113"/>
      <c r="BW111" s="113"/>
      <c r="BX111" s="113"/>
      <c r="BY111" s="554">
        <f t="shared" si="456"/>
        <v>0</v>
      </c>
      <c r="BZ111" s="764">
        <f t="shared" si="507"/>
        <v>0</v>
      </c>
      <c r="CA111" s="317">
        <f t="shared" si="457"/>
        <v>0</v>
      </c>
      <c r="CB111" s="357" t="str">
        <f t="shared" si="496"/>
        <v/>
      </c>
      <c r="CC111" s="317">
        <f t="shared" si="343"/>
        <v>0</v>
      </c>
      <c r="CD111" s="317">
        <f t="shared" si="458"/>
        <v>0</v>
      </c>
      <c r="CE111" s="317">
        <f t="shared" si="459"/>
        <v>0</v>
      </c>
      <c r="CF111" s="317">
        <f t="shared" si="460"/>
        <v>0</v>
      </c>
      <c r="CG111" s="317">
        <f t="shared" si="461"/>
        <v>0</v>
      </c>
      <c r="CH111" s="317">
        <f t="shared" si="462"/>
        <v>0</v>
      </c>
      <c r="CI111" s="357" t="str">
        <f t="shared" si="463"/>
        <v/>
      </c>
      <c r="CJ111" s="572">
        <f t="shared" si="508"/>
        <v>0</v>
      </c>
      <c r="CK111" s="320">
        <f t="shared" si="508"/>
        <v>0</v>
      </c>
      <c r="CL111" s="320">
        <f t="shared" si="508"/>
        <v>0</v>
      </c>
      <c r="CM111" s="320">
        <f t="shared" si="508"/>
        <v>0</v>
      </c>
      <c r="CN111" s="320">
        <f t="shared" si="508"/>
        <v>0</v>
      </c>
      <c r="CO111" s="320">
        <f t="shared" si="508"/>
        <v>0</v>
      </c>
      <c r="CP111" s="320">
        <f t="shared" si="344"/>
        <v>0</v>
      </c>
      <c r="CQ111" s="320">
        <f t="shared" si="509"/>
        <v>0</v>
      </c>
      <c r="CR111" s="320">
        <f t="shared" si="509"/>
        <v>0</v>
      </c>
      <c r="CS111" s="320">
        <f t="shared" si="509"/>
        <v>0</v>
      </c>
      <c r="CT111" s="320">
        <f t="shared" si="509"/>
        <v>0</v>
      </c>
      <c r="CU111" s="320">
        <f t="shared" si="509"/>
        <v>0</v>
      </c>
      <c r="CV111" s="320">
        <f t="shared" si="509"/>
        <v>0</v>
      </c>
      <c r="CW111" s="320">
        <f t="shared" si="345"/>
        <v>0</v>
      </c>
      <c r="CX111" s="320">
        <f t="shared" si="510"/>
        <v>0</v>
      </c>
      <c r="CY111" s="320">
        <f t="shared" si="510"/>
        <v>0</v>
      </c>
      <c r="CZ111" s="320">
        <f t="shared" si="510"/>
        <v>0</v>
      </c>
      <c r="DA111" s="320">
        <f t="shared" si="510"/>
        <v>0</v>
      </c>
      <c r="DB111" s="320">
        <f t="shared" si="510"/>
        <v>0</v>
      </c>
      <c r="DC111" s="320">
        <f t="shared" si="510"/>
        <v>0</v>
      </c>
      <c r="DD111" s="320">
        <f t="shared" si="346"/>
        <v>0</v>
      </c>
      <c r="DE111" s="320">
        <f t="shared" si="503"/>
        <v>0</v>
      </c>
      <c r="DF111" s="320">
        <f t="shared" si="503"/>
        <v>0</v>
      </c>
      <c r="DG111" s="320">
        <f t="shared" si="503"/>
        <v>0</v>
      </c>
      <c r="DH111" s="320">
        <f t="shared" si="503"/>
        <v>0</v>
      </c>
      <c r="DI111" s="320">
        <f t="shared" si="504"/>
        <v>0</v>
      </c>
      <c r="DJ111" s="320">
        <f t="shared" si="504"/>
        <v>0</v>
      </c>
      <c r="DK111" s="320">
        <f t="shared" si="347"/>
        <v>0</v>
      </c>
      <c r="DL111" s="320">
        <f t="shared" si="348"/>
        <v>0</v>
      </c>
      <c r="DM111" s="320">
        <f t="shared" si="514"/>
        <v>0</v>
      </c>
      <c r="DN111" s="320">
        <f t="shared" si="515"/>
        <v>0</v>
      </c>
      <c r="DO111" s="320">
        <f t="shared" si="516"/>
        <v>0</v>
      </c>
      <c r="DP111" s="374">
        <f t="shared" si="352"/>
        <v>0</v>
      </c>
      <c r="DQ111" s="447">
        <f t="shared" si="353"/>
        <v>0</v>
      </c>
      <c r="DR111" s="447">
        <f>IF($W111=1,IF(SUM($DQ111:DQ111)&lt;&gt;1,IF(SUM(GL111,GW111,HF111)&gt;0,1,),),)</f>
        <v>0</v>
      </c>
      <c r="DS111" s="447">
        <f>IF($W111=1,IF(SUM($DQ111:DR111)&lt;&gt;1,IF(SUM(GM111,GX111,HG111)&gt;0,1,),),)</f>
        <v>0</v>
      </c>
      <c r="DT111" s="447">
        <f>IF($W111=1,IF(SUM($DQ111:DS111)&lt;&gt;1,IF(SUM(GN111,GY111,HH111)&gt;0,1,),),)</f>
        <v>0</v>
      </c>
      <c r="DU111" s="447">
        <f>IF($W111=1,IF(SUM($DQ111:DT111)&lt;&gt;1,IF(SUM(GO111,GT111,GZ111,HI111)&gt;0,1,),),)</f>
        <v>0</v>
      </c>
      <c r="DV111" s="447">
        <f>IF($W111=1,IF(SUM($DQ111:DT111)&lt;&gt;1,IF(SUM(GP111,HA111,HJ111)&gt;0,1,),),)</f>
        <v>0</v>
      </c>
      <c r="DW111" s="447">
        <f>IF($W111=1,IF(SUM($DQ111:DV111)&lt;&gt;1,IF(SUM(GQ111,HB111,HK111)&gt;0,1,),),)</f>
        <v>0</v>
      </c>
      <c r="DX111" s="447">
        <f>IF($W111=1,IF(SUM($DQ111:DV111)&lt;&gt;1,IF(SUM(GR111,HC111,HL111)&gt;0,1,),),)</f>
        <v>0</v>
      </c>
      <c r="DY111" s="447">
        <f>IF($W111=1,IF(SUM($DQ111:DX111)&lt;&gt;1,IF(SUM(GS111,HD111,HM111,GU111)&gt;0,1,),),)</f>
        <v>0</v>
      </c>
      <c r="DZ111" s="447">
        <f t="shared" si="354"/>
        <v>0</v>
      </c>
      <c r="EA111" s="643"/>
      <c r="EB111" s="643"/>
      <c r="EC111" s="643"/>
      <c r="ED111" s="643"/>
      <c r="EE111" s="643"/>
      <c r="EF111" s="643"/>
      <c r="EG111" s="643"/>
      <c r="EH111" s="643"/>
      <c r="EI111" s="643"/>
      <c r="EJ111" s="643"/>
      <c r="EK111" s="643"/>
      <c r="EL111" s="643"/>
      <c r="EM111" s="56"/>
      <c r="EN111" s="56"/>
      <c r="EO111" s="56"/>
      <c r="EP111" s="56"/>
      <c r="EQ111" s="56"/>
      <c r="ER111" s="555">
        <f t="shared" si="355"/>
        <v>0</v>
      </c>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448"/>
      <c r="FT111" s="56"/>
      <c r="FU111" s="449"/>
      <c r="FV111" s="458"/>
      <c r="FW111" s="573"/>
      <c r="FX111" s="530">
        <f t="shared" si="356"/>
        <v>0</v>
      </c>
      <c r="FY111" s="450"/>
      <c r="FZ111" s="451"/>
      <c r="GA111" s="452"/>
      <c r="GB111" s="452"/>
      <c r="GC111" s="453">
        <f t="shared" si="517"/>
        <v>0</v>
      </c>
      <c r="GD111" s="454">
        <f t="shared" si="358"/>
        <v>0</v>
      </c>
      <c r="GE111" s="455">
        <f t="shared" si="359"/>
        <v>0</v>
      </c>
      <c r="GF111" s="456">
        <f t="shared" si="360"/>
        <v>0</v>
      </c>
      <c r="GG111" s="456">
        <f t="shared" si="361"/>
        <v>0</v>
      </c>
      <c r="GH111" s="456">
        <f t="shared" si="362"/>
        <v>0</v>
      </c>
      <c r="GI111" s="456">
        <f t="shared" si="363"/>
        <v>0</v>
      </c>
      <c r="GJ111" s="455">
        <f t="shared" si="364"/>
        <v>0</v>
      </c>
      <c r="GK111" s="455">
        <f t="shared" si="464"/>
        <v>0</v>
      </c>
      <c r="GL111" s="455">
        <f>IF(AND($FX111&lt;&gt;1,$FZ111&lt;&gt;1),IF(AND(SUM($GK111:GK111)&lt;&gt;1),IF($GC111&gt;=10,1,),),0)</f>
        <v>0</v>
      </c>
      <c r="GM111" s="455">
        <f>IF(AND($FX111&lt;&gt;1,$FZ111&lt;&gt;1),IF(AND(SUM($GK111:GL111)&lt;&gt;1),IF(AND($FY111=1,$GC111&gt;=4),1,),),0)</f>
        <v>0</v>
      </c>
      <c r="GN111" s="455">
        <f>IF(AND($FX111&lt;&gt;1,$FZ111&lt;&gt;1),IF(AND(SUM($GK111:GM111)&lt;&gt;1),IF(AND($FY111=1,$GC111&gt;=2),1,),),0)</f>
        <v>0</v>
      </c>
      <c r="GO111" s="455">
        <f>IF(AND($FX111&lt;&gt;1,$FZ111&lt;&gt;1),IF(AND(SUM($GK111:GN111)&lt;&gt;1),IF(AND($FY111=1,$GC111&gt;0),1,),),0)</f>
        <v>0</v>
      </c>
      <c r="GP111" s="455">
        <f>IF(AND($FX111&lt;&gt;1,$FZ111&lt;&gt;1),IF(AND(SUM($GK111:GO111)&lt;&gt;1),IF($GC111&gt;=4,1,),),0)</f>
        <v>0</v>
      </c>
      <c r="GQ111" s="455">
        <f>IF(AND($FX111&lt;&gt;1,$FZ111&lt;&gt;1),IF(AND(SUM($GK111:GP111)&lt;&gt;1),IF($FY111=1,1,),),0)</f>
        <v>0</v>
      </c>
      <c r="GR111" s="455">
        <f>IF(AND($FX111&lt;&gt;1,$FZ111&lt;&gt;1),IF(AND(SUM($GK111:GQ111)&lt;&gt;1),IF($GC111&gt;=2,1,),),0)</f>
        <v>0</v>
      </c>
      <c r="GS111" s="455">
        <f>IF(AND($FX111&lt;&gt;1,$FZ111&lt;&gt;1),IF(AND(SUM($GK111:GR111)&lt;&gt;1),IF($GC111&gt;0,1,),),0)</f>
        <v>0</v>
      </c>
      <c r="GT111" s="455">
        <f t="shared" si="365"/>
        <v>0</v>
      </c>
      <c r="GU111" s="455">
        <f>IF($FX111&lt;&gt;1,IF(AND(SUM($GT111:GT111)&lt;&gt;1,$GJ111=4,$FZ111=1,$GC111&gt;0),1,),0)</f>
        <v>0</v>
      </c>
      <c r="GV111" s="455">
        <f t="shared" si="366"/>
        <v>0</v>
      </c>
      <c r="GW111" s="455">
        <f t="shared" si="367"/>
        <v>0</v>
      </c>
      <c r="GX111" s="455">
        <f>IF($FX111&lt;&gt;1,IF(AND($GJ111=2,SUM($GV111:GW111)&lt;&gt;1),IF(AND($FY111=1,$GD111&gt;=0.2),1,),),0)</f>
        <v>0</v>
      </c>
      <c r="GY111" s="455">
        <f>IF($FX111&lt;&gt;1,IF(AND($GJ111=2,SUM($GV111:GX111)&lt;&gt;1),IF(AND($FY111=1,$GD111&gt;=0.1),1,),),0)</f>
        <v>0</v>
      </c>
      <c r="GZ111" s="455">
        <f>IF($FX111&lt;&gt;1,IF(AND($GJ111=2,SUM($GV111:GY111)&lt;&gt;1),IF(AND($FY111=1,$GC111&gt;0),1,),),0)</f>
        <v>0</v>
      </c>
      <c r="HA111" s="455">
        <f>IF($FX111&lt;&gt;1,IF(AND($GJ111=2,SUM($GV111:GZ111)&lt;&gt;1),IF($GD111&gt;=0.2,1,),),0)</f>
        <v>0</v>
      </c>
      <c r="HB111" s="455">
        <f>IF($FX111&lt;&gt;1,IF(AND($GJ111=2,SUM($GV111:HA111)&lt;&gt;1),IF($FY111=1,1,),),0)</f>
        <v>0</v>
      </c>
      <c r="HC111" s="455">
        <f>IF($FX111&lt;&gt;1,IF(AND($GJ111=2,SUM($GV111:HB111)&lt;&gt;1),IF($GD111&gt;=0.1,1,),),0)</f>
        <v>0</v>
      </c>
      <c r="HD111" s="455">
        <f>IF($FX111&lt;&gt;1,IF(AND(SUM($GV111:HC111)&lt;&gt;1,$GJ111=2,$GC111&gt;0),1,),0)</f>
        <v>0</v>
      </c>
      <c r="HE111" s="455">
        <f t="shared" si="368"/>
        <v>0</v>
      </c>
      <c r="HF111" s="455">
        <f t="shared" si="369"/>
        <v>0</v>
      </c>
      <c r="HG111" s="455">
        <f>IF($FX111&lt;&gt;1,IF(AND($GJ111=3,SUM($HE111:HF111)&lt;&gt;1),IF(AND($FY111=1,$GD111&gt;=0.1),1,),),0)</f>
        <v>0</v>
      </c>
      <c r="HH111" s="455">
        <f>IF($FX111&lt;&gt;1,IF(AND($GJ111=3,SUM($HE111:HG111)&lt;&gt;1),IF(AND($FY111=1,$GD111&gt;=0.05),1,),),0)</f>
        <v>0</v>
      </c>
      <c r="HI111" s="455">
        <f>IF($FX111&lt;&gt;1,IF(AND($GJ111=3,SUM($HE111:HH111)&lt;&gt;1),IF(AND($FY111=1,$GC111&gt;0),1,),),0)</f>
        <v>0</v>
      </c>
      <c r="HJ111" s="455">
        <f>IF($FX111&lt;&gt;1,IF(AND($GJ111=3,SUM($HE111:HI111)&lt;&gt;1),IF($GD111&gt;=0.1,1,),),0)</f>
        <v>0</v>
      </c>
      <c r="HK111" s="455">
        <f>IF($FX111&lt;&gt;1,IF(AND($GJ111=3,SUM($HE111:HJ111)&lt;&gt;1),IF($FY111=1,1,),),0)</f>
        <v>0</v>
      </c>
      <c r="HL111" s="455">
        <f>IF($FX111&lt;&gt;1,IF(AND($GJ111=3,SUM($HE111:HK111)&lt;&gt;1),IF($GD111&gt;=0.05,1,),),0)</f>
        <v>0</v>
      </c>
      <c r="HM111" s="455">
        <f>IF($FX111&lt;&gt;1,IF(AND(SUM($HE111:HL111)&lt;&gt;1,$GJ111=3,$FZ111=1,$GC111&gt;0),1,),0)</f>
        <v>0</v>
      </c>
      <c r="HN111" s="457">
        <f t="shared" si="465"/>
        <v>0</v>
      </c>
      <c r="HO111" s="458"/>
      <c r="HP111" s="459">
        <f t="shared" si="370"/>
        <v>0</v>
      </c>
      <c r="HQ111" s="460">
        <f t="shared" si="371"/>
        <v>0</v>
      </c>
      <c r="HR111" s="460">
        <f t="shared" si="372"/>
        <v>0</v>
      </c>
      <c r="HS111" s="460">
        <f t="shared" si="373"/>
        <v>0</v>
      </c>
      <c r="HT111" s="460">
        <f t="shared" si="374"/>
        <v>0</v>
      </c>
      <c r="HU111" s="460">
        <f t="shared" si="375"/>
        <v>0</v>
      </c>
      <c r="HV111" s="460">
        <f t="shared" si="376"/>
        <v>0</v>
      </c>
      <c r="HW111" s="460">
        <f t="shared" si="377"/>
        <v>0</v>
      </c>
      <c r="HX111" s="460">
        <f t="shared" si="378"/>
        <v>0</v>
      </c>
      <c r="HY111" s="460">
        <f t="shared" si="379"/>
        <v>0</v>
      </c>
      <c r="HZ111" s="460">
        <f t="shared" si="380"/>
        <v>0</v>
      </c>
      <c r="IA111" s="460">
        <f t="shared" si="381"/>
        <v>0</v>
      </c>
      <c r="IB111" s="460">
        <f t="shared" si="382"/>
        <v>0</v>
      </c>
      <c r="IC111" s="460">
        <f t="shared" si="383"/>
        <v>0</v>
      </c>
      <c r="ID111" s="460">
        <f t="shared" si="384"/>
        <v>0</v>
      </c>
      <c r="IE111" s="460">
        <f t="shared" si="385"/>
        <v>0</v>
      </c>
      <c r="IF111" s="460">
        <f t="shared" si="386"/>
        <v>0</v>
      </c>
      <c r="IG111" s="460">
        <f t="shared" si="387"/>
        <v>0</v>
      </c>
      <c r="IH111" s="460">
        <f t="shared" si="388"/>
        <v>0</v>
      </c>
      <c r="II111" s="460">
        <f t="shared" si="389"/>
        <v>0</v>
      </c>
      <c r="IJ111" s="460">
        <f t="shared" si="390"/>
        <v>0</v>
      </c>
      <c r="IK111" s="460">
        <f t="shared" si="391"/>
        <v>0</v>
      </c>
      <c r="IL111" s="460">
        <f t="shared" si="392"/>
        <v>0</v>
      </c>
      <c r="IM111" s="460">
        <f t="shared" si="393"/>
        <v>0</v>
      </c>
      <c r="IN111" s="460">
        <f t="shared" si="394"/>
        <v>0</v>
      </c>
      <c r="IO111" s="460">
        <f t="shared" si="395"/>
        <v>0</v>
      </c>
      <c r="IP111" s="460">
        <f t="shared" si="396"/>
        <v>0</v>
      </c>
      <c r="IQ111" s="460">
        <f t="shared" si="397"/>
        <v>0</v>
      </c>
      <c r="IR111" s="460">
        <f t="shared" si="398"/>
        <v>0</v>
      </c>
      <c r="IS111" s="460">
        <f t="shared" si="399"/>
        <v>0</v>
      </c>
      <c r="IT111" s="460">
        <f t="shared" si="400"/>
        <v>0</v>
      </c>
      <c r="IU111" s="460">
        <f t="shared" si="401"/>
        <v>0</v>
      </c>
      <c r="IV111" s="460">
        <f t="shared" si="402"/>
        <v>0</v>
      </c>
      <c r="IW111" s="460">
        <f t="shared" si="403"/>
        <v>0</v>
      </c>
      <c r="IX111" s="460">
        <f t="shared" si="404"/>
        <v>0</v>
      </c>
      <c r="IY111" s="460">
        <f t="shared" si="405"/>
        <v>0</v>
      </c>
      <c r="IZ111" s="460">
        <f t="shared" si="406"/>
        <v>0</v>
      </c>
      <c r="JA111" s="460">
        <f t="shared" si="407"/>
        <v>0</v>
      </c>
      <c r="JB111" s="460">
        <f t="shared" si="408"/>
        <v>0</v>
      </c>
      <c r="JC111" s="460">
        <f t="shared" si="409"/>
        <v>0</v>
      </c>
      <c r="JD111" s="460">
        <f t="shared" si="410"/>
        <v>0</v>
      </c>
      <c r="JE111" s="460">
        <f t="shared" si="411"/>
        <v>0</v>
      </c>
      <c r="JF111" s="460">
        <f t="shared" si="412"/>
        <v>0</v>
      </c>
      <c r="JG111" s="460">
        <f t="shared" si="466"/>
        <v>0</v>
      </c>
      <c r="JH111" s="460">
        <f t="shared" si="467"/>
        <v>0</v>
      </c>
      <c r="JI111" s="460">
        <f t="shared" si="468"/>
        <v>0</v>
      </c>
      <c r="JJ111" s="460">
        <f t="shared" si="469"/>
        <v>0</v>
      </c>
      <c r="JK111" s="460">
        <f t="shared" si="470"/>
        <v>0</v>
      </c>
      <c r="JL111" s="460">
        <f t="shared" si="471"/>
        <v>0</v>
      </c>
      <c r="JM111" s="648">
        <f t="shared" si="413"/>
        <v>0</v>
      </c>
      <c r="JN111" s="460">
        <f t="shared" si="414"/>
        <v>0</v>
      </c>
      <c r="JO111" s="460">
        <f t="shared" si="415"/>
        <v>0</v>
      </c>
      <c r="JP111" s="648">
        <f t="shared" si="416"/>
        <v>0</v>
      </c>
      <c r="JQ111" s="460">
        <f t="shared" si="417"/>
        <v>0</v>
      </c>
      <c r="JR111" s="460">
        <f t="shared" si="418"/>
        <v>0</v>
      </c>
      <c r="JS111" s="460">
        <f t="shared" si="472"/>
        <v>0</v>
      </c>
      <c r="JT111" s="460">
        <f t="shared" si="419"/>
        <v>0</v>
      </c>
      <c r="JU111" s="460">
        <f t="shared" si="420"/>
        <v>0</v>
      </c>
      <c r="JV111" s="460">
        <f t="shared" si="421"/>
        <v>0</v>
      </c>
      <c r="JW111" s="460">
        <f t="shared" si="506"/>
        <v>0</v>
      </c>
      <c r="JX111" s="460">
        <f t="shared" si="506"/>
        <v>0</v>
      </c>
      <c r="JY111" s="460">
        <f t="shared" si="506"/>
        <v>0</v>
      </c>
      <c r="JZ111" s="460">
        <f t="shared" si="506"/>
        <v>0</v>
      </c>
      <c r="KA111" s="460">
        <f t="shared" si="506"/>
        <v>0</v>
      </c>
      <c r="KB111" s="460">
        <f t="shared" si="506"/>
        <v>0</v>
      </c>
      <c r="KC111" s="460">
        <f t="shared" si="506"/>
        <v>0</v>
      </c>
      <c r="KD111" s="460">
        <f t="shared" si="506"/>
        <v>0</v>
      </c>
      <c r="KE111" s="460">
        <f t="shared" si="506"/>
        <v>0</v>
      </c>
      <c r="KF111" s="460">
        <f t="shared" si="505"/>
        <v>0</v>
      </c>
      <c r="KG111" s="460">
        <f t="shared" si="505"/>
        <v>0</v>
      </c>
      <c r="KH111" s="460">
        <f t="shared" si="505"/>
        <v>0</v>
      </c>
      <c r="KI111" s="460">
        <f t="shared" si="498"/>
        <v>0</v>
      </c>
      <c r="KJ111" s="460">
        <f t="shared" si="499"/>
        <v>0</v>
      </c>
      <c r="KK111" s="460">
        <f t="shared" si="499"/>
        <v>0</v>
      </c>
      <c r="KL111" s="460">
        <f t="shared" si="499"/>
        <v>0</v>
      </c>
      <c r="KM111" s="460">
        <f t="shared" si="499"/>
        <v>0</v>
      </c>
      <c r="KN111" s="460">
        <f t="shared" si="499"/>
        <v>0</v>
      </c>
      <c r="KO111" s="460">
        <f t="shared" si="499"/>
        <v>0</v>
      </c>
      <c r="KP111" s="460">
        <f t="shared" si="499"/>
        <v>0</v>
      </c>
      <c r="KQ111" s="460">
        <f t="shared" si="499"/>
        <v>0</v>
      </c>
      <c r="KR111" s="460">
        <f t="shared" si="491"/>
        <v>0</v>
      </c>
      <c r="KS111" s="460">
        <f t="shared" si="491"/>
        <v>0</v>
      </c>
      <c r="KT111" s="460">
        <f t="shared" si="491"/>
        <v>0</v>
      </c>
      <c r="KU111" s="460">
        <f t="shared" si="491"/>
        <v>0</v>
      </c>
      <c r="KV111" s="460">
        <f t="shared" si="491"/>
        <v>0</v>
      </c>
      <c r="KW111" s="460">
        <f t="shared" si="491"/>
        <v>0</v>
      </c>
      <c r="KX111" s="460">
        <f t="shared" si="423"/>
        <v>0</v>
      </c>
      <c r="KY111" s="460">
        <f t="shared" si="490"/>
        <v>0</v>
      </c>
      <c r="KZ111" s="460">
        <f t="shared" si="424"/>
        <v>0</v>
      </c>
      <c r="LA111" s="457">
        <f t="shared" si="424"/>
        <v>0</v>
      </c>
      <c r="LB111" s="461">
        <f t="shared" si="473"/>
        <v>0</v>
      </c>
      <c r="LC111" s="460">
        <f t="shared" si="425"/>
        <v>0</v>
      </c>
      <c r="LD111" s="462">
        <f>IF(I111=1,VLOOKUP(C111,'総括表 (A表)'!$E$12:$AP$542,37,FALSE),)</f>
        <v>0</v>
      </c>
      <c r="LE111" s="463">
        <f t="shared" si="474"/>
        <v>0</v>
      </c>
      <c r="LF111" s="460" t="str">
        <f t="shared" si="426"/>
        <v/>
      </c>
      <c r="LG111" s="460" t="str">
        <f t="shared" si="427"/>
        <v/>
      </c>
      <c r="LH111" s="460" t="str">
        <f t="shared" si="475"/>
        <v/>
      </c>
      <c r="LI111" s="460" t="str">
        <f t="shared" si="476"/>
        <v/>
      </c>
      <c r="LJ111" s="460" t="str">
        <f t="shared" si="477"/>
        <v/>
      </c>
      <c r="LK111" s="460" t="str">
        <f t="shared" si="478"/>
        <v/>
      </c>
      <c r="LL111" s="460" t="str">
        <f t="shared" si="479"/>
        <v/>
      </c>
      <c r="LM111" s="460" t="str">
        <f t="shared" si="480"/>
        <v/>
      </c>
      <c r="LN111" s="460" t="str">
        <f t="shared" si="481"/>
        <v/>
      </c>
      <c r="LO111" s="462" t="str">
        <f t="shared" si="428"/>
        <v/>
      </c>
      <c r="LP111" s="459">
        <f t="shared" si="482"/>
        <v>0</v>
      </c>
      <c r="LQ111" s="460" t="str">
        <f t="shared" si="429"/>
        <v/>
      </c>
      <c r="LR111" s="460" t="str">
        <f t="shared" si="430"/>
        <v/>
      </c>
      <c r="LS111" s="464" t="str">
        <f t="shared" si="431"/>
        <v/>
      </c>
      <c r="LT111" s="460" t="str">
        <f t="shared" si="432"/>
        <v/>
      </c>
      <c r="LU111" s="460" t="str">
        <f t="shared" si="433"/>
        <v/>
      </c>
      <c r="LV111" s="621" t="str">
        <f t="shared" si="489"/>
        <v>○</v>
      </c>
      <c r="LW111" s="459">
        <f t="shared" si="483"/>
        <v>0</v>
      </c>
      <c r="LX111" s="465">
        <f t="shared" si="434"/>
        <v>0</v>
      </c>
      <c r="LY111" s="465" t="str">
        <f t="shared" si="518"/>
        <v/>
      </c>
      <c r="LZ111" s="466" t="str">
        <f t="shared" si="484"/>
        <v/>
      </c>
      <c r="MA111" s="466">
        <f t="shared" si="436"/>
        <v>0</v>
      </c>
      <c r="MB111" s="466">
        <f t="shared" si="485"/>
        <v>0</v>
      </c>
      <c r="MC111" s="466">
        <f t="shared" si="519"/>
        <v>0</v>
      </c>
      <c r="MD111" s="467">
        <f t="shared" si="520"/>
        <v>0</v>
      </c>
      <c r="ME111" s="468" t="str">
        <f t="shared" si="439"/>
        <v>○</v>
      </c>
      <c r="MF111" s="469" t="str">
        <f t="shared" si="440"/>
        <v/>
      </c>
      <c r="MG111" s="466">
        <f t="shared" si="441"/>
        <v>0</v>
      </c>
      <c r="MH111" s="470">
        <f t="shared" si="442"/>
        <v>0</v>
      </c>
      <c r="MI111" s="471" t="str">
        <f t="shared" si="486"/>
        <v>○</v>
      </c>
      <c r="MJ111" s="556" t="str">
        <f t="shared" si="487"/>
        <v>○</v>
      </c>
      <c r="MK111" s="569" t="str">
        <f t="shared" si="443"/>
        <v/>
      </c>
      <c r="ML111" s="568" t="str">
        <f t="shared" si="444"/>
        <v/>
      </c>
      <c r="MM111" s="570" t="str">
        <f t="shared" si="445"/>
        <v/>
      </c>
      <c r="MN111" s="571">
        <f t="shared" si="446"/>
        <v>0</v>
      </c>
    </row>
    <row r="112" spans="1:352" ht="30" customHeight="1">
      <c r="A112" s="531">
        <f t="shared" si="331"/>
        <v>0</v>
      </c>
      <c r="B112" s="531">
        <f t="shared" si="447"/>
        <v>0</v>
      </c>
      <c r="C112" s="531">
        <f t="shared" si="495"/>
        <v>0</v>
      </c>
      <c r="D112" s="531">
        <f t="shared" si="448"/>
        <v>0</v>
      </c>
      <c r="E112" s="531">
        <f t="shared" si="332"/>
        <v>0</v>
      </c>
      <c r="F112" s="531">
        <f t="shared" si="511"/>
        <v>0</v>
      </c>
      <c r="G112" s="531">
        <f t="shared" si="449"/>
        <v>0</v>
      </c>
      <c r="H112" s="531">
        <f t="shared" si="450"/>
        <v>0</v>
      </c>
      <c r="I112" s="531">
        <f t="shared" si="334"/>
        <v>0</v>
      </c>
      <c r="J112" s="531">
        <f t="shared" si="451"/>
        <v>0</v>
      </c>
      <c r="K112" s="532">
        <f t="shared" si="335"/>
        <v>99</v>
      </c>
      <c r="L112" s="390"/>
      <c r="M112" s="391"/>
      <c r="N112" s="391"/>
      <c r="O112" s="102"/>
      <c r="P112" s="545" cm="1">
        <f t="array" ref="P112">IFERROR(_xlfn.IFS($O112=1,"都市農業地域",$O112=2,"平地農業地域",$O112=3,"中間農業地域",$O112=4,"山間農業地域"),0)</f>
        <v>0</v>
      </c>
      <c r="Q112" s="560"/>
      <c r="R112" s="317">
        <f t="shared" si="512"/>
        <v>0</v>
      </c>
      <c r="S112" s="637"/>
      <c r="T112" s="742"/>
      <c r="U112" s="743"/>
      <c r="V112" s="637"/>
      <c r="W112" s="455" t="str">
        <f t="shared" si="452"/>
        <v/>
      </c>
      <c r="X112" s="546" t="str">
        <f>IFERROR(IF($Y112=5,"100万円",VLOOKUP($W112,'整理番号表 （R7） '!$Y$33:$Z$34,2,"FALSE")),"")</f>
        <v/>
      </c>
      <c r="Y112" s="50"/>
      <c r="Z112" s="456" cm="1">
        <f t="array" ref="Z112">IFERROR(_xlfn.IFS($Y112=1,"認定農業者",$Y112=2,"認定就農者",$Y112=3,"集落営農組織(任意組織)",$Y112=4,"市町村基本構想に示す目標水準を達成している農業者",$Y112=5,"市町村が認める者"),0)</f>
        <v>0</v>
      </c>
      <c r="AA112" s="371"/>
      <c r="AB112" s="547">
        <f>'整理番号表 （R7） '!$AC112</f>
        <v>0</v>
      </c>
      <c r="AC112" s="548">
        <f t="shared" si="497"/>
        <v>0</v>
      </c>
      <c r="AD112" s="50"/>
      <c r="AE112" s="50"/>
      <c r="AF112" s="318">
        <f>IF(AE112&lt;&gt;0,VLOOKUP(AE112,'整理番号表 （R7） '!$B$20:$F$47,2,FALSE),)</f>
        <v>0</v>
      </c>
      <c r="AG112" s="104"/>
      <c r="AH112" s="549" t="str">
        <f>IFERROR(VLOOKUP(AG112,'整理番号表 （R7） '!$P$6:$Q$39,2,FALSE),"")</f>
        <v/>
      </c>
      <c r="AI112" s="106"/>
      <c r="AJ112" s="530">
        <f t="shared" si="513"/>
        <v>0</v>
      </c>
      <c r="AK112" s="89"/>
      <c r="AL112" s="632"/>
      <c r="AM112" s="439"/>
      <c r="AN112" s="440"/>
      <c r="AO112" s="440"/>
      <c r="AP112" s="104"/>
      <c r="AQ112" s="441">
        <f>IF(AP112&lt;&gt;0,VLOOKUP(AP112,'整理番号表 （R7） '!$P$43:$R$49,2,FALSE),)</f>
        <v>0</v>
      </c>
      <c r="AR112" s="442"/>
      <c r="AS112" s="440"/>
      <c r="AT112" s="105"/>
      <c r="AU112" s="767"/>
      <c r="AV112" s="767"/>
      <c r="AW112" s="418"/>
      <c r="AX112" s="443">
        <f t="shared" si="453"/>
        <v>0</v>
      </c>
      <c r="AY112" s="443">
        <f t="shared" si="338"/>
        <v>0</v>
      </c>
      <c r="AZ112" s="418"/>
      <c r="BA112" s="443">
        <f t="shared" si="488"/>
        <v>0</v>
      </c>
      <c r="BB112" s="444"/>
      <c r="BC112" s="444"/>
      <c r="BD112" s="444"/>
      <c r="BE112" s="620"/>
      <c r="BF112" s="553" t="str">
        <f t="shared" si="339"/>
        <v/>
      </c>
      <c r="BG112" s="562" t="str">
        <f t="shared" si="340"/>
        <v/>
      </c>
      <c r="BH112" s="445">
        <f t="shared" si="454"/>
        <v>0</v>
      </c>
      <c r="BI112" s="445">
        <f t="shared" si="455"/>
        <v>0</v>
      </c>
      <c r="BJ112" s="446"/>
      <c r="BK112" s="446"/>
      <c r="BL112" s="446"/>
      <c r="BM112" s="45"/>
      <c r="BN112" s="318">
        <f>IF(BM112&lt;&gt;0,VLOOKUP(BM112,'整理番号表 （R7） '!$T$6:$U$16,2,FALSE),)</f>
        <v>0</v>
      </c>
      <c r="BO112" s="45"/>
      <c r="BP112" s="318">
        <f>IF(BO112&lt;&gt;0,VLOOKUP(BO112,'整理番号表 （R7） '!$T$23:$U$30,2,FALSE),)</f>
        <v>0</v>
      </c>
      <c r="BQ112" s="45"/>
      <c r="BR112" s="319">
        <f t="shared" si="341"/>
        <v>0</v>
      </c>
      <c r="BS112" s="763" t="str">
        <f t="shared" si="342"/>
        <v/>
      </c>
      <c r="BT112" s="113"/>
      <c r="BU112" s="618"/>
      <c r="BV112" s="113"/>
      <c r="BW112" s="113"/>
      <c r="BX112" s="113"/>
      <c r="BY112" s="554">
        <f t="shared" si="456"/>
        <v>0</v>
      </c>
      <c r="BZ112" s="764">
        <f t="shared" si="507"/>
        <v>0</v>
      </c>
      <c r="CA112" s="317">
        <f t="shared" si="457"/>
        <v>0</v>
      </c>
      <c r="CB112" s="357" t="str">
        <f t="shared" si="496"/>
        <v/>
      </c>
      <c r="CC112" s="317">
        <f t="shared" si="343"/>
        <v>0</v>
      </c>
      <c r="CD112" s="317">
        <f t="shared" si="458"/>
        <v>0</v>
      </c>
      <c r="CE112" s="317">
        <f t="shared" si="459"/>
        <v>0</v>
      </c>
      <c r="CF112" s="317">
        <f t="shared" si="460"/>
        <v>0</v>
      </c>
      <c r="CG112" s="317">
        <f t="shared" si="461"/>
        <v>0</v>
      </c>
      <c r="CH112" s="317">
        <f t="shared" si="462"/>
        <v>0</v>
      </c>
      <c r="CI112" s="357" t="str">
        <f t="shared" si="463"/>
        <v/>
      </c>
      <c r="CJ112" s="572">
        <f t="shared" si="508"/>
        <v>0</v>
      </c>
      <c r="CK112" s="320">
        <f t="shared" si="508"/>
        <v>0</v>
      </c>
      <c r="CL112" s="320">
        <f t="shared" si="508"/>
        <v>0</v>
      </c>
      <c r="CM112" s="320">
        <f t="shared" si="508"/>
        <v>0</v>
      </c>
      <c r="CN112" s="320">
        <f t="shared" si="508"/>
        <v>0</v>
      </c>
      <c r="CO112" s="320">
        <f t="shared" si="508"/>
        <v>0</v>
      </c>
      <c r="CP112" s="320">
        <f t="shared" si="344"/>
        <v>0</v>
      </c>
      <c r="CQ112" s="320">
        <f t="shared" si="509"/>
        <v>0</v>
      </c>
      <c r="CR112" s="320">
        <f t="shared" si="509"/>
        <v>0</v>
      </c>
      <c r="CS112" s="320">
        <f t="shared" si="509"/>
        <v>0</v>
      </c>
      <c r="CT112" s="320">
        <f t="shared" si="509"/>
        <v>0</v>
      </c>
      <c r="CU112" s="320">
        <f t="shared" si="509"/>
        <v>0</v>
      </c>
      <c r="CV112" s="320">
        <f t="shared" si="509"/>
        <v>0</v>
      </c>
      <c r="CW112" s="320">
        <f t="shared" si="345"/>
        <v>0</v>
      </c>
      <c r="CX112" s="320">
        <f t="shared" si="510"/>
        <v>0</v>
      </c>
      <c r="CY112" s="320">
        <f t="shared" si="510"/>
        <v>0</v>
      </c>
      <c r="CZ112" s="320">
        <f t="shared" si="510"/>
        <v>0</v>
      </c>
      <c r="DA112" s="320">
        <f t="shared" si="510"/>
        <v>0</v>
      </c>
      <c r="DB112" s="320">
        <f t="shared" si="510"/>
        <v>0</v>
      </c>
      <c r="DC112" s="320">
        <f t="shared" si="510"/>
        <v>0</v>
      </c>
      <c r="DD112" s="320">
        <f t="shared" si="346"/>
        <v>0</v>
      </c>
      <c r="DE112" s="320">
        <f t="shared" si="503"/>
        <v>0</v>
      </c>
      <c r="DF112" s="320">
        <f t="shared" si="503"/>
        <v>0</v>
      </c>
      <c r="DG112" s="320">
        <f t="shared" si="503"/>
        <v>0</v>
      </c>
      <c r="DH112" s="320">
        <f t="shared" si="503"/>
        <v>0</v>
      </c>
      <c r="DI112" s="320">
        <f t="shared" si="504"/>
        <v>0</v>
      </c>
      <c r="DJ112" s="320">
        <f t="shared" si="504"/>
        <v>0</v>
      </c>
      <c r="DK112" s="320">
        <f t="shared" si="347"/>
        <v>0</v>
      </c>
      <c r="DL112" s="320">
        <f t="shared" si="348"/>
        <v>0</v>
      </c>
      <c r="DM112" s="320">
        <f t="shared" si="514"/>
        <v>0</v>
      </c>
      <c r="DN112" s="320">
        <f t="shared" si="515"/>
        <v>0</v>
      </c>
      <c r="DO112" s="320">
        <f t="shared" si="516"/>
        <v>0</v>
      </c>
      <c r="DP112" s="374">
        <f t="shared" si="352"/>
        <v>0</v>
      </c>
      <c r="DQ112" s="447">
        <f t="shared" si="353"/>
        <v>0</v>
      </c>
      <c r="DR112" s="447">
        <f>IF($W112=1,IF(SUM($DQ112:DQ112)&lt;&gt;1,IF(SUM(GL112,GW112,HF112)&gt;0,1,),),)</f>
        <v>0</v>
      </c>
      <c r="DS112" s="447">
        <f>IF($W112=1,IF(SUM($DQ112:DR112)&lt;&gt;1,IF(SUM(GM112,GX112,HG112)&gt;0,1,),),)</f>
        <v>0</v>
      </c>
      <c r="DT112" s="447">
        <f>IF($W112=1,IF(SUM($DQ112:DS112)&lt;&gt;1,IF(SUM(GN112,GY112,HH112)&gt;0,1,),),)</f>
        <v>0</v>
      </c>
      <c r="DU112" s="447">
        <f>IF($W112=1,IF(SUM($DQ112:DT112)&lt;&gt;1,IF(SUM(GO112,GT112,GZ112,HI112)&gt;0,1,),),)</f>
        <v>0</v>
      </c>
      <c r="DV112" s="447">
        <f>IF($W112=1,IF(SUM($DQ112:DT112)&lt;&gt;1,IF(SUM(GP112,HA112,HJ112)&gt;0,1,),),)</f>
        <v>0</v>
      </c>
      <c r="DW112" s="447">
        <f>IF($W112=1,IF(SUM($DQ112:DV112)&lt;&gt;1,IF(SUM(GQ112,HB112,HK112)&gt;0,1,),),)</f>
        <v>0</v>
      </c>
      <c r="DX112" s="447">
        <f>IF($W112=1,IF(SUM($DQ112:DV112)&lt;&gt;1,IF(SUM(GR112,HC112,HL112)&gt;0,1,),),)</f>
        <v>0</v>
      </c>
      <c r="DY112" s="447">
        <f>IF($W112=1,IF(SUM($DQ112:DX112)&lt;&gt;1,IF(SUM(GS112,HD112,HM112,GU112)&gt;0,1,),),)</f>
        <v>0</v>
      </c>
      <c r="DZ112" s="447">
        <f t="shared" si="354"/>
        <v>0</v>
      </c>
      <c r="EA112" s="643"/>
      <c r="EB112" s="643"/>
      <c r="EC112" s="643"/>
      <c r="ED112" s="643"/>
      <c r="EE112" s="643"/>
      <c r="EF112" s="643"/>
      <c r="EG112" s="643"/>
      <c r="EH112" s="643"/>
      <c r="EI112" s="643"/>
      <c r="EJ112" s="643"/>
      <c r="EK112" s="643"/>
      <c r="EL112" s="643"/>
      <c r="EM112" s="56"/>
      <c r="EN112" s="56"/>
      <c r="EO112" s="56"/>
      <c r="EP112" s="56"/>
      <c r="EQ112" s="56"/>
      <c r="ER112" s="555">
        <f t="shared" si="355"/>
        <v>0</v>
      </c>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448"/>
      <c r="FT112" s="56"/>
      <c r="FU112" s="449"/>
      <c r="FV112" s="458"/>
      <c r="FW112" s="573"/>
      <c r="FX112" s="530">
        <f t="shared" si="356"/>
        <v>0</v>
      </c>
      <c r="FY112" s="450"/>
      <c r="FZ112" s="451"/>
      <c r="GA112" s="452"/>
      <c r="GB112" s="452"/>
      <c r="GC112" s="453">
        <f t="shared" si="517"/>
        <v>0</v>
      </c>
      <c r="GD112" s="454">
        <f t="shared" si="358"/>
        <v>0</v>
      </c>
      <c r="GE112" s="455">
        <f t="shared" si="359"/>
        <v>0</v>
      </c>
      <c r="GF112" s="456">
        <f t="shared" si="360"/>
        <v>0</v>
      </c>
      <c r="GG112" s="456">
        <f t="shared" si="361"/>
        <v>0</v>
      </c>
      <c r="GH112" s="456">
        <f t="shared" si="362"/>
        <v>0</v>
      </c>
      <c r="GI112" s="456">
        <f t="shared" si="363"/>
        <v>0</v>
      </c>
      <c r="GJ112" s="455">
        <f t="shared" si="364"/>
        <v>0</v>
      </c>
      <c r="GK112" s="455">
        <f t="shared" si="464"/>
        <v>0</v>
      </c>
      <c r="GL112" s="455">
        <f>IF(AND($FX112&lt;&gt;1,$FZ112&lt;&gt;1),IF(AND(SUM($GK112:GK112)&lt;&gt;1),IF($GC112&gt;=10,1,),),0)</f>
        <v>0</v>
      </c>
      <c r="GM112" s="455">
        <f>IF(AND($FX112&lt;&gt;1,$FZ112&lt;&gt;1),IF(AND(SUM($GK112:GL112)&lt;&gt;1),IF(AND($FY112=1,$GC112&gt;=4),1,),),0)</f>
        <v>0</v>
      </c>
      <c r="GN112" s="455">
        <f>IF(AND($FX112&lt;&gt;1,$FZ112&lt;&gt;1),IF(AND(SUM($GK112:GM112)&lt;&gt;1),IF(AND($FY112=1,$GC112&gt;=2),1,),),0)</f>
        <v>0</v>
      </c>
      <c r="GO112" s="455">
        <f>IF(AND($FX112&lt;&gt;1,$FZ112&lt;&gt;1),IF(AND(SUM($GK112:GN112)&lt;&gt;1),IF(AND($FY112=1,$GC112&gt;0),1,),),0)</f>
        <v>0</v>
      </c>
      <c r="GP112" s="455">
        <f>IF(AND($FX112&lt;&gt;1,$FZ112&lt;&gt;1),IF(AND(SUM($GK112:GO112)&lt;&gt;1),IF($GC112&gt;=4,1,),),0)</f>
        <v>0</v>
      </c>
      <c r="GQ112" s="455">
        <f>IF(AND($FX112&lt;&gt;1,$FZ112&lt;&gt;1),IF(AND(SUM($GK112:GP112)&lt;&gt;1),IF($FY112=1,1,),),0)</f>
        <v>0</v>
      </c>
      <c r="GR112" s="455">
        <f>IF(AND($FX112&lt;&gt;1,$FZ112&lt;&gt;1),IF(AND(SUM($GK112:GQ112)&lt;&gt;1),IF($GC112&gt;=2,1,),),0)</f>
        <v>0</v>
      </c>
      <c r="GS112" s="455">
        <f>IF(AND($FX112&lt;&gt;1,$FZ112&lt;&gt;1),IF(AND(SUM($GK112:GR112)&lt;&gt;1),IF($GC112&gt;0,1,),),0)</f>
        <v>0</v>
      </c>
      <c r="GT112" s="455">
        <f t="shared" si="365"/>
        <v>0</v>
      </c>
      <c r="GU112" s="455">
        <f>IF($FX112&lt;&gt;1,IF(AND(SUM($GT112:GT112)&lt;&gt;1,$GJ112=4,$FZ112=1,$GC112&gt;0),1,),0)</f>
        <v>0</v>
      </c>
      <c r="GV112" s="455">
        <f t="shared" si="366"/>
        <v>0</v>
      </c>
      <c r="GW112" s="455">
        <f t="shared" si="367"/>
        <v>0</v>
      </c>
      <c r="GX112" s="455">
        <f>IF($FX112&lt;&gt;1,IF(AND($GJ112=2,SUM($GV112:GW112)&lt;&gt;1),IF(AND($FY112=1,$GD112&gt;=0.2),1,),),0)</f>
        <v>0</v>
      </c>
      <c r="GY112" s="455">
        <f>IF($FX112&lt;&gt;1,IF(AND($GJ112=2,SUM($GV112:GX112)&lt;&gt;1),IF(AND($FY112=1,$GD112&gt;=0.1),1,),),0)</f>
        <v>0</v>
      </c>
      <c r="GZ112" s="455">
        <f>IF($FX112&lt;&gt;1,IF(AND($GJ112=2,SUM($GV112:GY112)&lt;&gt;1),IF(AND($FY112=1,$GC112&gt;0),1,),),0)</f>
        <v>0</v>
      </c>
      <c r="HA112" s="455">
        <f>IF($FX112&lt;&gt;1,IF(AND($GJ112=2,SUM($GV112:GZ112)&lt;&gt;1),IF($GD112&gt;=0.2,1,),),0)</f>
        <v>0</v>
      </c>
      <c r="HB112" s="455">
        <f>IF($FX112&lt;&gt;1,IF(AND($GJ112=2,SUM($GV112:HA112)&lt;&gt;1),IF($FY112=1,1,),),0)</f>
        <v>0</v>
      </c>
      <c r="HC112" s="455">
        <f>IF($FX112&lt;&gt;1,IF(AND($GJ112=2,SUM($GV112:HB112)&lt;&gt;1),IF($GD112&gt;=0.1,1,),),0)</f>
        <v>0</v>
      </c>
      <c r="HD112" s="455">
        <f>IF($FX112&lt;&gt;1,IF(AND(SUM($GV112:HC112)&lt;&gt;1,$GJ112=2,$GC112&gt;0),1,),0)</f>
        <v>0</v>
      </c>
      <c r="HE112" s="455">
        <f t="shared" si="368"/>
        <v>0</v>
      </c>
      <c r="HF112" s="455">
        <f t="shared" si="369"/>
        <v>0</v>
      </c>
      <c r="HG112" s="455">
        <f>IF($FX112&lt;&gt;1,IF(AND($GJ112=3,SUM($HE112:HF112)&lt;&gt;1),IF(AND($FY112=1,$GD112&gt;=0.1),1,),),0)</f>
        <v>0</v>
      </c>
      <c r="HH112" s="455">
        <f>IF($FX112&lt;&gt;1,IF(AND($GJ112=3,SUM($HE112:HG112)&lt;&gt;1),IF(AND($FY112=1,$GD112&gt;=0.05),1,),),0)</f>
        <v>0</v>
      </c>
      <c r="HI112" s="455">
        <f>IF($FX112&lt;&gt;1,IF(AND($GJ112=3,SUM($HE112:HH112)&lt;&gt;1),IF(AND($FY112=1,$GC112&gt;0),1,),),0)</f>
        <v>0</v>
      </c>
      <c r="HJ112" s="455">
        <f>IF($FX112&lt;&gt;1,IF(AND($GJ112=3,SUM($HE112:HI112)&lt;&gt;1),IF($GD112&gt;=0.1,1,),),0)</f>
        <v>0</v>
      </c>
      <c r="HK112" s="455">
        <f>IF($FX112&lt;&gt;1,IF(AND($GJ112=3,SUM($HE112:HJ112)&lt;&gt;1),IF($FY112=1,1,),),0)</f>
        <v>0</v>
      </c>
      <c r="HL112" s="455">
        <f>IF($FX112&lt;&gt;1,IF(AND($GJ112=3,SUM($HE112:HK112)&lt;&gt;1),IF($GD112&gt;=0.05,1,),),0)</f>
        <v>0</v>
      </c>
      <c r="HM112" s="455">
        <f>IF($FX112&lt;&gt;1,IF(AND(SUM($HE112:HL112)&lt;&gt;1,$GJ112=3,$FZ112=1,$GC112&gt;0),1,),0)</f>
        <v>0</v>
      </c>
      <c r="HN112" s="457">
        <f t="shared" si="465"/>
        <v>0</v>
      </c>
      <c r="HO112" s="458"/>
      <c r="HP112" s="459">
        <f t="shared" si="370"/>
        <v>0</v>
      </c>
      <c r="HQ112" s="460">
        <f t="shared" si="371"/>
        <v>0</v>
      </c>
      <c r="HR112" s="460">
        <f t="shared" si="372"/>
        <v>0</v>
      </c>
      <c r="HS112" s="460">
        <f t="shared" si="373"/>
        <v>0</v>
      </c>
      <c r="HT112" s="460">
        <f t="shared" si="374"/>
        <v>0</v>
      </c>
      <c r="HU112" s="460">
        <f t="shared" si="375"/>
        <v>0</v>
      </c>
      <c r="HV112" s="460">
        <f t="shared" si="376"/>
        <v>0</v>
      </c>
      <c r="HW112" s="460">
        <f t="shared" si="377"/>
        <v>0</v>
      </c>
      <c r="HX112" s="460">
        <f t="shared" si="378"/>
        <v>0</v>
      </c>
      <c r="HY112" s="460">
        <f t="shared" si="379"/>
        <v>0</v>
      </c>
      <c r="HZ112" s="460">
        <f t="shared" si="380"/>
        <v>0</v>
      </c>
      <c r="IA112" s="460">
        <f t="shared" si="381"/>
        <v>0</v>
      </c>
      <c r="IB112" s="460">
        <f t="shared" si="382"/>
        <v>0</v>
      </c>
      <c r="IC112" s="460">
        <f t="shared" si="383"/>
        <v>0</v>
      </c>
      <c r="ID112" s="460">
        <f t="shared" si="384"/>
        <v>0</v>
      </c>
      <c r="IE112" s="460">
        <f t="shared" si="385"/>
        <v>0</v>
      </c>
      <c r="IF112" s="460">
        <f t="shared" si="386"/>
        <v>0</v>
      </c>
      <c r="IG112" s="460">
        <f t="shared" si="387"/>
        <v>0</v>
      </c>
      <c r="IH112" s="460">
        <f t="shared" si="388"/>
        <v>0</v>
      </c>
      <c r="II112" s="460">
        <f t="shared" si="389"/>
        <v>0</v>
      </c>
      <c r="IJ112" s="460">
        <f t="shared" si="390"/>
        <v>0</v>
      </c>
      <c r="IK112" s="460">
        <f t="shared" si="391"/>
        <v>0</v>
      </c>
      <c r="IL112" s="460">
        <f t="shared" si="392"/>
        <v>0</v>
      </c>
      <c r="IM112" s="460">
        <f t="shared" si="393"/>
        <v>0</v>
      </c>
      <c r="IN112" s="460">
        <f t="shared" si="394"/>
        <v>0</v>
      </c>
      <c r="IO112" s="460">
        <f t="shared" si="395"/>
        <v>0</v>
      </c>
      <c r="IP112" s="460">
        <f t="shared" si="396"/>
        <v>0</v>
      </c>
      <c r="IQ112" s="460">
        <f t="shared" si="397"/>
        <v>0</v>
      </c>
      <c r="IR112" s="460">
        <f t="shared" si="398"/>
        <v>0</v>
      </c>
      <c r="IS112" s="460">
        <f t="shared" si="399"/>
        <v>0</v>
      </c>
      <c r="IT112" s="460">
        <f t="shared" si="400"/>
        <v>0</v>
      </c>
      <c r="IU112" s="460">
        <f t="shared" si="401"/>
        <v>0</v>
      </c>
      <c r="IV112" s="460">
        <f t="shared" si="402"/>
        <v>0</v>
      </c>
      <c r="IW112" s="460">
        <f t="shared" si="403"/>
        <v>0</v>
      </c>
      <c r="IX112" s="460">
        <f t="shared" si="404"/>
        <v>0</v>
      </c>
      <c r="IY112" s="460">
        <f t="shared" si="405"/>
        <v>0</v>
      </c>
      <c r="IZ112" s="460">
        <f t="shared" si="406"/>
        <v>0</v>
      </c>
      <c r="JA112" s="460">
        <f t="shared" si="407"/>
        <v>0</v>
      </c>
      <c r="JB112" s="460">
        <f t="shared" si="408"/>
        <v>0</v>
      </c>
      <c r="JC112" s="460">
        <f t="shared" si="409"/>
        <v>0</v>
      </c>
      <c r="JD112" s="460">
        <f t="shared" si="410"/>
        <v>0</v>
      </c>
      <c r="JE112" s="460">
        <f t="shared" si="411"/>
        <v>0</v>
      </c>
      <c r="JF112" s="460">
        <f t="shared" si="412"/>
        <v>0</v>
      </c>
      <c r="JG112" s="460">
        <f t="shared" si="466"/>
        <v>0</v>
      </c>
      <c r="JH112" s="460">
        <f t="shared" si="467"/>
        <v>0</v>
      </c>
      <c r="JI112" s="460">
        <f t="shared" si="468"/>
        <v>0</v>
      </c>
      <c r="JJ112" s="460">
        <f t="shared" si="469"/>
        <v>0</v>
      </c>
      <c r="JK112" s="460">
        <f t="shared" si="470"/>
        <v>0</v>
      </c>
      <c r="JL112" s="460">
        <f t="shared" si="471"/>
        <v>0</v>
      </c>
      <c r="JM112" s="648">
        <f t="shared" si="413"/>
        <v>0</v>
      </c>
      <c r="JN112" s="460">
        <f t="shared" si="414"/>
        <v>0</v>
      </c>
      <c r="JO112" s="460">
        <f t="shared" si="415"/>
        <v>0</v>
      </c>
      <c r="JP112" s="648">
        <f t="shared" si="416"/>
        <v>0</v>
      </c>
      <c r="JQ112" s="460">
        <f t="shared" si="417"/>
        <v>0</v>
      </c>
      <c r="JR112" s="460">
        <f t="shared" si="418"/>
        <v>0</v>
      </c>
      <c r="JS112" s="460">
        <f t="shared" si="472"/>
        <v>0</v>
      </c>
      <c r="JT112" s="460">
        <f t="shared" si="419"/>
        <v>0</v>
      </c>
      <c r="JU112" s="460">
        <f t="shared" si="420"/>
        <v>0</v>
      </c>
      <c r="JV112" s="460">
        <f t="shared" si="421"/>
        <v>0</v>
      </c>
      <c r="JW112" s="460">
        <f t="shared" si="506"/>
        <v>0</v>
      </c>
      <c r="JX112" s="460">
        <f t="shared" si="506"/>
        <v>0</v>
      </c>
      <c r="JY112" s="460">
        <f t="shared" si="506"/>
        <v>0</v>
      </c>
      <c r="JZ112" s="460">
        <f t="shared" si="506"/>
        <v>0</v>
      </c>
      <c r="KA112" s="460">
        <f t="shared" si="506"/>
        <v>0</v>
      </c>
      <c r="KB112" s="460">
        <f t="shared" si="506"/>
        <v>0</v>
      </c>
      <c r="KC112" s="460">
        <f t="shared" si="506"/>
        <v>0</v>
      </c>
      <c r="KD112" s="460">
        <f t="shared" si="506"/>
        <v>0</v>
      </c>
      <c r="KE112" s="460">
        <f t="shared" si="506"/>
        <v>0</v>
      </c>
      <c r="KF112" s="460">
        <f t="shared" si="505"/>
        <v>0</v>
      </c>
      <c r="KG112" s="460">
        <f t="shared" si="505"/>
        <v>0</v>
      </c>
      <c r="KH112" s="460">
        <f t="shared" si="505"/>
        <v>0</v>
      </c>
      <c r="KI112" s="460">
        <f t="shared" si="498"/>
        <v>0</v>
      </c>
      <c r="KJ112" s="460">
        <f t="shared" si="499"/>
        <v>0</v>
      </c>
      <c r="KK112" s="460">
        <f t="shared" si="499"/>
        <v>0</v>
      </c>
      <c r="KL112" s="460">
        <f t="shared" si="499"/>
        <v>0</v>
      </c>
      <c r="KM112" s="460">
        <f t="shared" si="499"/>
        <v>0</v>
      </c>
      <c r="KN112" s="460">
        <f t="shared" si="499"/>
        <v>0</v>
      </c>
      <c r="KO112" s="460">
        <f t="shared" si="499"/>
        <v>0</v>
      </c>
      <c r="KP112" s="460">
        <f t="shared" si="499"/>
        <v>0</v>
      </c>
      <c r="KQ112" s="460">
        <f t="shared" si="499"/>
        <v>0</v>
      </c>
      <c r="KR112" s="460">
        <f t="shared" si="491"/>
        <v>0</v>
      </c>
      <c r="KS112" s="460">
        <f t="shared" si="491"/>
        <v>0</v>
      </c>
      <c r="KT112" s="460">
        <f t="shared" si="491"/>
        <v>0</v>
      </c>
      <c r="KU112" s="460">
        <f t="shared" si="491"/>
        <v>0</v>
      </c>
      <c r="KV112" s="460">
        <f t="shared" si="491"/>
        <v>0</v>
      </c>
      <c r="KW112" s="460">
        <f t="shared" si="491"/>
        <v>0</v>
      </c>
      <c r="KX112" s="460">
        <f t="shared" si="423"/>
        <v>0</v>
      </c>
      <c r="KY112" s="460">
        <f t="shared" si="490"/>
        <v>0</v>
      </c>
      <c r="KZ112" s="460">
        <f t="shared" si="424"/>
        <v>0</v>
      </c>
      <c r="LA112" s="457">
        <f t="shared" si="424"/>
        <v>0</v>
      </c>
      <c r="LB112" s="461">
        <f t="shared" si="473"/>
        <v>0</v>
      </c>
      <c r="LC112" s="460">
        <f t="shared" si="425"/>
        <v>0</v>
      </c>
      <c r="LD112" s="462">
        <f>IF(I112=1,VLOOKUP(C112,'総括表 (A表)'!$E$12:$AP$542,37,FALSE),)</f>
        <v>0</v>
      </c>
      <c r="LE112" s="463">
        <f t="shared" si="474"/>
        <v>0</v>
      </c>
      <c r="LF112" s="460" t="str">
        <f t="shared" si="426"/>
        <v/>
      </c>
      <c r="LG112" s="460" t="str">
        <f t="shared" si="427"/>
        <v/>
      </c>
      <c r="LH112" s="460" t="str">
        <f t="shared" si="475"/>
        <v/>
      </c>
      <c r="LI112" s="460" t="str">
        <f t="shared" si="476"/>
        <v/>
      </c>
      <c r="LJ112" s="460" t="str">
        <f t="shared" si="477"/>
        <v/>
      </c>
      <c r="LK112" s="460" t="str">
        <f t="shared" si="478"/>
        <v/>
      </c>
      <c r="LL112" s="460" t="str">
        <f t="shared" si="479"/>
        <v/>
      </c>
      <c r="LM112" s="460" t="str">
        <f t="shared" si="480"/>
        <v/>
      </c>
      <c r="LN112" s="460" t="str">
        <f t="shared" si="481"/>
        <v/>
      </c>
      <c r="LO112" s="462" t="str">
        <f t="shared" si="428"/>
        <v/>
      </c>
      <c r="LP112" s="459">
        <f t="shared" si="482"/>
        <v>0</v>
      </c>
      <c r="LQ112" s="460" t="str">
        <f t="shared" si="429"/>
        <v/>
      </c>
      <c r="LR112" s="460" t="str">
        <f t="shared" si="430"/>
        <v/>
      </c>
      <c r="LS112" s="464" t="str">
        <f t="shared" si="431"/>
        <v/>
      </c>
      <c r="LT112" s="460" t="str">
        <f t="shared" si="432"/>
        <v/>
      </c>
      <c r="LU112" s="460" t="str">
        <f t="shared" si="433"/>
        <v/>
      </c>
      <c r="LV112" s="621" t="str">
        <f t="shared" si="489"/>
        <v>○</v>
      </c>
      <c r="LW112" s="459">
        <f t="shared" si="483"/>
        <v>0</v>
      </c>
      <c r="LX112" s="465">
        <f t="shared" si="434"/>
        <v>0</v>
      </c>
      <c r="LY112" s="465" t="str">
        <f t="shared" si="518"/>
        <v/>
      </c>
      <c r="LZ112" s="466" t="str">
        <f t="shared" si="484"/>
        <v/>
      </c>
      <c r="MA112" s="466">
        <f t="shared" si="436"/>
        <v>0</v>
      </c>
      <c r="MB112" s="466">
        <f t="shared" si="485"/>
        <v>0</v>
      </c>
      <c r="MC112" s="466">
        <f t="shared" si="519"/>
        <v>0</v>
      </c>
      <c r="MD112" s="467">
        <f t="shared" si="520"/>
        <v>0</v>
      </c>
      <c r="ME112" s="468" t="str">
        <f t="shared" si="439"/>
        <v>○</v>
      </c>
      <c r="MF112" s="469" t="str">
        <f t="shared" si="440"/>
        <v/>
      </c>
      <c r="MG112" s="466">
        <f t="shared" si="441"/>
        <v>0</v>
      </c>
      <c r="MH112" s="470">
        <f t="shared" si="442"/>
        <v>0</v>
      </c>
      <c r="MI112" s="471" t="str">
        <f t="shared" si="486"/>
        <v>○</v>
      </c>
      <c r="MJ112" s="556" t="str">
        <f t="shared" si="487"/>
        <v>○</v>
      </c>
      <c r="MK112" s="569" t="str">
        <f t="shared" si="443"/>
        <v/>
      </c>
      <c r="ML112" s="568" t="str">
        <f t="shared" si="444"/>
        <v/>
      </c>
      <c r="MM112" s="570" t="str">
        <f t="shared" si="445"/>
        <v/>
      </c>
      <c r="MN112" s="571">
        <f t="shared" si="446"/>
        <v>0</v>
      </c>
    </row>
    <row r="113" spans="1:352" ht="30" customHeight="1">
      <c r="A113" s="531">
        <f t="shared" si="331"/>
        <v>0</v>
      </c>
      <c r="B113" s="531">
        <f t="shared" si="447"/>
        <v>0</v>
      </c>
      <c r="C113" s="531">
        <f t="shared" si="495"/>
        <v>0</v>
      </c>
      <c r="D113" s="531">
        <f t="shared" si="448"/>
        <v>0</v>
      </c>
      <c r="E113" s="531">
        <f t="shared" si="332"/>
        <v>0</v>
      </c>
      <c r="F113" s="531">
        <f t="shared" si="511"/>
        <v>0</v>
      </c>
      <c r="G113" s="531">
        <f t="shared" si="449"/>
        <v>0</v>
      </c>
      <c r="H113" s="531">
        <f t="shared" si="450"/>
        <v>0</v>
      </c>
      <c r="I113" s="531">
        <f t="shared" si="334"/>
        <v>0</v>
      </c>
      <c r="J113" s="531">
        <f t="shared" si="451"/>
        <v>0</v>
      </c>
      <c r="K113" s="532">
        <f t="shared" si="335"/>
        <v>100</v>
      </c>
      <c r="L113" s="390"/>
      <c r="M113" s="391"/>
      <c r="N113" s="391"/>
      <c r="O113" s="102"/>
      <c r="P113" s="545" cm="1">
        <f t="array" ref="P113">IFERROR(_xlfn.IFS($O113=1,"都市農業地域",$O113=2,"平地農業地域",$O113=3,"中間農業地域",$O113=4,"山間農業地域"),0)</f>
        <v>0</v>
      </c>
      <c r="Q113" s="560"/>
      <c r="R113" s="317">
        <f t="shared" si="512"/>
        <v>0</v>
      </c>
      <c r="S113" s="637"/>
      <c r="T113" s="742"/>
      <c r="U113" s="637"/>
      <c r="V113" s="637"/>
      <c r="W113" s="455" t="str">
        <f t="shared" si="452"/>
        <v/>
      </c>
      <c r="X113" s="546" t="str">
        <f>IFERROR(IF($Y113=5,"100万円",VLOOKUP($W113,'整理番号表 （R7） '!$Y$33:$Z$34,2,"FALSE")),"")</f>
        <v/>
      </c>
      <c r="Y113" s="50"/>
      <c r="Z113" s="456" cm="1">
        <f t="array" ref="Z113">IFERROR(_xlfn.IFS($Y113=1,"認定農業者",$Y113=2,"認定就農者",$Y113=3,"集落営農組織(任意組織)",$Y113=4,"市町村基本構想に示す目標水準を達成している農業者",$Y113=5,"市町村が認める者"),0)</f>
        <v>0</v>
      </c>
      <c r="AA113" s="371"/>
      <c r="AB113" s="547">
        <f>'整理番号表 （R7） '!$AC113</f>
        <v>0</v>
      </c>
      <c r="AC113" s="548">
        <f t="shared" si="497"/>
        <v>0</v>
      </c>
      <c r="AD113" s="50"/>
      <c r="AE113" s="50"/>
      <c r="AF113" s="318">
        <f>IF(AE113&lt;&gt;0,VLOOKUP(AE113,'整理番号表 （R7） '!$B$20:$F$47,2,FALSE),)</f>
        <v>0</v>
      </c>
      <c r="AG113" s="104"/>
      <c r="AH113" s="549" t="str">
        <f>IFERROR(VLOOKUP(AG113,'整理番号表 （R7） '!$P$6:$Q$39,2,FALSE),"")</f>
        <v/>
      </c>
      <c r="AI113" s="106"/>
      <c r="AJ113" s="530">
        <f t="shared" si="513"/>
        <v>0</v>
      </c>
      <c r="AK113" s="89"/>
      <c r="AL113" s="632"/>
      <c r="AM113" s="439"/>
      <c r="AN113" s="440"/>
      <c r="AO113" s="440"/>
      <c r="AP113" s="104"/>
      <c r="AQ113" s="441">
        <f>IF(AP113&lt;&gt;0,VLOOKUP(AP113,'整理番号表 （R7） '!$P$43:$R$49,2,FALSE),)</f>
        <v>0</v>
      </c>
      <c r="AR113" s="442"/>
      <c r="AS113" s="440"/>
      <c r="AT113" s="105"/>
      <c r="AU113" s="767"/>
      <c r="AV113" s="767"/>
      <c r="AW113" s="418"/>
      <c r="AX113" s="443">
        <f t="shared" si="453"/>
        <v>0</v>
      </c>
      <c r="AY113" s="443">
        <f t="shared" si="338"/>
        <v>0</v>
      </c>
      <c r="AZ113" s="418"/>
      <c r="BA113" s="443">
        <f t="shared" si="488"/>
        <v>0</v>
      </c>
      <c r="BB113" s="444"/>
      <c r="BC113" s="444"/>
      <c r="BD113" s="444"/>
      <c r="BE113" s="620"/>
      <c r="BF113" s="553" t="str">
        <f t="shared" si="339"/>
        <v/>
      </c>
      <c r="BG113" s="562" t="str">
        <f t="shared" si="340"/>
        <v/>
      </c>
      <c r="BH113" s="445">
        <f t="shared" si="454"/>
        <v>0</v>
      </c>
      <c r="BI113" s="445">
        <f t="shared" si="455"/>
        <v>0</v>
      </c>
      <c r="BJ113" s="446"/>
      <c r="BK113" s="446"/>
      <c r="BL113" s="446"/>
      <c r="BM113" s="45"/>
      <c r="BN113" s="318">
        <f>IF(BM113&lt;&gt;0,VLOOKUP(BM113,'整理番号表 （R7） '!$T$6:$U$16,2,FALSE),)</f>
        <v>0</v>
      </c>
      <c r="BO113" s="45"/>
      <c r="BP113" s="318">
        <f>IF(BO113&lt;&gt;0,VLOOKUP(BO113,'整理番号表 （R7） '!$T$23:$U$30,2,FALSE),)</f>
        <v>0</v>
      </c>
      <c r="BQ113" s="45"/>
      <c r="BR113" s="319">
        <f t="shared" si="341"/>
        <v>0</v>
      </c>
      <c r="BS113" s="763" t="str">
        <f t="shared" si="342"/>
        <v/>
      </c>
      <c r="BT113" s="113"/>
      <c r="BU113" s="618"/>
      <c r="BV113" s="113"/>
      <c r="BW113" s="113"/>
      <c r="BX113" s="113"/>
      <c r="BY113" s="554">
        <f t="shared" si="456"/>
        <v>0</v>
      </c>
      <c r="BZ113" s="764">
        <f t="shared" si="507"/>
        <v>0</v>
      </c>
      <c r="CA113" s="317">
        <f t="shared" si="457"/>
        <v>0</v>
      </c>
      <c r="CB113" s="357" t="str">
        <f t="shared" si="496"/>
        <v/>
      </c>
      <c r="CC113" s="317">
        <f t="shared" si="343"/>
        <v>0</v>
      </c>
      <c r="CD113" s="317">
        <f t="shared" si="458"/>
        <v>0</v>
      </c>
      <c r="CE113" s="317">
        <f t="shared" si="459"/>
        <v>0</v>
      </c>
      <c r="CF113" s="317">
        <f t="shared" si="460"/>
        <v>0</v>
      </c>
      <c r="CG113" s="317">
        <f t="shared" si="461"/>
        <v>0</v>
      </c>
      <c r="CH113" s="317">
        <f t="shared" si="462"/>
        <v>0</v>
      </c>
      <c r="CI113" s="357" t="str">
        <f t="shared" si="463"/>
        <v/>
      </c>
      <c r="CJ113" s="572">
        <f t="shared" si="508"/>
        <v>0</v>
      </c>
      <c r="CK113" s="320">
        <f t="shared" si="508"/>
        <v>0</v>
      </c>
      <c r="CL113" s="320">
        <f t="shared" si="508"/>
        <v>0</v>
      </c>
      <c r="CM113" s="320">
        <f t="shared" si="508"/>
        <v>0</v>
      </c>
      <c r="CN113" s="320">
        <f t="shared" si="508"/>
        <v>0</v>
      </c>
      <c r="CO113" s="320">
        <f t="shared" si="508"/>
        <v>0</v>
      </c>
      <c r="CP113" s="320">
        <f t="shared" si="344"/>
        <v>0</v>
      </c>
      <c r="CQ113" s="320">
        <f t="shared" si="509"/>
        <v>0</v>
      </c>
      <c r="CR113" s="320">
        <f t="shared" si="509"/>
        <v>0</v>
      </c>
      <c r="CS113" s="320">
        <f t="shared" si="509"/>
        <v>0</v>
      </c>
      <c r="CT113" s="320">
        <f t="shared" si="509"/>
        <v>0</v>
      </c>
      <c r="CU113" s="320">
        <f t="shared" si="509"/>
        <v>0</v>
      </c>
      <c r="CV113" s="320">
        <f t="shared" si="509"/>
        <v>0</v>
      </c>
      <c r="CW113" s="320">
        <f t="shared" si="345"/>
        <v>0</v>
      </c>
      <c r="CX113" s="320">
        <f t="shared" si="510"/>
        <v>0</v>
      </c>
      <c r="CY113" s="320">
        <f t="shared" si="510"/>
        <v>0</v>
      </c>
      <c r="CZ113" s="320">
        <f t="shared" si="510"/>
        <v>0</v>
      </c>
      <c r="DA113" s="320">
        <f t="shared" si="510"/>
        <v>0</v>
      </c>
      <c r="DB113" s="320">
        <f t="shared" si="510"/>
        <v>0</v>
      </c>
      <c r="DC113" s="320">
        <f t="shared" si="510"/>
        <v>0</v>
      </c>
      <c r="DD113" s="320">
        <f t="shared" si="346"/>
        <v>0</v>
      </c>
      <c r="DE113" s="320">
        <f t="shared" si="503"/>
        <v>0</v>
      </c>
      <c r="DF113" s="320">
        <f t="shared" si="503"/>
        <v>0</v>
      </c>
      <c r="DG113" s="320">
        <f t="shared" si="503"/>
        <v>0</v>
      </c>
      <c r="DH113" s="320">
        <f t="shared" si="503"/>
        <v>0</v>
      </c>
      <c r="DI113" s="320">
        <f t="shared" si="504"/>
        <v>0</v>
      </c>
      <c r="DJ113" s="320">
        <f t="shared" si="504"/>
        <v>0</v>
      </c>
      <c r="DK113" s="320">
        <f t="shared" si="347"/>
        <v>0</v>
      </c>
      <c r="DL113" s="320">
        <f t="shared" si="348"/>
        <v>0</v>
      </c>
      <c r="DM113" s="320">
        <f t="shared" si="514"/>
        <v>0</v>
      </c>
      <c r="DN113" s="320">
        <f t="shared" si="515"/>
        <v>0</v>
      </c>
      <c r="DO113" s="320">
        <f t="shared" si="516"/>
        <v>0</v>
      </c>
      <c r="DP113" s="374">
        <f t="shared" si="352"/>
        <v>0</v>
      </c>
      <c r="DQ113" s="447">
        <f t="shared" si="353"/>
        <v>0</v>
      </c>
      <c r="DR113" s="447">
        <f>IF($W113=1,IF(SUM($DQ113:DQ113)&lt;&gt;1,IF(SUM(GL113,GW113,HF113)&gt;0,1,),),)</f>
        <v>0</v>
      </c>
      <c r="DS113" s="447">
        <f>IF($W113=1,IF(SUM($DQ113:DR113)&lt;&gt;1,IF(SUM(GM113,GX113,HG113)&gt;0,1,),),)</f>
        <v>0</v>
      </c>
      <c r="DT113" s="447">
        <f>IF($W113=1,IF(SUM($DQ113:DS113)&lt;&gt;1,IF(SUM(GN113,GY113,HH113)&gt;0,1,),),)</f>
        <v>0</v>
      </c>
      <c r="DU113" s="447">
        <f>IF($W113=1,IF(SUM($DQ113:DT113)&lt;&gt;1,IF(SUM(GO113,GT113,GZ113,HI113)&gt;0,1,),),)</f>
        <v>0</v>
      </c>
      <c r="DV113" s="447">
        <f>IF($W113=1,IF(SUM($DQ113:DT113)&lt;&gt;1,IF(SUM(GP113,HA113,HJ113)&gt;0,1,),),)</f>
        <v>0</v>
      </c>
      <c r="DW113" s="447">
        <f>IF($W113=1,IF(SUM($DQ113:DV113)&lt;&gt;1,IF(SUM(GQ113,HB113,HK113)&gt;0,1,),),)</f>
        <v>0</v>
      </c>
      <c r="DX113" s="447">
        <f>IF($W113=1,IF(SUM($DQ113:DV113)&lt;&gt;1,IF(SUM(GR113,HC113,HL113)&gt;0,1,),),)</f>
        <v>0</v>
      </c>
      <c r="DY113" s="447">
        <f>IF($W113=1,IF(SUM($DQ113:DX113)&lt;&gt;1,IF(SUM(GS113,HD113,HM113,GU113)&gt;0,1,),),)</f>
        <v>0</v>
      </c>
      <c r="DZ113" s="447">
        <f t="shared" si="354"/>
        <v>0</v>
      </c>
      <c r="EA113" s="643"/>
      <c r="EB113" s="643"/>
      <c r="EC113" s="643"/>
      <c r="ED113" s="643"/>
      <c r="EE113" s="643"/>
      <c r="EF113" s="643"/>
      <c r="EG113" s="643"/>
      <c r="EH113" s="643"/>
      <c r="EI113" s="643"/>
      <c r="EJ113" s="643"/>
      <c r="EK113" s="643"/>
      <c r="EL113" s="643"/>
      <c r="EM113" s="56"/>
      <c r="EN113" s="56"/>
      <c r="EO113" s="56"/>
      <c r="EP113" s="56"/>
      <c r="EQ113" s="56"/>
      <c r="ER113" s="555">
        <f t="shared" si="355"/>
        <v>0</v>
      </c>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448"/>
      <c r="FT113" s="56"/>
      <c r="FU113" s="449"/>
      <c r="FV113" s="458"/>
      <c r="FW113" s="573"/>
      <c r="FX113" s="530">
        <f t="shared" si="356"/>
        <v>0</v>
      </c>
      <c r="FY113" s="450"/>
      <c r="FZ113" s="451"/>
      <c r="GA113" s="452"/>
      <c r="GB113" s="452"/>
      <c r="GC113" s="453">
        <f t="shared" si="517"/>
        <v>0</v>
      </c>
      <c r="GD113" s="454">
        <f t="shared" si="358"/>
        <v>0</v>
      </c>
      <c r="GE113" s="455">
        <f t="shared" si="359"/>
        <v>0</v>
      </c>
      <c r="GF113" s="456">
        <f t="shared" si="360"/>
        <v>0</v>
      </c>
      <c r="GG113" s="456">
        <f t="shared" si="361"/>
        <v>0</v>
      </c>
      <c r="GH113" s="456">
        <f t="shared" si="362"/>
        <v>0</v>
      </c>
      <c r="GI113" s="456">
        <f t="shared" si="363"/>
        <v>0</v>
      </c>
      <c r="GJ113" s="455">
        <f t="shared" si="364"/>
        <v>0</v>
      </c>
      <c r="GK113" s="455">
        <f t="shared" si="464"/>
        <v>0</v>
      </c>
      <c r="GL113" s="455">
        <f>IF(AND($FX113&lt;&gt;1,$FZ113&lt;&gt;1),IF(AND(SUM($GK113:GK113)&lt;&gt;1),IF($GC113&gt;=10,1,),),0)</f>
        <v>0</v>
      </c>
      <c r="GM113" s="455">
        <f>IF(AND($FX113&lt;&gt;1,$FZ113&lt;&gt;1),IF(AND(SUM($GK113:GL113)&lt;&gt;1),IF(AND($FY113=1,$GC113&gt;=4),1,),),0)</f>
        <v>0</v>
      </c>
      <c r="GN113" s="455">
        <f>IF(AND($FX113&lt;&gt;1,$FZ113&lt;&gt;1),IF(AND(SUM($GK113:GM113)&lt;&gt;1),IF(AND($FY113=1,$GC113&gt;=2),1,),),0)</f>
        <v>0</v>
      </c>
      <c r="GO113" s="455">
        <f>IF(AND($FX113&lt;&gt;1,$FZ113&lt;&gt;1),IF(AND(SUM($GK113:GN113)&lt;&gt;1),IF(AND($FY113=1,$GC113&gt;0),1,),),0)</f>
        <v>0</v>
      </c>
      <c r="GP113" s="455">
        <f>IF(AND($FX113&lt;&gt;1,$FZ113&lt;&gt;1),IF(AND(SUM($GK113:GO113)&lt;&gt;1),IF($GC113&gt;=4,1,),),0)</f>
        <v>0</v>
      </c>
      <c r="GQ113" s="455">
        <f>IF(AND($FX113&lt;&gt;1,$FZ113&lt;&gt;1),IF(AND(SUM($GK113:GP113)&lt;&gt;1),IF($FY113=1,1,),),0)</f>
        <v>0</v>
      </c>
      <c r="GR113" s="455">
        <f>IF(AND($FX113&lt;&gt;1,$FZ113&lt;&gt;1),IF(AND(SUM($GK113:GQ113)&lt;&gt;1),IF($GC113&gt;=2,1,),),0)</f>
        <v>0</v>
      </c>
      <c r="GS113" s="455">
        <f>IF(AND($FX113&lt;&gt;1,$FZ113&lt;&gt;1),IF(AND(SUM($GK113:GR113)&lt;&gt;1),IF($GC113&gt;0,1,),),0)</f>
        <v>0</v>
      </c>
      <c r="GT113" s="455">
        <f t="shared" si="365"/>
        <v>0</v>
      </c>
      <c r="GU113" s="455">
        <f>IF($FX113&lt;&gt;1,IF(AND(SUM($GT113:GT113)&lt;&gt;1,$GJ113=4,$FZ113=1,$GC113&gt;0),1,),0)</f>
        <v>0</v>
      </c>
      <c r="GV113" s="455">
        <f t="shared" si="366"/>
        <v>0</v>
      </c>
      <c r="GW113" s="455">
        <f t="shared" si="367"/>
        <v>0</v>
      </c>
      <c r="GX113" s="455">
        <f>IF($FX113&lt;&gt;1,IF(AND($GJ113=2,SUM($GV113:GW113)&lt;&gt;1),IF(AND($FY113=1,$GD113&gt;=0.2),1,),),0)</f>
        <v>0</v>
      </c>
      <c r="GY113" s="455">
        <f>IF($FX113&lt;&gt;1,IF(AND($GJ113=2,SUM($GV113:GX113)&lt;&gt;1),IF(AND($FY113=1,$GD113&gt;=0.1),1,),),0)</f>
        <v>0</v>
      </c>
      <c r="GZ113" s="455">
        <f>IF($FX113&lt;&gt;1,IF(AND($GJ113=2,SUM($GV113:GY113)&lt;&gt;1),IF(AND($FY113=1,$GC113&gt;0),1,),),0)</f>
        <v>0</v>
      </c>
      <c r="HA113" s="455">
        <f>IF($FX113&lt;&gt;1,IF(AND($GJ113=2,SUM($GV113:GZ113)&lt;&gt;1),IF($GD113&gt;=0.2,1,),),0)</f>
        <v>0</v>
      </c>
      <c r="HB113" s="455">
        <f>IF($FX113&lt;&gt;1,IF(AND($GJ113=2,SUM($GV113:HA113)&lt;&gt;1),IF($FY113=1,1,),),0)</f>
        <v>0</v>
      </c>
      <c r="HC113" s="455">
        <f>IF($FX113&lt;&gt;1,IF(AND($GJ113=2,SUM($GV113:HB113)&lt;&gt;1),IF($GD113&gt;=0.1,1,),),0)</f>
        <v>0</v>
      </c>
      <c r="HD113" s="455">
        <f>IF($FX113&lt;&gt;1,IF(AND(SUM($GV113:HC113)&lt;&gt;1,$GJ113=2,$GC113&gt;0),1,),0)</f>
        <v>0</v>
      </c>
      <c r="HE113" s="455">
        <f t="shared" si="368"/>
        <v>0</v>
      </c>
      <c r="HF113" s="455">
        <f t="shared" si="369"/>
        <v>0</v>
      </c>
      <c r="HG113" s="455">
        <f>IF($FX113&lt;&gt;1,IF(AND($GJ113=3,SUM($HE113:HF113)&lt;&gt;1),IF(AND($FY113=1,$GD113&gt;=0.1),1,),),0)</f>
        <v>0</v>
      </c>
      <c r="HH113" s="455">
        <f>IF($FX113&lt;&gt;1,IF(AND($GJ113=3,SUM($HE113:HG113)&lt;&gt;1),IF(AND($FY113=1,$GD113&gt;=0.05),1,),),0)</f>
        <v>0</v>
      </c>
      <c r="HI113" s="455">
        <f>IF($FX113&lt;&gt;1,IF(AND($GJ113=3,SUM($HE113:HH113)&lt;&gt;1),IF(AND($FY113=1,$GC113&gt;0),1,),),0)</f>
        <v>0</v>
      </c>
      <c r="HJ113" s="455">
        <f>IF($FX113&lt;&gt;1,IF(AND($GJ113=3,SUM($HE113:HI113)&lt;&gt;1),IF($GD113&gt;=0.1,1,),),0)</f>
        <v>0</v>
      </c>
      <c r="HK113" s="455">
        <f>IF($FX113&lt;&gt;1,IF(AND($GJ113=3,SUM($HE113:HJ113)&lt;&gt;1),IF($FY113=1,1,),),0)</f>
        <v>0</v>
      </c>
      <c r="HL113" s="455">
        <f>IF($FX113&lt;&gt;1,IF(AND($GJ113=3,SUM($HE113:HK113)&lt;&gt;1),IF($GD113&gt;=0.05,1,),),0)</f>
        <v>0</v>
      </c>
      <c r="HM113" s="455">
        <f>IF($FX113&lt;&gt;1,IF(AND(SUM($HE113:HL113)&lt;&gt;1,$GJ113=3,$FZ113=1,$GC113&gt;0),1,),0)</f>
        <v>0</v>
      </c>
      <c r="HN113" s="457">
        <f t="shared" si="465"/>
        <v>0</v>
      </c>
      <c r="HO113" s="458"/>
      <c r="HP113" s="459">
        <f t="shared" si="370"/>
        <v>0</v>
      </c>
      <c r="HQ113" s="460">
        <f t="shared" si="371"/>
        <v>0</v>
      </c>
      <c r="HR113" s="460">
        <f t="shared" si="372"/>
        <v>0</v>
      </c>
      <c r="HS113" s="460">
        <f t="shared" si="373"/>
        <v>0</v>
      </c>
      <c r="HT113" s="460">
        <f t="shared" si="374"/>
        <v>0</v>
      </c>
      <c r="HU113" s="460">
        <f t="shared" si="375"/>
        <v>0</v>
      </c>
      <c r="HV113" s="460">
        <f t="shared" si="376"/>
        <v>0</v>
      </c>
      <c r="HW113" s="460">
        <f t="shared" si="377"/>
        <v>0</v>
      </c>
      <c r="HX113" s="460">
        <f t="shared" si="378"/>
        <v>0</v>
      </c>
      <c r="HY113" s="460">
        <f t="shared" si="379"/>
        <v>0</v>
      </c>
      <c r="HZ113" s="460">
        <f t="shared" si="380"/>
        <v>0</v>
      </c>
      <c r="IA113" s="460">
        <f t="shared" si="381"/>
        <v>0</v>
      </c>
      <c r="IB113" s="460">
        <f t="shared" si="382"/>
        <v>0</v>
      </c>
      <c r="IC113" s="460">
        <f t="shared" si="383"/>
        <v>0</v>
      </c>
      <c r="ID113" s="460">
        <f t="shared" si="384"/>
        <v>0</v>
      </c>
      <c r="IE113" s="460">
        <f t="shared" si="385"/>
        <v>0</v>
      </c>
      <c r="IF113" s="460">
        <f t="shared" si="386"/>
        <v>0</v>
      </c>
      <c r="IG113" s="460">
        <f t="shared" si="387"/>
        <v>0</v>
      </c>
      <c r="IH113" s="460">
        <f t="shared" si="388"/>
        <v>0</v>
      </c>
      <c r="II113" s="460">
        <f t="shared" si="389"/>
        <v>0</v>
      </c>
      <c r="IJ113" s="460">
        <f t="shared" si="390"/>
        <v>0</v>
      </c>
      <c r="IK113" s="460">
        <f t="shared" si="391"/>
        <v>0</v>
      </c>
      <c r="IL113" s="460">
        <f t="shared" si="392"/>
        <v>0</v>
      </c>
      <c r="IM113" s="460">
        <f t="shared" si="393"/>
        <v>0</v>
      </c>
      <c r="IN113" s="460">
        <f t="shared" si="394"/>
        <v>0</v>
      </c>
      <c r="IO113" s="460">
        <f t="shared" si="395"/>
        <v>0</v>
      </c>
      <c r="IP113" s="460">
        <f t="shared" si="396"/>
        <v>0</v>
      </c>
      <c r="IQ113" s="460">
        <f t="shared" si="397"/>
        <v>0</v>
      </c>
      <c r="IR113" s="460">
        <f t="shared" si="398"/>
        <v>0</v>
      </c>
      <c r="IS113" s="460">
        <f t="shared" si="399"/>
        <v>0</v>
      </c>
      <c r="IT113" s="460">
        <f t="shared" si="400"/>
        <v>0</v>
      </c>
      <c r="IU113" s="460">
        <f t="shared" si="401"/>
        <v>0</v>
      </c>
      <c r="IV113" s="460">
        <f t="shared" si="402"/>
        <v>0</v>
      </c>
      <c r="IW113" s="460">
        <f t="shared" si="403"/>
        <v>0</v>
      </c>
      <c r="IX113" s="460">
        <f t="shared" si="404"/>
        <v>0</v>
      </c>
      <c r="IY113" s="460">
        <f t="shared" si="405"/>
        <v>0</v>
      </c>
      <c r="IZ113" s="460">
        <f t="shared" si="406"/>
        <v>0</v>
      </c>
      <c r="JA113" s="460">
        <f t="shared" si="407"/>
        <v>0</v>
      </c>
      <c r="JB113" s="460">
        <f t="shared" si="408"/>
        <v>0</v>
      </c>
      <c r="JC113" s="460">
        <f t="shared" si="409"/>
        <v>0</v>
      </c>
      <c r="JD113" s="460">
        <f t="shared" si="410"/>
        <v>0</v>
      </c>
      <c r="JE113" s="460">
        <f t="shared" si="411"/>
        <v>0</v>
      </c>
      <c r="JF113" s="460">
        <f t="shared" si="412"/>
        <v>0</v>
      </c>
      <c r="JG113" s="460">
        <f t="shared" si="466"/>
        <v>0</v>
      </c>
      <c r="JH113" s="460">
        <f t="shared" si="467"/>
        <v>0</v>
      </c>
      <c r="JI113" s="460">
        <f t="shared" si="468"/>
        <v>0</v>
      </c>
      <c r="JJ113" s="460">
        <f t="shared" si="469"/>
        <v>0</v>
      </c>
      <c r="JK113" s="460">
        <f t="shared" si="470"/>
        <v>0</v>
      </c>
      <c r="JL113" s="460">
        <f t="shared" si="471"/>
        <v>0</v>
      </c>
      <c r="JM113" s="648">
        <f t="shared" si="413"/>
        <v>0</v>
      </c>
      <c r="JN113" s="460">
        <f t="shared" si="414"/>
        <v>0</v>
      </c>
      <c r="JO113" s="460">
        <f t="shared" si="415"/>
        <v>0</v>
      </c>
      <c r="JP113" s="648">
        <f t="shared" si="416"/>
        <v>0</v>
      </c>
      <c r="JQ113" s="460">
        <f t="shared" si="417"/>
        <v>0</v>
      </c>
      <c r="JR113" s="460">
        <f t="shared" si="418"/>
        <v>0</v>
      </c>
      <c r="JS113" s="460">
        <f t="shared" si="472"/>
        <v>0</v>
      </c>
      <c r="JT113" s="460">
        <f t="shared" si="419"/>
        <v>0</v>
      </c>
      <c r="JU113" s="460">
        <f t="shared" si="420"/>
        <v>0</v>
      </c>
      <c r="JV113" s="460">
        <f t="shared" si="421"/>
        <v>0</v>
      </c>
      <c r="JW113" s="460">
        <f t="shared" si="506"/>
        <v>0</v>
      </c>
      <c r="JX113" s="460">
        <f t="shared" si="506"/>
        <v>0</v>
      </c>
      <c r="JY113" s="460">
        <f t="shared" si="506"/>
        <v>0</v>
      </c>
      <c r="JZ113" s="460">
        <f t="shared" si="506"/>
        <v>0</v>
      </c>
      <c r="KA113" s="460">
        <f t="shared" si="506"/>
        <v>0</v>
      </c>
      <c r="KB113" s="460">
        <f t="shared" si="506"/>
        <v>0</v>
      </c>
      <c r="KC113" s="460">
        <f t="shared" si="506"/>
        <v>0</v>
      </c>
      <c r="KD113" s="460">
        <f t="shared" si="506"/>
        <v>0</v>
      </c>
      <c r="KE113" s="460">
        <f t="shared" si="506"/>
        <v>0</v>
      </c>
      <c r="KF113" s="460">
        <f t="shared" si="505"/>
        <v>0</v>
      </c>
      <c r="KG113" s="460">
        <f t="shared" si="505"/>
        <v>0</v>
      </c>
      <c r="KH113" s="460">
        <f t="shared" si="505"/>
        <v>0</v>
      </c>
      <c r="KI113" s="460">
        <f t="shared" si="498"/>
        <v>0</v>
      </c>
      <c r="KJ113" s="460">
        <f t="shared" si="499"/>
        <v>0</v>
      </c>
      <c r="KK113" s="460">
        <f t="shared" si="499"/>
        <v>0</v>
      </c>
      <c r="KL113" s="460">
        <f t="shared" si="499"/>
        <v>0</v>
      </c>
      <c r="KM113" s="460">
        <f t="shared" si="499"/>
        <v>0</v>
      </c>
      <c r="KN113" s="460">
        <f t="shared" si="499"/>
        <v>0</v>
      </c>
      <c r="KO113" s="460">
        <f t="shared" si="499"/>
        <v>0</v>
      </c>
      <c r="KP113" s="460">
        <f t="shared" si="499"/>
        <v>0</v>
      </c>
      <c r="KQ113" s="460">
        <f t="shared" si="499"/>
        <v>0</v>
      </c>
      <c r="KR113" s="460">
        <f t="shared" si="491"/>
        <v>0</v>
      </c>
      <c r="KS113" s="460">
        <f t="shared" si="491"/>
        <v>0</v>
      </c>
      <c r="KT113" s="460">
        <f t="shared" si="491"/>
        <v>0</v>
      </c>
      <c r="KU113" s="460">
        <f t="shared" si="491"/>
        <v>0</v>
      </c>
      <c r="KV113" s="460">
        <f t="shared" si="491"/>
        <v>0</v>
      </c>
      <c r="KW113" s="460">
        <f t="shared" si="491"/>
        <v>0</v>
      </c>
      <c r="KX113" s="460">
        <f t="shared" si="423"/>
        <v>0</v>
      </c>
      <c r="KY113" s="460">
        <f t="shared" si="490"/>
        <v>0</v>
      </c>
      <c r="KZ113" s="460">
        <f t="shared" si="424"/>
        <v>0</v>
      </c>
      <c r="LA113" s="457">
        <f t="shared" si="424"/>
        <v>0</v>
      </c>
      <c r="LB113" s="461">
        <f t="shared" si="473"/>
        <v>0</v>
      </c>
      <c r="LC113" s="460">
        <f t="shared" si="425"/>
        <v>0</v>
      </c>
      <c r="LD113" s="462">
        <f>IF(I113=1,VLOOKUP(C113,'総括表 (A表)'!$E$12:$AP$542,37,FALSE),)</f>
        <v>0</v>
      </c>
      <c r="LE113" s="463">
        <f t="shared" si="474"/>
        <v>0</v>
      </c>
      <c r="LF113" s="460" t="str">
        <f t="shared" si="426"/>
        <v/>
      </c>
      <c r="LG113" s="460" t="str">
        <f t="shared" si="427"/>
        <v/>
      </c>
      <c r="LH113" s="460" t="str">
        <f t="shared" si="475"/>
        <v/>
      </c>
      <c r="LI113" s="460" t="str">
        <f t="shared" si="476"/>
        <v/>
      </c>
      <c r="LJ113" s="460" t="str">
        <f t="shared" si="477"/>
        <v/>
      </c>
      <c r="LK113" s="460" t="str">
        <f t="shared" si="478"/>
        <v/>
      </c>
      <c r="LL113" s="460" t="str">
        <f t="shared" si="479"/>
        <v/>
      </c>
      <c r="LM113" s="460" t="str">
        <f t="shared" si="480"/>
        <v/>
      </c>
      <c r="LN113" s="460" t="str">
        <f t="shared" si="481"/>
        <v/>
      </c>
      <c r="LO113" s="462" t="str">
        <f t="shared" si="428"/>
        <v/>
      </c>
      <c r="LP113" s="459">
        <f t="shared" si="482"/>
        <v>0</v>
      </c>
      <c r="LQ113" s="460" t="str">
        <f t="shared" si="429"/>
        <v/>
      </c>
      <c r="LR113" s="460" t="str">
        <f t="shared" si="430"/>
        <v/>
      </c>
      <c r="LS113" s="464" t="str">
        <f t="shared" si="431"/>
        <v/>
      </c>
      <c r="LT113" s="460" t="str">
        <f t="shared" si="432"/>
        <v/>
      </c>
      <c r="LU113" s="460" t="str">
        <f t="shared" si="433"/>
        <v/>
      </c>
      <c r="LV113" s="621" t="str">
        <f t="shared" si="489"/>
        <v>○</v>
      </c>
      <c r="LW113" s="459">
        <f t="shared" si="483"/>
        <v>0</v>
      </c>
      <c r="LX113" s="465">
        <f t="shared" si="434"/>
        <v>0</v>
      </c>
      <c r="LY113" s="465" t="str">
        <f t="shared" si="518"/>
        <v/>
      </c>
      <c r="LZ113" s="466" t="str">
        <f t="shared" si="484"/>
        <v/>
      </c>
      <c r="MA113" s="466">
        <f t="shared" si="436"/>
        <v>0</v>
      </c>
      <c r="MB113" s="466">
        <f t="shared" si="485"/>
        <v>0</v>
      </c>
      <c r="MC113" s="466">
        <f t="shared" si="519"/>
        <v>0</v>
      </c>
      <c r="MD113" s="467">
        <f t="shared" si="520"/>
        <v>0</v>
      </c>
      <c r="ME113" s="468" t="str">
        <f t="shared" si="439"/>
        <v>○</v>
      </c>
      <c r="MF113" s="469" t="str">
        <f t="shared" si="440"/>
        <v/>
      </c>
      <c r="MG113" s="466">
        <f t="shared" si="441"/>
        <v>0</v>
      </c>
      <c r="MH113" s="470">
        <f t="shared" si="442"/>
        <v>0</v>
      </c>
      <c r="MI113" s="471" t="str">
        <f t="shared" si="486"/>
        <v>○</v>
      </c>
      <c r="MJ113" s="556" t="str">
        <f t="shared" si="487"/>
        <v>○</v>
      </c>
      <c r="MK113" s="569" t="str">
        <f t="shared" si="443"/>
        <v/>
      </c>
      <c r="ML113" s="568" t="str">
        <f t="shared" si="444"/>
        <v/>
      </c>
      <c r="MM113" s="570" t="str">
        <f t="shared" si="445"/>
        <v/>
      </c>
      <c r="MN113" s="571">
        <f t="shared" si="446"/>
        <v>0</v>
      </c>
    </row>
    <row r="114" spans="1:352" ht="12" customHeight="1">
      <c r="A114" s="315"/>
      <c r="B114" s="315"/>
      <c r="C114" s="315"/>
      <c r="D114" s="315"/>
      <c r="E114" s="315"/>
      <c r="F114" s="315"/>
      <c r="G114" s="315"/>
      <c r="H114" s="315"/>
      <c r="I114" s="315"/>
      <c r="J114" s="315"/>
      <c r="R114" s="1"/>
      <c r="S114" s="1"/>
      <c r="T114" s="1"/>
      <c r="U114" s="1"/>
      <c r="V114" s="1"/>
      <c r="W114" s="3"/>
      <c r="X114" s="539"/>
      <c r="Y114" s="3"/>
      <c r="Z114" s="3"/>
      <c r="AA114" s="3"/>
      <c r="AB114" s="3"/>
      <c r="AC114" s="3"/>
      <c r="AD114" s="3"/>
      <c r="AE114" s="3"/>
      <c r="AF114" s="3"/>
      <c r="AH114" s="1"/>
      <c r="AJ114" s="1"/>
      <c r="AW114" s="90"/>
      <c r="AX114" s="90"/>
      <c r="AY114" s="90"/>
      <c r="AZ114" s="90"/>
      <c r="BA114" s="90"/>
      <c r="BB114" s="90"/>
      <c r="BC114" s="90"/>
      <c r="BD114" s="90"/>
      <c r="BE114" s="90"/>
      <c r="BF114" s="90"/>
      <c r="BG114" s="90"/>
      <c r="BH114" s="91"/>
      <c r="BI114" s="91"/>
      <c r="BJ114" s="92"/>
      <c r="BK114" s="92"/>
      <c r="BL114" s="92"/>
      <c r="BN114" s="1"/>
      <c r="BP114" s="3"/>
      <c r="BQ114" s="1"/>
      <c r="BR114" s="90"/>
      <c r="BS114" s="90"/>
      <c r="BT114" s="1"/>
      <c r="BU114" s="1"/>
      <c r="BV114" s="1"/>
      <c r="BW114" s="1"/>
      <c r="BX114" s="1"/>
      <c r="BY114" s="1"/>
      <c r="BZ114" s="73"/>
      <c r="CA114" s="1"/>
      <c r="CB114" s="1"/>
      <c r="CC114" s="1"/>
      <c r="CD114" s="1"/>
      <c r="CE114" s="1"/>
      <c r="CF114" s="1"/>
      <c r="CG114" s="1"/>
      <c r="CH114" s="1"/>
      <c r="CI114" s="1"/>
      <c r="CJ114" s="93"/>
      <c r="CK114" s="93"/>
      <c r="CL114" s="93"/>
      <c r="CM114" s="93"/>
      <c r="CN114" s="93"/>
      <c r="CO114" s="93"/>
      <c r="CP114" s="93"/>
      <c r="CQ114" s="93"/>
      <c r="CR114" s="93"/>
      <c r="CS114" s="93"/>
      <c r="CT114" s="93"/>
      <c r="CU114" s="93"/>
      <c r="CV114" s="93"/>
      <c r="CW114" s="93"/>
      <c r="CX114" s="93"/>
      <c r="CY114" s="93"/>
      <c r="CZ114" s="93"/>
      <c r="DA114" s="93"/>
      <c r="DB114" s="93"/>
      <c r="DC114" s="93"/>
      <c r="DD114" s="93"/>
      <c r="DE114" s="93"/>
      <c r="DF114" s="93"/>
      <c r="DG114" s="93"/>
      <c r="DH114" s="93"/>
      <c r="DI114" s="93"/>
      <c r="DJ114" s="93"/>
      <c r="DK114" s="93"/>
      <c r="DL114" s="93"/>
      <c r="DM114" s="93"/>
      <c r="DN114" s="93"/>
      <c r="DO114" s="93"/>
      <c r="DP114" s="93"/>
      <c r="DQ114" s="90"/>
      <c r="DR114" s="90"/>
      <c r="DS114" s="90"/>
      <c r="DT114" s="90"/>
      <c r="DU114" s="90"/>
      <c r="DV114" s="90"/>
      <c r="DW114" s="90"/>
      <c r="DX114" s="90"/>
      <c r="DY114" s="90"/>
      <c r="DZ114" s="90"/>
      <c r="EA114" s="644"/>
      <c r="EB114" s="644"/>
      <c r="EC114" s="644"/>
      <c r="ED114" s="644"/>
      <c r="EE114" s="644"/>
      <c r="EF114" s="644"/>
      <c r="EG114" s="644"/>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W114" s="90"/>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row>
    <row r="115" spans="1:352" s="210" customFormat="1" ht="19.5" customHeight="1">
      <c r="A115" s="315"/>
      <c r="B115" s="315"/>
      <c r="C115" s="315"/>
      <c r="D115" s="315"/>
      <c r="E115" s="315"/>
      <c r="F115" s="315"/>
      <c r="G115" s="315"/>
      <c r="H115" s="315"/>
      <c r="I115" s="315"/>
      <c r="J115" s="315"/>
      <c r="K115" s="243"/>
      <c r="L115" s="425" t="s">
        <v>463</v>
      </c>
      <c r="M115" s="424" t="s">
        <v>27</v>
      </c>
      <c r="Q115" s="209"/>
      <c r="W115" s="424"/>
      <c r="X115" s="542"/>
      <c r="Y115" s="304"/>
      <c r="Z115" s="304"/>
      <c r="AA115" s="304"/>
      <c r="AB115" s="304"/>
      <c r="AC115" s="304"/>
      <c r="AD115" s="304"/>
      <c r="AE115" s="304"/>
      <c r="AF115" s="304"/>
      <c r="AG115" s="209"/>
      <c r="AI115" s="303"/>
      <c r="AL115" s="417"/>
      <c r="AM115" s="302"/>
      <c r="AN115" s="302"/>
      <c r="AO115" s="302"/>
      <c r="AP115" s="209"/>
      <c r="AQ115" s="209"/>
      <c r="AR115" s="209"/>
      <c r="AS115" s="209"/>
      <c r="AT115" s="209"/>
      <c r="AU115" s="209"/>
      <c r="AV115" s="209"/>
      <c r="BH115" s="301"/>
      <c r="BI115" s="301"/>
      <c r="BJ115" s="209"/>
      <c r="BK115" s="209"/>
      <c r="BL115" s="209"/>
      <c r="BM115" s="209"/>
      <c r="BO115" s="209"/>
      <c r="BZ115" s="301"/>
      <c r="CD115" s="300"/>
      <c r="CJ115" s="299"/>
      <c r="CK115" s="299"/>
      <c r="CL115" s="299"/>
      <c r="CM115" s="299"/>
      <c r="CN115" s="299"/>
      <c r="CO115" s="299"/>
      <c r="CP115" s="299"/>
      <c r="CQ115" s="299"/>
      <c r="CR115" s="299"/>
      <c r="CS115" s="299"/>
      <c r="CT115" s="299"/>
      <c r="CU115" s="299"/>
      <c r="CV115" s="299"/>
      <c r="CW115" s="299"/>
      <c r="CX115" s="299"/>
      <c r="CY115" s="299"/>
      <c r="CZ115" s="299"/>
      <c r="DA115" s="299"/>
      <c r="DB115" s="299"/>
      <c r="DC115" s="299"/>
      <c r="DD115" s="299"/>
      <c r="DE115" s="299"/>
      <c r="DF115" s="299"/>
      <c r="DG115" s="299"/>
      <c r="DH115" s="299"/>
      <c r="DI115" s="299"/>
      <c r="DJ115" s="299"/>
      <c r="DK115" s="299"/>
      <c r="DL115" s="299"/>
      <c r="DM115" s="299"/>
      <c r="DN115" s="299"/>
      <c r="DO115" s="299"/>
      <c r="DP115" s="299"/>
      <c r="EA115" s="645"/>
      <c r="EB115" s="645"/>
      <c r="EC115" s="645"/>
      <c r="ED115" s="645"/>
      <c r="EE115" s="645"/>
      <c r="EF115" s="645"/>
      <c r="EG115" s="645"/>
    </row>
    <row r="116" spans="1:352" s="210" customFormat="1" ht="40.5" customHeight="1">
      <c r="A116" s="315"/>
      <c r="B116" s="315"/>
      <c r="C116" s="315"/>
      <c r="D116" s="315"/>
      <c r="E116" s="315"/>
      <c r="F116" s="315"/>
      <c r="G116" s="315"/>
      <c r="H116" s="315"/>
      <c r="I116" s="315"/>
      <c r="J116" s="315"/>
      <c r="K116" s="243"/>
      <c r="M116" s="1262" t="s">
        <v>464</v>
      </c>
      <c r="N116" s="1262"/>
      <c r="O116" s="1262"/>
      <c r="P116" s="1262"/>
      <c r="Q116" s="1262"/>
      <c r="R116" s="1262"/>
      <c r="S116" s="1262"/>
      <c r="T116" s="1262"/>
      <c r="U116" s="1262"/>
      <c r="V116" s="1262"/>
      <c r="W116" s="1262"/>
      <c r="X116" s="1262"/>
      <c r="Y116" s="1262"/>
      <c r="Z116" s="1262"/>
      <c r="AA116" s="1262"/>
      <c r="AB116" s="1262"/>
      <c r="AC116" s="1262"/>
      <c r="AD116" s="1262"/>
      <c r="AE116" s="1262"/>
      <c r="AF116" s="1262"/>
      <c r="AG116" s="1262"/>
      <c r="AH116" s="1262"/>
      <c r="AI116" s="1262"/>
      <c r="AJ116" s="1262"/>
      <c r="AK116" s="1262"/>
      <c r="AL116" s="1262"/>
      <c r="AM116" s="423"/>
      <c r="AN116" s="423"/>
      <c r="AO116" s="423"/>
      <c r="AP116" s="417"/>
      <c r="AQ116" s="422"/>
      <c r="AR116" s="422"/>
      <c r="AS116" s="422"/>
      <c r="AT116" s="422"/>
      <c r="AU116" s="422"/>
      <c r="AV116" s="422"/>
      <c r="AW116" s="420"/>
      <c r="AX116" s="420"/>
      <c r="AY116" s="420"/>
      <c r="AZ116" s="420"/>
      <c r="BA116" s="420"/>
      <c r="BB116" s="420"/>
      <c r="BC116" s="420"/>
      <c r="BD116" s="420"/>
      <c r="BE116" s="420"/>
      <c r="BF116" s="420"/>
      <c r="BG116" s="420"/>
      <c r="BH116" s="421"/>
      <c r="BI116" s="421"/>
      <c r="BJ116" s="422"/>
      <c r="BK116" s="422"/>
      <c r="BL116" s="422"/>
      <c r="BM116" s="420"/>
      <c r="BN116" s="420"/>
      <c r="BO116" s="420"/>
      <c r="BP116" s="420"/>
      <c r="BQ116" s="420"/>
      <c r="BR116" s="420"/>
      <c r="BS116" s="420"/>
      <c r="BT116" s="420"/>
      <c r="BU116" s="420"/>
      <c r="BV116" s="420"/>
      <c r="BW116" s="420"/>
      <c r="BX116" s="420"/>
      <c r="BY116" s="420"/>
      <c r="BZ116" s="421"/>
      <c r="CA116" s="420"/>
      <c r="CB116" s="420"/>
      <c r="CC116" s="420"/>
      <c r="CD116" s="420"/>
      <c r="CE116" s="420"/>
      <c r="CF116" s="420"/>
      <c r="CG116" s="420"/>
      <c r="CH116" s="420"/>
      <c r="CI116" s="420"/>
      <c r="CJ116" s="299"/>
      <c r="CK116" s="299"/>
      <c r="CL116" s="299"/>
      <c r="CM116" s="299"/>
      <c r="CN116" s="299"/>
      <c r="CO116" s="299"/>
      <c r="CP116" s="299"/>
      <c r="CQ116" s="299"/>
      <c r="CR116" s="299"/>
      <c r="CS116" s="299"/>
      <c r="CT116" s="299"/>
      <c r="CU116" s="299"/>
      <c r="CV116" s="299"/>
      <c r="CW116" s="299"/>
      <c r="CX116" s="299"/>
      <c r="CY116" s="299"/>
      <c r="CZ116" s="299"/>
      <c r="DA116" s="299"/>
      <c r="DB116" s="299"/>
      <c r="DC116" s="299"/>
      <c r="DD116" s="299"/>
      <c r="DE116" s="299"/>
      <c r="DF116" s="299"/>
      <c r="DG116" s="299"/>
      <c r="DH116" s="299"/>
      <c r="DI116" s="299"/>
      <c r="DJ116" s="299"/>
      <c r="DK116" s="299"/>
      <c r="DL116" s="299"/>
      <c r="DM116" s="299"/>
      <c r="DN116" s="299"/>
      <c r="DO116" s="299"/>
      <c r="DP116" s="299"/>
      <c r="DQ116" s="420"/>
      <c r="DR116" s="420"/>
      <c r="DS116" s="420"/>
      <c r="DT116" s="420"/>
      <c r="DU116" s="420"/>
      <c r="DV116" s="420"/>
      <c r="DW116" s="420"/>
      <c r="DX116" s="420"/>
      <c r="DY116" s="420"/>
      <c r="DZ116" s="420"/>
      <c r="EA116" s="646"/>
      <c r="EB116" s="646"/>
      <c r="EC116" s="646"/>
      <c r="ED116" s="646"/>
      <c r="EE116" s="646"/>
      <c r="EF116" s="646"/>
      <c r="EG116" s="646"/>
      <c r="EH116" s="420"/>
      <c r="EI116" s="420"/>
      <c r="EJ116" s="420"/>
      <c r="EK116" s="420"/>
      <c r="EL116" s="420"/>
      <c r="EM116" s="420"/>
      <c r="EN116" s="420"/>
      <c r="EO116" s="420"/>
      <c r="EP116" s="420"/>
      <c r="EQ116" s="420"/>
      <c r="ER116" s="420"/>
      <c r="ES116" s="420"/>
      <c r="ET116" s="420"/>
      <c r="EU116" s="420"/>
      <c r="EV116" s="420"/>
      <c r="EW116" s="420"/>
      <c r="EX116" s="420"/>
      <c r="EY116" s="420"/>
      <c r="EZ116" s="420"/>
      <c r="FA116" s="420"/>
      <c r="FB116" s="420"/>
      <c r="FC116" s="420"/>
      <c r="FD116" s="420"/>
      <c r="FE116" s="420"/>
      <c r="FF116" s="420"/>
      <c r="FG116" s="420"/>
      <c r="FH116" s="420"/>
      <c r="FI116" s="420"/>
      <c r="FJ116" s="420"/>
      <c r="FK116" s="420"/>
      <c r="FL116" s="420"/>
      <c r="FM116" s="420"/>
      <c r="FN116" s="420"/>
      <c r="FO116" s="420"/>
      <c r="FP116" s="420"/>
      <c r="FQ116" s="420"/>
      <c r="FR116" s="420"/>
      <c r="FS116" s="420"/>
      <c r="FT116" s="420"/>
      <c r="FU116" s="420"/>
      <c r="FV116" s="420"/>
      <c r="FW116" s="420"/>
    </row>
    <row r="117" spans="1:352">
      <c r="L117" s="210"/>
      <c r="M117" s="213"/>
      <c r="N117" s="211"/>
      <c r="O117" s="211"/>
      <c r="P117" s="211"/>
      <c r="Q117" s="561"/>
      <c r="R117" s="211"/>
      <c r="S117" s="211"/>
      <c r="T117" s="211"/>
      <c r="U117" s="211"/>
      <c r="V117" s="211"/>
      <c r="W117" s="212"/>
      <c r="X117" s="543"/>
      <c r="FV117" s="211"/>
    </row>
  </sheetData>
  <mergeCells count="291">
    <mergeCell ref="BS8:BZ8"/>
    <mergeCell ref="M116:AL116"/>
    <mergeCell ref="EA8:EL8"/>
    <mergeCell ref="MC11:MC12"/>
    <mergeCell ref="GE11:GE12"/>
    <mergeCell ref="GK11:GS11"/>
    <mergeCell ref="HE11:HM11"/>
    <mergeCell ref="HN11:HN12"/>
    <mergeCell ref="KU10:KU12"/>
    <mergeCell ref="KW10:KW12"/>
    <mergeCell ref="KX10:KX12"/>
    <mergeCell ref="LF10:LO10"/>
    <mergeCell ref="LF11:LG11"/>
    <mergeCell ref="LH11:LH12"/>
    <mergeCell ref="LI11:LI12"/>
    <mergeCell ref="LJ11:LJ12"/>
    <mergeCell ref="KO10:KO12"/>
    <mergeCell ref="JH11:JI11"/>
    <mergeCell ref="JK11:JL11"/>
    <mergeCell ref="JN11:JO11"/>
    <mergeCell ref="JQ11:JR11"/>
    <mergeCell ref="KD9:KD12"/>
    <mergeCell ref="MD11:MD12"/>
    <mergeCell ref="MF11:MF12"/>
    <mergeCell ref="MG11:MG12"/>
    <mergeCell ref="MH11:MH12"/>
    <mergeCell ref="LK11:LK12"/>
    <mergeCell ref="LL11:LL12"/>
    <mergeCell ref="LM11:LM12"/>
    <mergeCell ref="LN11:LN12"/>
    <mergeCell ref="LO11:LO12"/>
    <mergeCell ref="LZ11:MB11"/>
    <mergeCell ref="LP10:LP12"/>
    <mergeCell ref="LQ10:LQ12"/>
    <mergeCell ref="MP10:MP12"/>
    <mergeCell ref="Y11:Y12"/>
    <mergeCell ref="Z11:Z12"/>
    <mergeCell ref="AA11:AC11"/>
    <mergeCell ref="AD11:AD12"/>
    <mergeCell ref="AE11:AE12"/>
    <mergeCell ref="AF11:AF12"/>
    <mergeCell ref="MK10:MM10"/>
    <mergeCell ref="MK11:MK12"/>
    <mergeCell ref="ML11:ML12"/>
    <mergeCell ref="MM11:MM12"/>
    <mergeCell ref="ME10:ME12"/>
    <mergeCell ref="MF10:MH10"/>
    <mergeCell ref="MI10:MI12"/>
    <mergeCell ref="MJ10:MJ12"/>
    <mergeCell ref="LR10:LR12"/>
    <mergeCell ref="LS10:LS12"/>
    <mergeCell ref="LT10:LT12"/>
    <mergeCell ref="LU10:LU12"/>
    <mergeCell ref="LV10:LV12"/>
    <mergeCell ref="LW10:MD10"/>
    <mergeCell ref="LW11:LW12"/>
    <mergeCell ref="LX11:LX12"/>
    <mergeCell ref="LY11:LY12"/>
    <mergeCell ref="KE9:KE12"/>
    <mergeCell ref="KF9:KF12"/>
    <mergeCell ref="KG9:KG12"/>
    <mergeCell ref="JV9:JV12"/>
    <mergeCell ref="JW9:JW12"/>
    <mergeCell ref="JX9:JX12"/>
    <mergeCell ref="JY9:JY12"/>
    <mergeCell ref="JZ9:JZ12"/>
    <mergeCell ref="KA9:KA12"/>
    <mergeCell ref="JN9:JO10"/>
    <mergeCell ref="JP9:JP12"/>
    <mergeCell ref="JQ9:JR10"/>
    <mergeCell ref="JS9:JS12"/>
    <mergeCell ref="FY9:FY12"/>
    <mergeCell ref="FZ9:FZ12"/>
    <mergeCell ref="GK9:HN9"/>
    <mergeCell ref="HP9:IC9"/>
    <mergeCell ref="ID9:IV9"/>
    <mergeCell ref="GC10:GC12"/>
    <mergeCell ref="GD10:GD12"/>
    <mergeCell ref="GF10:GJ11"/>
    <mergeCell ref="GK10:HM10"/>
    <mergeCell ref="AK10:AK12"/>
    <mergeCell ref="AP10:AP12"/>
    <mergeCell ref="AQ10:AQ12"/>
    <mergeCell ref="BL10:BL12"/>
    <mergeCell ref="BM10:BM12"/>
    <mergeCell ref="BE11:BE12"/>
    <mergeCell ref="BF11:BF12"/>
    <mergeCell ref="BG11:BG12"/>
    <mergeCell ref="AJ8:AJ12"/>
    <mergeCell ref="AL8:AL10"/>
    <mergeCell ref="AM8:AM10"/>
    <mergeCell ref="AN8:AN10"/>
    <mergeCell ref="AZ8:BA8"/>
    <mergeCell ref="BB8:BD8"/>
    <mergeCell ref="BM8:BN9"/>
    <mergeCell ref="BD9:BD10"/>
    <mergeCell ref="BH9:BH10"/>
    <mergeCell ref="AP9:AQ9"/>
    <mergeCell ref="AW9:AW10"/>
    <mergeCell ref="AX9:AX10"/>
    <mergeCell ref="AY9:AY10"/>
    <mergeCell ref="AO8:AO10"/>
    <mergeCell ref="AU7:AU12"/>
    <mergeCell ref="AV7:AV12"/>
    <mergeCell ref="V10:V12"/>
    <mergeCell ref="W10:W12"/>
    <mergeCell ref="KN9:KN12"/>
    <mergeCell ref="KS9:KS12"/>
    <mergeCell ref="KV9:KV12"/>
    <mergeCell ref="KY9:KY12"/>
    <mergeCell ref="KZ9:KZ12"/>
    <mergeCell ref="LA9:LA12"/>
    <mergeCell ref="KP10:KP12"/>
    <mergeCell ref="KQ10:KQ12"/>
    <mergeCell ref="KR10:KR12"/>
    <mergeCell ref="KT10:KT12"/>
    <mergeCell ref="KH9:KH12"/>
    <mergeCell ref="KI9:KI12"/>
    <mergeCell ref="KJ9:KJ12"/>
    <mergeCell ref="KK9:KK12"/>
    <mergeCell ref="KL9:KL12"/>
    <mergeCell ref="KM9:KM12"/>
    <mergeCell ref="KB9:KB12"/>
    <mergeCell ref="KC9:KC12"/>
    <mergeCell ref="DU10:DU12"/>
    <mergeCell ref="GT11:GU11"/>
    <mergeCell ref="GV11:HD11"/>
    <mergeCell ref="AH10:AH12"/>
    <mergeCell ref="FM9:FM12"/>
    <mergeCell ref="FP9:FP12"/>
    <mergeCell ref="FS9:FS12"/>
    <mergeCell ref="FT9:FT12"/>
    <mergeCell ref="FU9:FU12"/>
    <mergeCell ref="FI10:FI12"/>
    <mergeCell ref="AZ9:AZ10"/>
    <mergeCell ref="BA9:BA10"/>
    <mergeCell ref="LP9:LU9"/>
    <mergeCell ref="LF9:LO9"/>
    <mergeCell ref="JU9:JU12"/>
    <mergeCell ref="HP10:HV10"/>
    <mergeCell ref="HW10:IC10"/>
    <mergeCell ref="ID10:IJ10"/>
    <mergeCell ref="IK10:IQ10"/>
    <mergeCell ref="IR10:IV10"/>
    <mergeCell ref="IW10:IW12"/>
    <mergeCell ref="FN10:FN12"/>
    <mergeCell ref="FO10:FO12"/>
    <mergeCell ref="FQ10:FQ12"/>
    <mergeCell ref="FR10:FR12"/>
    <mergeCell ref="GA10:GA12"/>
    <mergeCell ref="GB10:GB12"/>
    <mergeCell ref="FX9:FX12"/>
    <mergeCell ref="FL10:FL12"/>
    <mergeCell ref="FB9:FB12"/>
    <mergeCell ref="FC9:FC12"/>
    <mergeCell ref="FD9:FD12"/>
    <mergeCell ref="FE9:FE12"/>
    <mergeCell ref="FF9:FF12"/>
    <mergeCell ref="FG9:FG12"/>
    <mergeCell ref="DV10:DV12"/>
    <mergeCell ref="JT9:JT12"/>
    <mergeCell ref="IW9:JE9"/>
    <mergeCell ref="JG9:JG12"/>
    <mergeCell ref="JH9:JI10"/>
    <mergeCell ref="JJ9:JJ12"/>
    <mergeCell ref="JK9:JL10"/>
    <mergeCell ref="JM9:JM12"/>
    <mergeCell ref="IX10:IX12"/>
    <mergeCell ref="IY10:IY12"/>
    <mergeCell ref="IZ10:IZ12"/>
    <mergeCell ref="JA10:JA12"/>
    <mergeCell ref="JB10:JB12"/>
    <mergeCell ref="JC10:JC12"/>
    <mergeCell ref="JD10:JD12"/>
    <mergeCell ref="JE10:JE12"/>
    <mergeCell ref="JF10:JF12"/>
    <mergeCell ref="FA9:FA12"/>
    <mergeCell ref="EP9:EP12"/>
    <mergeCell ref="EQ9:EQ12"/>
    <mergeCell ref="ER9:ER12"/>
    <mergeCell ref="ES9:ES12"/>
    <mergeCell ref="ET9:ET12"/>
    <mergeCell ref="EU9:EU12"/>
    <mergeCell ref="FJ10:FJ12"/>
    <mergeCell ref="FK10:FK12"/>
    <mergeCell ref="FH9:FH12"/>
    <mergeCell ref="EO9:EO12"/>
    <mergeCell ref="BB9:BB10"/>
    <mergeCell ref="BC9:BC10"/>
    <mergeCell ref="JS8:JW8"/>
    <mergeCell ref="FM8:FO8"/>
    <mergeCell ref="FP8:FR8"/>
    <mergeCell ref="FX8:HN8"/>
    <mergeCell ref="HP8:IV8"/>
    <mergeCell ref="IW8:JF8"/>
    <mergeCell ref="JH8:JR8"/>
    <mergeCell ref="EM8:EQ8"/>
    <mergeCell ref="CC9:CC12"/>
    <mergeCell ref="DQ9:DY9"/>
    <mergeCell ref="EG9:EG12"/>
    <mergeCell ref="DQ10:DQ12"/>
    <mergeCell ref="DR10:DR12"/>
    <mergeCell ref="DS10:DS12"/>
    <mergeCell ref="DT10:DT12"/>
    <mergeCell ref="CG9:CG12"/>
    <mergeCell ref="EV9:EV12"/>
    <mergeCell ref="EW9:EW12"/>
    <mergeCell ref="EX9:EX12"/>
    <mergeCell ref="EY9:EY12"/>
    <mergeCell ref="EZ9:EZ12"/>
    <mergeCell ref="BO8:BP9"/>
    <mergeCell ref="BQ8:BR9"/>
    <mergeCell ref="KS8:KU8"/>
    <mergeCell ref="KV8:KX8"/>
    <mergeCell ref="JX8:KD8"/>
    <mergeCell ref="KE8:KH8"/>
    <mergeCell ref="KI8:KJ8"/>
    <mergeCell ref="KK8:KM8"/>
    <mergeCell ref="KN8:KR8"/>
    <mergeCell ref="CH9:CH12"/>
    <mergeCell ref="CI9:CI12"/>
    <mergeCell ref="CJ9:CW9"/>
    <mergeCell ref="CX9:DP9"/>
    <mergeCell ref="CQ10:CW10"/>
    <mergeCell ref="CX10:DD10"/>
    <mergeCell ref="DE10:DK10"/>
    <mergeCell ref="DL10:DP10"/>
    <mergeCell ref="DW10:DW12"/>
    <mergeCell ref="DX10:DX12"/>
    <mergeCell ref="EH9:EI11"/>
    <mergeCell ref="EJ9:EJ12"/>
    <mergeCell ref="EK9:EL11"/>
    <mergeCell ref="EM9:EM12"/>
    <mergeCell ref="EN9:EN12"/>
    <mergeCell ref="DY10:DY12"/>
    <mergeCell ref="DZ10:DZ12"/>
    <mergeCell ref="EA9:EA12"/>
    <mergeCell ref="ED9:ED12"/>
    <mergeCell ref="EB9:EC11"/>
    <mergeCell ref="CJ10:CP10"/>
    <mergeCell ref="BL8:BL9"/>
    <mergeCell ref="EE9:EF11"/>
    <mergeCell ref="AI6:AI12"/>
    <mergeCell ref="BO7:BP7"/>
    <mergeCell ref="CD9:CD12"/>
    <mergeCell ref="CE9:CE12"/>
    <mergeCell ref="CF9:CF12"/>
    <mergeCell ref="BT9:BZ9"/>
    <mergeCell ref="CA9:CA12"/>
    <mergeCell ref="CB9:CB12"/>
    <mergeCell ref="BI9:BI10"/>
    <mergeCell ref="BJ9:BJ12"/>
    <mergeCell ref="BK9:BK12"/>
    <mergeCell ref="BN10:BN12"/>
    <mergeCell ref="BO10:BO12"/>
    <mergeCell ref="BT10:BZ10"/>
    <mergeCell ref="BP10:BP12"/>
    <mergeCell ref="BQ10:BR10"/>
    <mergeCell ref="EY8:FB8"/>
    <mergeCell ref="FC8:FD8"/>
    <mergeCell ref="FE8:FG8"/>
    <mergeCell ref="FH8:FL8"/>
    <mergeCell ref="CA8:CI8"/>
    <mergeCell ref="CJ8:DP8"/>
    <mergeCell ref="DQ8:DZ8"/>
    <mergeCell ref="CJ5:DA7"/>
    <mergeCell ref="ER8:EX8"/>
    <mergeCell ref="T6:T9"/>
    <mergeCell ref="T10:T12"/>
    <mergeCell ref="U6:U12"/>
    <mergeCell ref="FV5:FV12"/>
    <mergeCell ref="FX5:HN7"/>
    <mergeCell ref="Q6:Q12"/>
    <mergeCell ref="R6:R12"/>
    <mergeCell ref="L5:L12"/>
    <mergeCell ref="M5:M12"/>
    <mergeCell ref="N5:N12"/>
    <mergeCell ref="O5:O12"/>
    <mergeCell ref="P5:P12"/>
    <mergeCell ref="S6:S12"/>
    <mergeCell ref="W6:X9"/>
    <mergeCell ref="Y6:AF9"/>
    <mergeCell ref="AG6:AH9"/>
    <mergeCell ref="X10:X12"/>
    <mergeCell ref="Y10:AD10"/>
    <mergeCell ref="AE10:AF10"/>
    <mergeCell ref="AG10:AG12"/>
    <mergeCell ref="BT5:CI7"/>
    <mergeCell ref="AP7:AS7"/>
    <mergeCell ref="AT7:AT12"/>
    <mergeCell ref="BE8:BG10"/>
  </mergeCells>
  <phoneticPr fontId="12"/>
  <conditionalFormatting sqref="AA14:AA113">
    <cfRule type="expression" dxfId="55" priority="1155">
      <formula>AND(FIND("認定就農者",Z14),I14=1)</formula>
    </cfRule>
  </conditionalFormatting>
  <conditionalFormatting sqref="AB14:AB113">
    <cfRule type="expression" dxfId="54" priority="1156">
      <formula>AND(FIND("認定就農者",Z14),I14=1)</formula>
    </cfRule>
  </conditionalFormatting>
  <conditionalFormatting sqref="AC14:AC113">
    <cfRule type="expression" dxfId="53" priority="1157">
      <formula>AND(FIND("認定就農者",Z14),I14=1)</formula>
    </cfRule>
  </conditionalFormatting>
  <conditionalFormatting sqref="AL14:AT14 AW14:BS14 LP14:MJ113 AL15:BS104 AL105:AU105 AW105:BS105 AL106:BS113">
    <cfRule type="expression" dxfId="52" priority="58">
      <formula>OR(#REF!=1,#REF!=1)</formula>
    </cfRule>
  </conditionalFormatting>
  <conditionalFormatting sqref="AU14:AV103 AU104:AU105 AU106:AV113">
    <cfRule type="expression" dxfId="51" priority="1">
      <formula>OR($S14=1,$T14=1)</formula>
    </cfRule>
  </conditionalFormatting>
  <conditionalFormatting sqref="AV104">
    <cfRule type="expression" dxfId="50" priority="1171">
      <formula>OR($S105=1,$T105=1)</formula>
    </cfRule>
  </conditionalFormatting>
  <conditionalFormatting sqref="AZ14:AZ113">
    <cfRule type="expression" dxfId="49" priority="42">
      <formula>A14=1</formula>
    </cfRule>
  </conditionalFormatting>
  <conditionalFormatting sqref="BE14:BE113">
    <cfRule type="expression" dxfId="48" priority="68">
      <formula>OR(AT14=2,AT14=3,AT14="")</formula>
    </cfRule>
  </conditionalFormatting>
  <conditionalFormatting sqref="BL14:BL113">
    <cfRule type="expression" dxfId="47" priority="46">
      <formula>$AI14&lt;&gt;1</formula>
    </cfRule>
  </conditionalFormatting>
  <conditionalFormatting sqref="BT14:BZ113">
    <cfRule type="expression" dxfId="46" priority="20">
      <formula>$BS14&lt;&gt;1</formula>
    </cfRule>
  </conditionalFormatting>
  <conditionalFormatting sqref="BV14:BZ113">
    <cfRule type="expression" dxfId="45" priority="1147">
      <formula>AND(OR(#REF!=1,#REF!=1),#REF!&lt;&gt;1)</formula>
    </cfRule>
  </conditionalFormatting>
  <conditionalFormatting sqref="CG14:CI113">
    <cfRule type="expression" dxfId="44" priority="99">
      <formula>#REF!=0</formula>
    </cfRule>
  </conditionalFormatting>
  <conditionalFormatting sqref="CJ14:CP113 CX14:DD113 DQ14:DY113">
    <cfRule type="expression" dxfId="43" priority="94">
      <formula>$W14&lt;&gt;1</formula>
    </cfRule>
  </conditionalFormatting>
  <conditionalFormatting sqref="CJ14:DK113">
    <cfRule type="expression" dxfId="42" priority="93">
      <formula>$FM14=1</formula>
    </cfRule>
  </conditionalFormatting>
  <conditionalFormatting sqref="DL14:DP113">
    <cfRule type="expression" dxfId="41" priority="91">
      <formula>$FM14&lt;&gt;1</formula>
    </cfRule>
  </conditionalFormatting>
  <conditionalFormatting sqref="DZ14:DZ113">
    <cfRule type="expression" dxfId="40" priority="1109">
      <formula>AND(#REF!&lt;&gt;1,$W14&lt;&gt;2)</formula>
    </cfRule>
  </conditionalFormatting>
  <conditionalFormatting sqref="EA14:EC113 EG14:EL113">
    <cfRule type="expression" dxfId="39" priority="16">
      <formula>$ED14</formula>
    </cfRule>
    <cfRule type="expression" dxfId="38" priority="18">
      <formula>$ED8=1</formula>
    </cfRule>
  </conditionalFormatting>
  <conditionalFormatting sqref="EA14:EF113 EJ14:EL113">
    <cfRule type="expression" dxfId="37" priority="17">
      <formula>$EG14=1</formula>
    </cfRule>
  </conditionalFormatting>
  <conditionalFormatting sqref="EA14:EI113">
    <cfRule type="expression" dxfId="36" priority="31">
      <formula>$EJ14=1</formula>
    </cfRule>
  </conditionalFormatting>
  <conditionalFormatting sqref="ED14:EL113">
    <cfRule type="expression" dxfId="35" priority="19">
      <formula>$EA14=1</formula>
    </cfRule>
  </conditionalFormatting>
  <conditionalFormatting sqref="EH14:EH113">
    <cfRule type="expression" dxfId="34" priority="51">
      <formula>$EI14=1</formula>
    </cfRule>
  </conditionalFormatting>
  <conditionalFormatting sqref="EK14:EK113">
    <cfRule type="expression" dxfId="33" priority="50">
      <formula>$EL14=1</formula>
    </cfRule>
  </conditionalFormatting>
  <conditionalFormatting sqref="EN14:EN113">
    <cfRule type="expression" dxfId="32" priority="85">
      <formula>$EO14=1</formula>
    </cfRule>
  </conditionalFormatting>
  <conditionalFormatting sqref="EN14:EO113">
    <cfRule type="expression" dxfId="31" priority="84">
      <formula>$EP14=1</formula>
    </cfRule>
  </conditionalFormatting>
  <conditionalFormatting sqref="EN14:EP113">
    <cfRule type="expression" dxfId="30" priority="83">
      <formula>$EQ14=1</formula>
    </cfRule>
  </conditionalFormatting>
  <conditionalFormatting sqref="EO14:EQ113">
    <cfRule type="expression" dxfId="29" priority="82">
      <formula>$EN14=1</formula>
    </cfRule>
  </conditionalFormatting>
  <conditionalFormatting sqref="EP14:EQ113">
    <cfRule type="expression" dxfId="28" priority="81">
      <formula>$EO14=1</formula>
    </cfRule>
  </conditionalFormatting>
  <conditionalFormatting sqref="EQ14:EQ113">
    <cfRule type="expression" dxfId="27" priority="80">
      <formula>$EP14=1</formula>
    </cfRule>
  </conditionalFormatting>
  <conditionalFormatting sqref="ER14:ER113">
    <cfRule type="expression" dxfId="26" priority="79">
      <formula>$ES14=1</formula>
    </cfRule>
  </conditionalFormatting>
  <conditionalFormatting sqref="ES14:ES113">
    <cfRule type="expression" dxfId="25" priority="98">
      <formula>$ER14=1</formula>
    </cfRule>
  </conditionalFormatting>
  <conditionalFormatting sqref="ET14:ET113">
    <cfRule type="expression" dxfId="24" priority="97">
      <formula>#REF!=0</formula>
    </cfRule>
  </conditionalFormatting>
  <conditionalFormatting sqref="EU14:EU113">
    <cfRule type="expression" dxfId="23" priority="96">
      <formula>$EV14=1</formula>
    </cfRule>
  </conditionalFormatting>
  <conditionalFormatting sqref="EV14:EV113">
    <cfRule type="expression" dxfId="22" priority="78">
      <formula>$EU14=1</formula>
    </cfRule>
  </conditionalFormatting>
  <conditionalFormatting sqref="EY14:EY113">
    <cfRule type="expression" dxfId="21" priority="95">
      <formula>$EZ14=1</formula>
    </cfRule>
  </conditionalFormatting>
  <conditionalFormatting sqref="EY14:EZ113">
    <cfRule type="expression" dxfId="20" priority="77">
      <formula>$FA14=1</formula>
    </cfRule>
  </conditionalFormatting>
  <conditionalFormatting sqref="EY14:FA113">
    <cfRule type="expression" dxfId="19" priority="76">
      <formula>$FB14=1</formula>
    </cfRule>
  </conditionalFormatting>
  <conditionalFormatting sqref="EZ14:FB113">
    <cfRule type="expression" dxfId="18" priority="75">
      <formula>$EY14=1</formula>
    </cfRule>
  </conditionalFormatting>
  <conditionalFormatting sqref="FA14:FB113">
    <cfRule type="expression" dxfId="17" priority="74">
      <formula>$EZ14=1</formula>
    </cfRule>
  </conditionalFormatting>
  <conditionalFormatting sqref="FB14:FB113">
    <cfRule type="expression" dxfId="16" priority="73">
      <formula>$FA14=1</formula>
    </cfRule>
  </conditionalFormatting>
  <conditionalFormatting sqref="FC14:FC113">
    <cfRule type="expression" dxfId="15" priority="72">
      <formula>$FD14=1</formula>
    </cfRule>
  </conditionalFormatting>
  <conditionalFormatting sqref="FC14:FD113 FU14:FU113">
    <cfRule type="expression" dxfId="14" priority="92">
      <formula>$W14&lt;&gt;2</formula>
    </cfRule>
  </conditionalFormatting>
  <conditionalFormatting sqref="FD14:FD113">
    <cfRule type="expression" dxfId="13" priority="71">
      <formula>$FC14=1</formula>
    </cfRule>
  </conditionalFormatting>
  <conditionalFormatting sqref="FE14:FE113">
    <cfRule type="expression" dxfId="12" priority="87">
      <formula>$FF14=1</formula>
    </cfRule>
  </conditionalFormatting>
  <conditionalFormatting sqref="FE14:FF113">
    <cfRule type="expression" dxfId="11" priority="70">
      <formula>$FG14=1</formula>
    </cfRule>
  </conditionalFormatting>
  <conditionalFormatting sqref="FF14:FG113">
    <cfRule type="expression" dxfId="10" priority="86">
      <formula>$FE14=1</formula>
    </cfRule>
  </conditionalFormatting>
  <conditionalFormatting sqref="FG14:FG113">
    <cfRule type="expression" dxfId="9" priority="69">
      <formula>$FF14=1</formula>
    </cfRule>
  </conditionalFormatting>
  <conditionalFormatting sqref="FI14:FL113">
    <cfRule type="expression" dxfId="8" priority="90">
      <formula>$FH14&lt;&gt;1</formula>
    </cfRule>
  </conditionalFormatting>
  <conditionalFormatting sqref="FM14:FM113">
    <cfRule type="expression" dxfId="7" priority="56">
      <formula>AB14&gt;7</formula>
    </cfRule>
    <cfRule type="expression" dxfId="6" priority="55">
      <formula>NOT(Y14=2)</formula>
    </cfRule>
  </conditionalFormatting>
  <conditionalFormatting sqref="FQ14:FR113">
    <cfRule type="expression" dxfId="5" priority="89">
      <formula>$FP14&lt;&gt;1</formula>
    </cfRule>
  </conditionalFormatting>
  <conditionalFormatting sqref="FT14:FT113">
    <cfRule type="expression" dxfId="4" priority="88">
      <formula>#REF!=0</formula>
    </cfRule>
  </conditionalFormatting>
  <conditionalFormatting sqref="FY14:FY113">
    <cfRule type="expression" dxfId="3" priority="25">
      <formula>#REF!&lt;&gt;1</formula>
    </cfRule>
  </conditionalFormatting>
  <conditionalFormatting sqref="FZ14:FZ113">
    <cfRule type="expression" dxfId="2" priority="1166">
      <formula>$GJ14&lt;&gt;4</formula>
    </cfRule>
    <cfRule type="expression" dxfId="1" priority="1167">
      <formula>$I14&lt;&gt;1</formula>
    </cfRule>
  </conditionalFormatting>
  <conditionalFormatting sqref="GA14:HN113">
    <cfRule type="expression" dxfId="0" priority="24">
      <formula>#REF!&lt;&gt;1</formula>
    </cfRule>
  </conditionalFormatting>
  <dataValidations count="18">
    <dataValidation allowBlank="1" showErrorMessage="1" prompt="「輸出の取組」については、「輸出を行う」こととしてポイント化した場合に「1」を入力してください。" sqref="CI9:CI1048576 CI2:CI7" xr:uid="{6F835210-DB11-41D9-BC1A-48F96DEE8612}"/>
    <dataValidation type="list" allowBlank="1" showInputMessage="1" showErrorMessage="1" sqref="BO14:BO113" xr:uid="{E44913E4-3934-4D97-A680-04C1A2A9DF6E}">
      <formula1>"1,2,3,4,5,6,7,8"</formula1>
    </dataValidation>
    <dataValidation type="list" allowBlank="1" showInputMessage="1" showErrorMessage="1" sqref="BM14:BM113" xr:uid="{E51070C4-80D3-4FCF-AB90-F93B2BB1BF22}">
      <formula1>"1,2,3,4,5,6,7,8,9,10,11"</formula1>
    </dataValidation>
    <dataValidation type="list" allowBlank="1" showInputMessage="1" showErrorMessage="1" sqref="AP14:AP113" xr:uid="{CF33DA0A-DA6D-419D-A46D-E71B839DD23F}">
      <formula1>"1,2,3,4,5,6"</formula1>
    </dataValidation>
    <dataValidation type="list" allowBlank="1" showInputMessage="1" showErrorMessage="1" sqref="O14:O113" xr:uid="{58690B0E-F057-4979-98E4-272C3EE5B34B}">
      <formula1>"1,2,3,4"</formula1>
    </dataValidation>
    <dataValidation type="list" allowBlank="1" showInputMessage="1" showErrorMessage="1" sqref="BE14:BE113" xr:uid="{34B98AA5-5CE9-4D14-BFBE-F7C5BCD29E54}">
      <formula1>"全額控除,80%控除対象,控除不可"</formula1>
    </dataValidation>
    <dataValidation type="list" allowBlank="1" showInputMessage="1" showErrorMessage="1" sqref="AT14:AT113" xr:uid="{73A89BB0-E633-487A-958D-FC3E7612E5AB}">
      <formula1>"1,2,3"</formula1>
    </dataValidation>
    <dataValidation type="list" allowBlank="1" showInputMessage="1" showErrorMessage="1" prompt="農地中間管理機構からの賃借権等の設定を受けている場合は「１」を選択" sqref="FY14:FY113" xr:uid="{F7BA6E43-A6CF-4CD4-8E60-6A82F199A17B}">
      <formula1>"1"</formula1>
    </dataValidation>
    <dataValidation type="whole" operator="greaterThanOrEqual" allowBlank="1" showInputMessage="1" showErrorMessage="1" sqref="BK14:BL113" xr:uid="{10F0BFD3-B51A-41EC-8D42-92B61A9C386B}">
      <formula1>0</formula1>
    </dataValidation>
    <dataValidation type="whole" allowBlank="1" showInputMessage="1" showErrorMessage="1" sqref="FR14:FR113" xr:uid="{94000025-74EF-4784-932C-F7B27817B1E7}">
      <formula1>1</formula1>
      <formula2>99999</formula2>
    </dataValidation>
    <dataValidation allowBlank="1" showInputMessage="1" showErrorMessage="1" prompt="入力単位は、ha又は頭数" sqref="GA14:GB113" xr:uid="{446DFAA6-8A24-4AEF-9E23-DCA2BB35696C}"/>
    <dataValidation type="list" allowBlank="1" showInputMessage="1" showErrorMessage="1" sqref="Q14:Q113 FT14:FU113 FZ14:FZ113 BJ14:BJ113 AI14:AI113 BQ14:BQ113 ES14:FQ113 EA14:EQ113 AV104 AU14:AV103 AU106:AV113 AU104:AU105" xr:uid="{817D2C0F-D4C9-49A3-8101-8680B6A7657B}">
      <formula1>"1"</formula1>
    </dataValidation>
    <dataValidation type="list" allowBlank="1" showInputMessage="1" showErrorMessage="1" sqref="AE14:AE113" xr:uid="{5A775C77-0151-48C5-A7BA-21392073D662}">
      <formula1>"1,2,3,4,5,6,7,8,9,10,11,12,13,14"</formula1>
    </dataValidation>
    <dataValidation type="list" allowBlank="1" showInputMessage="1" showErrorMessage="1" sqref="Y29:Y113 Y14:Y26" xr:uid="{98A72AEF-B10C-43F6-B6B3-90641677BC39}">
      <formula1>"1,2,3,4,5"</formula1>
    </dataValidation>
    <dataValidation type="list" allowBlank="1" showInputMessage="1" showErrorMessage="1" sqref="AD14:AD113" xr:uid="{CB309996-787B-43BA-A900-1F978148CA29}">
      <formula1>"　,法人,法人以外"</formula1>
    </dataValidation>
    <dataValidation type="list" allowBlank="1" showInputMessage="1" showErrorMessage="1" sqref="FS14:FS113 FW14:FW113" xr:uid="{85E8CFFD-2943-4763-B0C1-3295E9E7DA1B}">
      <formula1>"ア,イ,ウ"</formula1>
    </dataValidation>
    <dataValidation type="list" allowBlank="1" showInputMessage="1" showErrorMessage="1" sqref="BU14:BU113" xr:uid="{5F41D18A-1644-4758-91E0-14F1F4EBCF60}">
      <formula1>"5,6"</formula1>
    </dataValidation>
    <dataValidation type="list" allowBlank="1" showInputMessage="1" showErrorMessage="1" sqref="T14:T113" xr:uid="{0754611A-29FB-4E02-9AA3-A495CB8AB4E2}">
      <formula1>"10代,20代,30代,40代,50代,60代,70代,80代,90代以上"</formula1>
    </dataValidation>
  </dataValidations>
  <pageMargins left="0.43307086614173229" right="0.15748031496062992" top="0.74803149606299213" bottom="0.74803149606299213" header="0.31496062992125984" footer="0.31496062992125984"/>
  <headerFooter alignWithMargins="0"/>
  <extLst>
    <ext uri="{CCE6A557-97BC-4b89-ADB6-D9C93CAAB3DF}">
      <x14:dataValidations xmlns:xm="http://schemas.microsoft.com/office/excel/2006/main" count="1">
        <x14:dataValidation type="list" allowBlank="1" showInputMessage="1" showErrorMessage="1" xr:uid="{779D2641-1643-4E0F-91ED-726C1E914CB2}">
          <x14:formula1>
            <xm:f>'整理番号表 （R7） '!$P$6:$P$39</xm:f>
          </x14:formula1>
          <xm:sqref>AG34:AG113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0733B-9378-4BD0-AAEA-03F712B70244}">
  <dimension ref="A1:J28"/>
  <sheetViews>
    <sheetView showZeros="0" zoomScale="115" zoomScaleNormal="115" workbookViewId="0">
      <selection activeCell="A7" sqref="A7"/>
    </sheetView>
  </sheetViews>
  <sheetFormatPr defaultColWidth="9" defaultRowHeight="12"/>
  <cols>
    <col min="1" max="1" width="3" style="240" customWidth="1"/>
    <col min="2" max="2" width="4.375" style="240" customWidth="1"/>
    <col min="3" max="3" width="9.375" style="240" customWidth="1"/>
    <col min="4" max="6" width="16.125" style="240" customWidth="1"/>
    <col min="7" max="7" width="15.375" style="240" customWidth="1"/>
    <col min="8" max="8" width="15.875" style="240" customWidth="1"/>
    <col min="9" max="9" width="21.375" style="240" customWidth="1"/>
    <col min="10" max="10" width="16" style="240" customWidth="1"/>
    <col min="11" max="11" width="13.875" style="240" customWidth="1"/>
    <col min="12" max="12" width="10.375" style="240" customWidth="1"/>
    <col min="13" max="13" width="18.375" style="240" customWidth="1"/>
    <col min="14" max="16384" width="9" style="240"/>
  </cols>
  <sheetData>
    <row r="1" spans="1:10">
      <c r="A1" s="296" t="s">
        <v>465</v>
      </c>
    </row>
    <row r="2" spans="1:10">
      <c r="C2" s="344" t="s">
        <v>466</v>
      </c>
      <c r="D2" s="291"/>
    </row>
    <row r="3" spans="1:10" ht="12.75" thickBot="1">
      <c r="D3" s="1272"/>
      <c r="E3" s="1272"/>
    </row>
    <row r="4" spans="1:10" ht="13.5" customHeight="1" thickBot="1">
      <c r="B4" s="1274" t="s">
        <v>467</v>
      </c>
      <c r="C4" s="294" t="s">
        <v>3</v>
      </c>
      <c r="D4" s="1282" t="s">
        <v>468</v>
      </c>
      <c r="E4" s="1283"/>
    </row>
    <row r="5" spans="1:10" ht="26.45" customHeight="1">
      <c r="B5" s="1274"/>
      <c r="C5" s="293"/>
      <c r="D5" s="1278" t="s">
        <v>469</v>
      </c>
      <c r="E5" s="1280" t="s">
        <v>470</v>
      </c>
    </row>
    <row r="6" spans="1:10" s="292" customFormat="1" ht="26.45" customHeight="1">
      <c r="B6" s="1274"/>
      <c r="C6" s="293"/>
      <c r="D6" s="1278"/>
      <c r="E6" s="1280"/>
    </row>
    <row r="7" spans="1:10">
      <c r="A7" s="345">
        <v>1</v>
      </c>
      <c r="B7" s="345">
        <f>IFERROR(_xlfn.XLOOKUP(A7,'総括表 (A表)'!$B$12:$B$541,'総括表 (A表)'!$A$12:$A$541),)</f>
        <v>0</v>
      </c>
      <c r="C7" s="346">
        <f>IFERROR(VLOOKUP(B7,'総括表 (A表)'!A$12:AR$541,7,FALSE),)</f>
        <v>0</v>
      </c>
      <c r="D7" s="527">
        <f>IF($C7&gt;0,SUMIFS('総括表 (A表)'!$Q$12:$Q$541,'総括表 (A表)'!$A$12:$A$541,'附帯事務費 '!$B7),)</f>
        <v>0</v>
      </c>
      <c r="E7" s="348">
        <f>IF($C7&gt;0,SUMIFS('総括表 (A表)'!$R$12:$R$541,'総括表 (A表)'!$A$12:$A$541,'附帯事務費 '!$B7),)</f>
        <v>0</v>
      </c>
    </row>
    <row r="8" spans="1:10">
      <c r="A8" s="345">
        <v>2</v>
      </c>
      <c r="B8" s="345">
        <f>IFERROR(_xlfn.XLOOKUP(A8,'総括表 (A表)'!$B$12:$B$541,'総括表 (A表)'!$A$12:$A$541),)</f>
        <v>0</v>
      </c>
      <c r="C8" s="346">
        <f>IFERROR(VLOOKUP(B8,'総括表 (A表)'!A$12:AR$541,7,FALSE),)</f>
        <v>0</v>
      </c>
      <c r="D8" s="527">
        <f>IF($C8&gt;0,SUMIFS('総括表 (A表)'!$Q$12:$Q$541,'総括表 (A表)'!$A$12:$A$541,'附帯事務費 '!$B8),)</f>
        <v>0</v>
      </c>
      <c r="E8" s="348">
        <f>IF($C8&gt;0,SUMIFS('総括表 (A表)'!$R$12:$R$541,'総括表 (A表)'!$A$12:$A$541,'附帯事務費 '!$B8),)</f>
        <v>0</v>
      </c>
    </row>
    <row r="9" spans="1:10">
      <c r="A9" s="345">
        <v>3</v>
      </c>
      <c r="B9" s="345">
        <f>IFERROR(_xlfn.XLOOKUP(A9,'総括表 (A表)'!$B$12:$B$541,'総括表 (A表)'!$A$12:$A$541),)</f>
        <v>0</v>
      </c>
      <c r="C9" s="346">
        <f>IFERROR(VLOOKUP(B9,'総括表 (A表)'!A$12:AR$541,7,FALSE),)</f>
        <v>0</v>
      </c>
      <c r="D9" s="527">
        <f>IF($C9&gt;0,SUMIFS('総括表 (A表)'!$Q$12:$Q$541,'総括表 (A表)'!$A$12:$A$541,'附帯事務費 '!$B9),)</f>
        <v>0</v>
      </c>
      <c r="E9" s="348">
        <f>IF($C9&gt;0,SUMIFS('総括表 (A表)'!$R$12:$R$541,'総括表 (A表)'!$A$12:$A$541,'附帯事務費 '!$B9),)</f>
        <v>0</v>
      </c>
    </row>
    <row r="10" spans="1:10">
      <c r="A10" s="345">
        <v>4</v>
      </c>
      <c r="B10" s="345">
        <f>IFERROR(_xlfn.XLOOKUP(A10,'総括表 (A表)'!$B$12:$B$541,'総括表 (A表)'!$A$12:$A$541),)</f>
        <v>0</v>
      </c>
      <c r="C10" s="350">
        <f>IFERROR(VLOOKUP(B10,'総括表 (A表)'!A$12:AR$541,7,FALSE),)</f>
        <v>0</v>
      </c>
      <c r="D10" s="527">
        <f>IF($C10&gt;0,SUMIFS('総括表 (A表)'!$Q$12:$Q$541,'総括表 (A表)'!$A$12:$A$541,'附帯事務費 '!$B10),)</f>
        <v>0</v>
      </c>
      <c r="E10" s="348">
        <f>IF($C10&gt;0,SUMIFS('総括表 (A表)'!$R$12:$R$541,'総括表 (A表)'!$A$12:$A$541,'附帯事務費 '!$B10),)</f>
        <v>0</v>
      </c>
    </row>
    <row r="11" spans="1:10">
      <c r="A11" s="345">
        <v>5</v>
      </c>
      <c r="B11" s="345">
        <f>IFERROR(_xlfn.XLOOKUP(A11,'総括表 (A表)'!$B$12:$B$541,'総括表 (A表)'!$A$12:$A$541),)</f>
        <v>0</v>
      </c>
      <c r="C11" s="346">
        <f>IFERROR(VLOOKUP(B11,'総括表 (A表)'!A$12:AR$541,7,FALSE),)</f>
        <v>0</v>
      </c>
      <c r="D11" s="527">
        <f>IF($C11&gt;0,SUMIFS('総括表 (A表)'!$Q$12:$Q$541,'総括表 (A表)'!$A$12:$A$541,'附帯事務費 '!$B11),)</f>
        <v>0</v>
      </c>
      <c r="E11" s="348">
        <f>IF($C11&gt;0,SUMIFS('総括表 (A表)'!$R$12:$R$541,'総括表 (A表)'!$A$12:$A$541,'附帯事務費 '!$B11),)</f>
        <v>0</v>
      </c>
      <c r="G11" s="295" t="s">
        <v>471</v>
      </c>
    </row>
    <row r="12" spans="1:10">
      <c r="A12" s="345">
        <v>6</v>
      </c>
      <c r="B12" s="345">
        <f>IFERROR(_xlfn.XLOOKUP(A12,'総括表 (A表)'!$B$12:$B$541,'総括表 (A表)'!$A$12:$A$541),)</f>
        <v>0</v>
      </c>
      <c r="C12" s="352">
        <f>IFERROR(VLOOKUP(B12,'総括表 (A表)'!A$12:AR$541,7,FALSE),)</f>
        <v>0</v>
      </c>
      <c r="D12" s="527">
        <f>IF($C12&gt;0,SUMIFS('総括表 (A表)'!$Q$12:$Q$541,'総括表 (A表)'!$A$12:$A$541,'附帯事務費 '!$B12),)</f>
        <v>0</v>
      </c>
      <c r="E12" s="348">
        <f>IF($C12&gt;0,SUMIFS('総括表 (A表)'!$R$12:$R$541,'総括表 (A表)'!$A$12:$A$541,'附帯事務費 '!$B12),)</f>
        <v>0</v>
      </c>
      <c r="G12" s="1273" t="s">
        <v>472</v>
      </c>
      <c r="H12" s="1273" t="s">
        <v>473</v>
      </c>
    </row>
    <row r="13" spans="1:10">
      <c r="A13" s="345">
        <v>7</v>
      </c>
      <c r="B13" s="345">
        <f>IFERROR(_xlfn.XLOOKUP(A13,'総括表 (A表)'!$B$12:$B$541,'総括表 (A表)'!$A$12:$A$541),)</f>
        <v>0</v>
      </c>
      <c r="C13" s="346">
        <f>IFERROR(VLOOKUP(B13,'総括表 (A表)'!A$12:AR$541,7,FALSE),)</f>
        <v>0</v>
      </c>
      <c r="D13" s="527">
        <f>IF($C13&gt;0,SUMIFS('総括表 (A表)'!$Q$12:$Q$541,'総括表 (A表)'!$A$12:$A$541,'附帯事務費 '!$B13),)</f>
        <v>0</v>
      </c>
      <c r="E13" s="348">
        <f>IF($C13&gt;0,SUMIFS('総括表 (A表)'!$R$12:$R$541,'総括表 (A表)'!$A$12:$A$541,'附帯事務費 '!$B13),)</f>
        <v>0</v>
      </c>
      <c r="G13" s="1273"/>
      <c r="H13" s="1273"/>
    </row>
    <row r="14" spans="1:10" ht="12.75" thickBot="1">
      <c r="A14" s="345">
        <v>8</v>
      </c>
      <c r="B14" s="345">
        <f>IFERROR(_xlfn.XLOOKUP(A14,'総括表 (A表)'!$B$12:$B$541,'総括表 (A表)'!$A$12:$A$541),)</f>
        <v>0</v>
      </c>
      <c r="C14" s="354">
        <f>IFERROR(VLOOKUP(B14,'総括表 (A表)'!A$12:AR$541,7,FALSE),)</f>
        <v>0</v>
      </c>
      <c r="D14" s="529">
        <f>IF($C14&gt;0,SUMIFS('総括表 (A表)'!$Q$12:$Q$541,'総括表 (A表)'!$A$12:$A$541,'附帯事務費 '!$B14),)</f>
        <v>0</v>
      </c>
      <c r="E14" s="528">
        <f>IF($C14&gt;0,SUMIFS('総括表 (A表)'!$R$12:$R$541,'総括表 (A表)'!$A$12:$A$541,'附帯事務費 '!$B14),)</f>
        <v>0</v>
      </c>
      <c r="G14" s="1273"/>
      <c r="H14" s="1273"/>
    </row>
    <row r="15" spans="1:10">
      <c r="C15" s="291"/>
      <c r="D15" s="343"/>
      <c r="E15" s="343"/>
      <c r="F15" s="343"/>
      <c r="G15" s="291"/>
      <c r="I15" s="290"/>
      <c r="J15" s="290"/>
    </row>
    <row r="16" spans="1:10">
      <c r="C16" s="291"/>
      <c r="D16" s="343"/>
      <c r="E16" s="343"/>
      <c r="F16" s="343"/>
      <c r="G16" s="291"/>
      <c r="I16" s="290"/>
      <c r="J16" s="290"/>
    </row>
    <row r="17" spans="1:9" ht="12.75" thickBot="1">
      <c r="C17" s="240" t="s">
        <v>474</v>
      </c>
    </row>
    <row r="18" spans="1:9">
      <c r="B18" s="1281"/>
      <c r="C18" s="294" t="s">
        <v>2</v>
      </c>
      <c r="D18" s="341" t="s">
        <v>469</v>
      </c>
      <c r="E18" s="1275" t="s">
        <v>468</v>
      </c>
      <c r="F18" s="1276"/>
    </row>
    <row r="19" spans="1:9">
      <c r="B19" s="1281"/>
      <c r="C19" s="293"/>
      <c r="D19" s="766"/>
      <c r="E19" s="1277" t="s">
        <v>469</v>
      </c>
      <c r="F19" s="1279" t="s">
        <v>470</v>
      </c>
    </row>
    <row r="20" spans="1:9">
      <c r="B20" s="1281"/>
      <c r="C20" s="293"/>
      <c r="D20" s="766"/>
      <c r="E20" s="1278"/>
      <c r="F20" s="1280"/>
    </row>
    <row r="21" spans="1:9">
      <c r="A21" s="345">
        <v>1</v>
      </c>
      <c r="C21" s="768"/>
      <c r="D21" s="347">
        <f>IF($C21&gt;0,SUMIFS('総括表 (A表)'!$L$12:$L$541,'総括表 (A表)'!$F$12:$F$541,C21),)</f>
        <v>0</v>
      </c>
      <c r="E21" s="358"/>
      <c r="F21" s="359"/>
      <c r="G21" s="291">
        <f>IF(AND(E21&gt;0,F21&gt;0),IF(OR(E21/D21&gt;0.017,F21/E21&gt;0.5),"×","〇"),)</f>
        <v>0</v>
      </c>
      <c r="H21" s="290">
        <f t="shared" ref="H21:H28" si="0">IF(E21&gt;0,IF(E21/D21&gt;0.017,"×","〇"),)</f>
        <v>0</v>
      </c>
      <c r="I21" s="290">
        <f t="shared" ref="I21:I28" si="1">IF(F21&gt;0,IF(F21/E21&gt;0.5,"×","〇"),)</f>
        <v>0</v>
      </c>
    </row>
    <row r="22" spans="1:9">
      <c r="A22" s="345">
        <v>2</v>
      </c>
      <c r="C22" s="768"/>
      <c r="D22" s="347">
        <f>IF($C22&gt;0,SUMIFS('総括表 (A表)'!$L$12:$L$541,'総括表 (A表)'!$F$12:$F$541,C22),)</f>
        <v>0</v>
      </c>
      <c r="E22" s="358"/>
      <c r="F22" s="359"/>
      <c r="G22" s="291">
        <f t="shared" ref="G22:G28" si="2">IF(AND(E22&gt;0,F22&gt;0),IF(OR(E22/D22&gt;0.017,F22/E22&gt;0.5),"×","〇"),)</f>
        <v>0</v>
      </c>
      <c r="H22" s="290">
        <f t="shared" si="0"/>
        <v>0</v>
      </c>
      <c r="I22" s="290">
        <f t="shared" si="1"/>
        <v>0</v>
      </c>
    </row>
    <row r="23" spans="1:9">
      <c r="A23" s="345">
        <v>3</v>
      </c>
      <c r="C23" s="768"/>
      <c r="D23" s="349">
        <f>IF($C23&gt;0,SUMIFS('総括表 (A表)'!$L$12:$L$541,'総括表 (A表)'!$F$12:$F$541,C23),)</f>
        <v>0</v>
      </c>
      <c r="E23" s="360"/>
      <c r="F23" s="361"/>
      <c r="G23" s="291">
        <f t="shared" si="2"/>
        <v>0</v>
      </c>
      <c r="H23" s="290">
        <f t="shared" si="0"/>
        <v>0</v>
      </c>
      <c r="I23" s="290">
        <f t="shared" si="1"/>
        <v>0</v>
      </c>
    </row>
    <row r="24" spans="1:9">
      <c r="A24" s="345">
        <v>4</v>
      </c>
      <c r="C24" s="768"/>
      <c r="D24" s="351">
        <f>IF($C24&gt;0,SUMIFS('総括表 (A表)'!$L$12:$L$541,'総括表 (A表)'!$F$12:$F$541,C24),)</f>
        <v>0</v>
      </c>
      <c r="E24" s="362"/>
      <c r="F24" s="363"/>
      <c r="G24" s="291">
        <f t="shared" si="2"/>
        <v>0</v>
      </c>
      <c r="H24" s="290">
        <f t="shared" si="0"/>
        <v>0</v>
      </c>
      <c r="I24" s="290">
        <f t="shared" si="1"/>
        <v>0</v>
      </c>
    </row>
    <row r="25" spans="1:9">
      <c r="A25" s="345">
        <v>5</v>
      </c>
      <c r="C25" s="768"/>
      <c r="D25" s="349">
        <f>IF($C25&gt;0,SUMIFS('総括表 (A表)'!$L$12:$L$541,'総括表 (A表)'!$F$12:$F$541,C25),)</f>
        <v>0</v>
      </c>
      <c r="E25" s="360"/>
      <c r="F25" s="361"/>
      <c r="G25" s="291">
        <f t="shared" si="2"/>
        <v>0</v>
      </c>
      <c r="H25" s="290">
        <f t="shared" si="0"/>
        <v>0</v>
      </c>
      <c r="I25" s="290">
        <f t="shared" si="1"/>
        <v>0</v>
      </c>
    </row>
    <row r="26" spans="1:9">
      <c r="A26" s="345">
        <v>6</v>
      </c>
      <c r="C26" s="768"/>
      <c r="D26" s="353">
        <f>IF($C26&gt;0,SUMIFS('総括表 (A表)'!$L$12:$L$541,'総括表 (A表)'!$F$12:$F$541,C26),)</f>
        <v>0</v>
      </c>
      <c r="E26" s="364"/>
      <c r="F26" s="365"/>
      <c r="G26" s="291">
        <f t="shared" si="2"/>
        <v>0</v>
      </c>
      <c r="H26" s="290">
        <f t="shared" si="0"/>
        <v>0</v>
      </c>
      <c r="I26" s="290">
        <f t="shared" si="1"/>
        <v>0</v>
      </c>
    </row>
    <row r="27" spans="1:9">
      <c r="A27" s="345">
        <v>7</v>
      </c>
      <c r="C27" s="768"/>
      <c r="D27" s="349">
        <f>IF($C27&gt;0,SUMIFS('総括表 (A表)'!$L$12:$L$541,'総括表 (A表)'!$F$12:$F$541,C27),)</f>
        <v>0</v>
      </c>
      <c r="E27" s="360"/>
      <c r="F27" s="361"/>
      <c r="G27" s="291">
        <f t="shared" si="2"/>
        <v>0</v>
      </c>
      <c r="H27" s="290">
        <f t="shared" si="0"/>
        <v>0</v>
      </c>
      <c r="I27" s="290">
        <f t="shared" si="1"/>
        <v>0</v>
      </c>
    </row>
    <row r="28" spans="1:9" ht="12.75" thickBot="1">
      <c r="A28" s="345">
        <v>8</v>
      </c>
      <c r="C28" s="769"/>
      <c r="D28" s="355">
        <f>IF($C28&gt;0,SUMIFS('総括表 (A表)'!$L$12:$L$541,'総括表 (A表)'!$F$12:$F$541,C28),)</f>
        <v>0</v>
      </c>
      <c r="E28" s="366"/>
      <c r="F28" s="367"/>
      <c r="G28" s="291">
        <f t="shared" si="2"/>
        <v>0</v>
      </c>
      <c r="H28" s="290">
        <f t="shared" si="0"/>
        <v>0</v>
      </c>
      <c r="I28" s="290">
        <f t="shared" si="1"/>
        <v>0</v>
      </c>
    </row>
  </sheetData>
  <mergeCells count="11">
    <mergeCell ref="E19:E20"/>
    <mergeCell ref="F19:F20"/>
    <mergeCell ref="B18:B20"/>
    <mergeCell ref="D4:E4"/>
    <mergeCell ref="D5:D6"/>
    <mergeCell ref="E5:E6"/>
    <mergeCell ref="D3:E3"/>
    <mergeCell ref="G12:G14"/>
    <mergeCell ref="H12:H14"/>
    <mergeCell ref="B4:B6"/>
    <mergeCell ref="E18:F18"/>
  </mergeCells>
  <phoneticPr fontId="12"/>
  <dataValidations count="1">
    <dataValidation type="custom" allowBlank="1" showInputMessage="1" showErrorMessage="1" error="千円未満は切り捨ててください。" sqref="F21:F28" xr:uid="{39316204-8381-4A2D-8B05-C6E2EDB6542E}">
      <formula1>MOD($F21,1000)=0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E1D13-DF75-477F-880F-8DF0F48768D7}">
  <sheetPr>
    <tabColor rgb="FFFFCCFF"/>
  </sheetPr>
  <dimension ref="A2:T44"/>
  <sheetViews>
    <sheetView view="pageBreakPreview" topLeftCell="A4" zoomScale="145" zoomScaleNormal="100" zoomScaleSheetLayoutView="145" zoomScalePageLayoutView="145" workbookViewId="0"/>
  </sheetViews>
  <sheetFormatPr defaultRowHeight="13.5"/>
  <cols>
    <col min="1" max="1" width="1.875" customWidth="1"/>
  </cols>
  <sheetData>
    <row r="2" spans="1:10">
      <c r="A2" t="s">
        <v>475</v>
      </c>
    </row>
    <row r="4" spans="1:10" ht="13.5" customHeight="1">
      <c r="A4" t="s">
        <v>476</v>
      </c>
      <c r="B4" s="1286" t="s">
        <v>477</v>
      </c>
      <c r="C4" s="1286"/>
      <c r="D4" s="1286"/>
      <c r="E4" s="1286"/>
      <c r="F4" s="1286"/>
      <c r="G4" s="1286"/>
      <c r="H4" s="1286"/>
      <c r="I4" s="1286"/>
      <c r="J4" s="1286"/>
    </row>
    <row r="5" spans="1:10">
      <c r="A5" s="368"/>
      <c r="B5" s="1286"/>
      <c r="C5" s="1286"/>
      <c r="D5" s="1286"/>
      <c r="E5" s="1286"/>
      <c r="F5" s="1286"/>
      <c r="G5" s="1286"/>
      <c r="H5" s="1286"/>
      <c r="I5" s="1286"/>
      <c r="J5" s="1286"/>
    </row>
    <row r="6" spans="1:10">
      <c r="A6" s="368"/>
      <c r="B6" s="1286"/>
      <c r="C6" s="1286"/>
      <c r="D6" s="1286"/>
      <c r="E6" s="1286"/>
      <c r="F6" s="1286"/>
      <c r="G6" s="1286"/>
      <c r="H6" s="1286"/>
      <c r="I6" s="1286"/>
      <c r="J6" s="1286"/>
    </row>
    <row r="7" spans="1:10">
      <c r="A7" s="368"/>
      <c r="B7" s="1286"/>
      <c r="C7" s="1286"/>
      <c r="D7" s="1286"/>
      <c r="E7" s="1286"/>
      <c r="F7" s="1286"/>
      <c r="G7" s="1286"/>
      <c r="H7" s="1286"/>
      <c r="I7" s="1286"/>
      <c r="J7" s="1286"/>
    </row>
    <row r="8" spans="1:10">
      <c r="A8" s="368"/>
      <c r="B8" s="1286"/>
      <c r="C8" s="1286"/>
      <c r="D8" s="1286"/>
      <c r="E8" s="1286"/>
      <c r="F8" s="1286"/>
      <c r="G8" s="1286"/>
      <c r="H8" s="1286"/>
      <c r="I8" s="1286"/>
      <c r="J8" s="1286"/>
    </row>
    <row r="10" spans="1:10" ht="13.5" customHeight="1">
      <c r="A10" t="s">
        <v>476</v>
      </c>
      <c r="B10" s="653" t="s">
        <v>478</v>
      </c>
      <c r="C10" s="369"/>
      <c r="D10" s="369"/>
      <c r="E10" s="369"/>
      <c r="F10" s="369"/>
      <c r="G10" s="369"/>
      <c r="H10" s="369"/>
      <c r="I10" s="369"/>
      <c r="J10" s="369"/>
    </row>
    <row r="11" spans="1:10">
      <c r="B11" s="369"/>
      <c r="C11" s="369"/>
      <c r="D11" s="369"/>
      <c r="E11" s="369"/>
      <c r="F11" s="369"/>
      <c r="G11" s="369"/>
      <c r="H11" s="369"/>
      <c r="I11" s="369"/>
      <c r="J11" s="369"/>
    </row>
    <row r="12" spans="1:10">
      <c r="A12" t="s">
        <v>476</v>
      </c>
      <c r="B12" s="1286" t="s">
        <v>479</v>
      </c>
      <c r="C12" s="1286"/>
      <c r="D12" s="1286"/>
      <c r="E12" s="1286"/>
      <c r="F12" s="1286"/>
      <c r="G12" s="1286"/>
      <c r="H12" s="1286"/>
      <c r="I12" s="1286"/>
      <c r="J12" s="1286"/>
    </row>
    <row r="13" spans="1:10">
      <c r="B13" s="1286"/>
      <c r="C13" s="1286"/>
      <c r="D13" s="1286"/>
      <c r="E13" s="1286"/>
      <c r="F13" s="1286"/>
      <c r="G13" s="1286"/>
      <c r="H13" s="1286"/>
      <c r="I13" s="1286"/>
      <c r="J13" s="1286"/>
    </row>
    <row r="14" spans="1:10">
      <c r="B14" s="1286"/>
      <c r="C14" s="1286"/>
      <c r="D14" s="1286"/>
      <c r="E14" s="1286"/>
      <c r="F14" s="1286"/>
      <c r="G14" s="1286"/>
      <c r="H14" s="1286"/>
      <c r="I14" s="1286"/>
      <c r="J14" s="1286"/>
    </row>
    <row r="16" spans="1:10" ht="13.5" customHeight="1">
      <c r="A16" t="s">
        <v>476</v>
      </c>
      <c r="B16" s="1287" t="s">
        <v>480</v>
      </c>
      <c r="C16" s="1287"/>
      <c r="D16" s="1287"/>
      <c r="E16" s="1287"/>
      <c r="F16" s="1287"/>
      <c r="G16" s="1287"/>
      <c r="H16" s="1287"/>
      <c r="I16" s="1287"/>
      <c r="J16" s="1287"/>
    </row>
    <row r="17" spans="1:10">
      <c r="B17" s="1287"/>
      <c r="C17" s="1287"/>
      <c r="D17" s="1287"/>
      <c r="E17" s="1287"/>
      <c r="F17" s="1287"/>
      <c r="G17" s="1287"/>
      <c r="H17" s="1287"/>
      <c r="I17" s="1287"/>
      <c r="J17" s="1287"/>
    </row>
    <row r="18" spans="1:10">
      <c r="B18" s="1287"/>
      <c r="C18" s="1287"/>
      <c r="D18" s="1287"/>
      <c r="E18" s="1287"/>
      <c r="F18" s="1287"/>
      <c r="G18" s="1287"/>
      <c r="H18" s="1287"/>
      <c r="I18" s="1287"/>
      <c r="J18" s="1287"/>
    </row>
    <row r="19" spans="1:10">
      <c r="B19" s="1287"/>
      <c r="C19" s="1287"/>
      <c r="D19" s="1287"/>
      <c r="E19" s="1287"/>
      <c r="F19" s="1287"/>
      <c r="G19" s="1287"/>
      <c r="H19" s="1287"/>
      <c r="I19" s="1287"/>
      <c r="J19" s="1287"/>
    </row>
    <row r="21" spans="1:10">
      <c r="B21" t="s">
        <v>481</v>
      </c>
    </row>
    <row r="22" spans="1:10">
      <c r="B22" t="s">
        <v>482</v>
      </c>
    </row>
    <row r="24" spans="1:10">
      <c r="B24" s="1287" t="s">
        <v>483</v>
      </c>
      <c r="C24" s="1287"/>
      <c r="D24" s="1287"/>
      <c r="E24" s="1287"/>
      <c r="F24" s="1287"/>
      <c r="G24" s="1287"/>
      <c r="H24" s="1287"/>
      <c r="I24" s="1287"/>
      <c r="J24" s="1287"/>
    </row>
    <row r="25" spans="1:10">
      <c r="B25" s="1287"/>
      <c r="C25" s="1287"/>
      <c r="D25" s="1287"/>
      <c r="E25" s="1287"/>
      <c r="F25" s="1287"/>
      <c r="G25" s="1287"/>
      <c r="H25" s="1287"/>
      <c r="I25" s="1287"/>
      <c r="J25" s="1287"/>
    </row>
    <row r="27" spans="1:10">
      <c r="A27" t="s">
        <v>476</v>
      </c>
      <c r="B27" s="1287" t="s">
        <v>484</v>
      </c>
      <c r="C27" s="1287"/>
      <c r="D27" s="1287"/>
      <c r="E27" s="1287"/>
      <c r="F27" s="1287"/>
      <c r="G27" s="1287"/>
      <c r="H27" s="1287"/>
      <c r="I27" s="1287"/>
      <c r="J27" s="1287"/>
    </row>
    <row r="28" spans="1:10">
      <c r="B28" s="1287"/>
      <c r="C28" s="1287"/>
      <c r="D28" s="1287"/>
      <c r="E28" s="1287"/>
      <c r="F28" s="1287"/>
      <c r="G28" s="1287"/>
      <c r="H28" s="1287"/>
      <c r="I28" s="1287"/>
      <c r="J28" s="1287"/>
    </row>
    <row r="30" spans="1:10">
      <c r="B30" t="s">
        <v>485</v>
      </c>
    </row>
    <row r="31" spans="1:10">
      <c r="B31" t="s">
        <v>486</v>
      </c>
    </row>
    <row r="32" spans="1:10">
      <c r="B32" t="s">
        <v>487</v>
      </c>
    </row>
    <row r="34" spans="1:20">
      <c r="A34" t="s">
        <v>476</v>
      </c>
      <c r="B34" t="s">
        <v>488</v>
      </c>
    </row>
    <row r="36" spans="1:20" ht="12.95" customHeight="1">
      <c r="A36" t="s">
        <v>476</v>
      </c>
      <c r="B36" s="1285" t="s">
        <v>489</v>
      </c>
      <c r="C36" s="1285"/>
      <c r="D36" s="1285"/>
      <c r="E36" s="1285"/>
      <c r="F36" s="1285"/>
      <c r="G36" s="1285"/>
      <c r="H36" s="1285"/>
      <c r="I36" s="1285"/>
      <c r="J36" s="1285"/>
      <c r="L36" s="655"/>
      <c r="M36" s="656"/>
      <c r="N36" s="656"/>
      <c r="O36" s="656"/>
      <c r="P36" s="656"/>
      <c r="Q36" s="656"/>
      <c r="R36" s="656"/>
      <c r="S36" s="656"/>
      <c r="T36" s="656"/>
    </row>
    <row r="37" spans="1:20">
      <c r="B37" s="1285"/>
      <c r="C37" s="1285"/>
      <c r="D37" s="1285"/>
      <c r="E37" s="1285"/>
      <c r="F37" s="1285"/>
      <c r="G37" s="1285"/>
      <c r="H37" s="1285"/>
      <c r="I37" s="1285"/>
      <c r="J37" s="1285"/>
      <c r="L37" s="656"/>
      <c r="M37" s="656"/>
      <c r="N37" s="656"/>
      <c r="O37" s="656"/>
      <c r="P37" s="656"/>
      <c r="Q37" s="656"/>
      <c r="R37" s="656"/>
      <c r="S37" s="656"/>
      <c r="T37" s="656"/>
    </row>
    <row r="38" spans="1:20">
      <c r="B38" s="1285"/>
      <c r="C38" s="1285"/>
      <c r="D38" s="1285"/>
      <c r="E38" s="1285"/>
      <c r="F38" s="1285"/>
      <c r="G38" s="1285"/>
      <c r="H38" s="1285"/>
      <c r="I38" s="1285"/>
      <c r="J38" s="1285"/>
      <c r="L38" s="656"/>
      <c r="M38" s="656"/>
      <c r="N38" s="656"/>
      <c r="O38" s="656"/>
      <c r="P38" s="656"/>
      <c r="Q38" s="656"/>
      <c r="R38" s="656"/>
      <c r="S38" s="656"/>
      <c r="T38" s="656"/>
    </row>
    <row r="39" spans="1:20">
      <c r="B39" s="1285"/>
      <c r="C39" s="1285"/>
      <c r="D39" s="1285"/>
      <c r="E39" s="1285"/>
      <c r="F39" s="1285"/>
      <c r="G39" s="1285"/>
      <c r="H39" s="1285"/>
      <c r="I39" s="1285"/>
      <c r="J39" s="1285"/>
      <c r="L39" s="656"/>
      <c r="M39" s="656"/>
      <c r="N39" s="656"/>
      <c r="O39" s="656"/>
      <c r="P39" s="656"/>
      <c r="Q39" s="656"/>
      <c r="R39" s="656"/>
      <c r="S39" s="656"/>
      <c r="T39" s="656"/>
    </row>
    <row r="40" spans="1:20">
      <c r="B40" s="1285"/>
      <c r="C40" s="1285"/>
      <c r="D40" s="1285"/>
      <c r="E40" s="1285"/>
      <c r="F40" s="1285"/>
      <c r="G40" s="1285"/>
      <c r="H40" s="1285"/>
      <c r="I40" s="1285"/>
      <c r="J40" s="1285"/>
      <c r="L40" s="656"/>
      <c r="M40" s="656"/>
      <c r="N40" s="656"/>
      <c r="O40" s="656"/>
      <c r="P40" s="656"/>
      <c r="Q40" s="656"/>
      <c r="R40" s="656"/>
      <c r="S40" s="656"/>
      <c r="T40" s="656"/>
    </row>
    <row r="41" spans="1:20">
      <c r="B41" s="1285"/>
      <c r="C41" s="1285"/>
      <c r="D41" s="1285"/>
      <c r="E41" s="1285"/>
      <c r="F41" s="1285"/>
      <c r="G41" s="1285"/>
      <c r="H41" s="1285"/>
      <c r="I41" s="1285"/>
      <c r="J41" s="1285"/>
      <c r="L41" s="656"/>
      <c r="M41" s="656"/>
      <c r="N41" s="656"/>
      <c r="O41" s="656"/>
      <c r="P41" s="656"/>
      <c r="Q41" s="656"/>
      <c r="R41" s="656"/>
      <c r="S41" s="656"/>
      <c r="T41" s="656"/>
    </row>
    <row r="43" spans="1:20" ht="12.6" customHeight="1">
      <c r="A43" t="s">
        <v>476</v>
      </c>
      <c r="B43" s="1284" t="s">
        <v>490</v>
      </c>
      <c r="C43" s="1284"/>
      <c r="D43" s="1284"/>
      <c r="E43" s="1284"/>
      <c r="F43" s="1284"/>
      <c r="G43" s="1284"/>
      <c r="H43" s="1284"/>
      <c r="I43" s="1284"/>
      <c r="J43" s="1284"/>
    </row>
    <row r="44" spans="1:20">
      <c r="B44" s="1284"/>
      <c r="C44" s="1284"/>
      <c r="D44" s="1284"/>
      <c r="E44" s="1284"/>
      <c r="F44" s="1284"/>
      <c r="G44" s="1284"/>
      <c r="H44" s="1284"/>
      <c r="I44" s="1284"/>
      <c r="J44" s="1284"/>
    </row>
  </sheetData>
  <mergeCells count="7">
    <mergeCell ref="B43:J44"/>
    <mergeCell ref="B36:J41"/>
    <mergeCell ref="B4:J8"/>
    <mergeCell ref="B12:J14"/>
    <mergeCell ref="B16:J19"/>
    <mergeCell ref="B24:J25"/>
    <mergeCell ref="B27:J28"/>
  </mergeCells>
  <phoneticPr fontId="1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4109E1-05DE-4876-B0EE-3BD1545C42A8}">
  <ds:schemaRefs>
    <ds:schemaRef ds:uri="8a4229ad-0786-406f-81fa-cecfb81e43e6"/>
    <ds:schemaRef ds:uri="http://purl.org/dc/dcmitype/"/>
    <ds:schemaRef ds:uri="http://purl.org/dc/elements/1.1/"/>
    <ds:schemaRef ds:uri="http://schemas.microsoft.com/office/2006/metadata/properties"/>
    <ds:schemaRef ds:uri="http://schemas.microsoft.com/office/2006/documentManagement/types"/>
    <ds:schemaRef ds:uri="http://schemas.microsoft.com/office/infopath/2007/PartnerControls"/>
    <ds:schemaRef ds:uri="ed9888db-c08f-4880-8c8f-9300fabbe8b3"/>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7FD1F2AA-FFEA-482F-99B1-191C13CFF7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15F4E8-F0A3-4AFE-A0F5-6E5C309E81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別紙様式第３号別添１ ①</vt:lpstr>
      <vt:lpstr>別紙様式第３号別添１ ②</vt:lpstr>
      <vt:lpstr>別紙様式第３号別添１ ③</vt:lpstr>
      <vt:lpstr>別紙様式第３号別添１ ④</vt:lpstr>
      <vt:lpstr>別紙様式第３号別添１ ⑤</vt:lpstr>
      <vt:lpstr>総括表 (A表)</vt:lpstr>
      <vt:lpstr>個別表（B表）</vt:lpstr>
      <vt:lpstr>附帯事務費 </vt:lpstr>
      <vt:lpstr>注意事項（1月9日追記）</vt:lpstr>
      <vt:lpstr>整理番号表 （R7） </vt:lpstr>
      <vt:lpstr>'個別表（B表）'!Print_Area</vt:lpstr>
      <vt:lpstr>'整理番号表 （R7） '!Print_Area</vt:lpstr>
      <vt:lpstr>'総括表 (A表)'!Print_Area</vt:lpstr>
      <vt:lpstr>'注意事項（1月9日追記）'!Print_Area</vt:lpstr>
      <vt:lpstr>'別紙様式第３号別添１ ①'!Print_Area</vt:lpstr>
      <vt:lpstr>'別紙様式第３号別添１ ②'!Print_Area</vt:lpstr>
      <vt:lpstr>'別紙様式第３号別添１ ③'!Print_Area</vt:lpstr>
      <vt:lpstr>'別紙様式第３号別添１ ④'!Print_Area</vt:lpstr>
      <vt:lpstr>'別紙様式第３号別添１ ⑤'!Print_Area</vt:lpstr>
    </vt:vector>
  </TitlesOfParts>
  <Manager/>
  <Company>農林水産省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農林水産省</dc:creator>
  <cp:keywords/>
  <dc:description/>
  <cp:lastModifiedBy>猿木 真吾</cp:lastModifiedBy>
  <cp:revision/>
  <cp:lastPrinted>2025-12-03T04:10:59Z</cp:lastPrinted>
  <dcterms:created xsi:type="dcterms:W3CDTF">2009-06-23T08:36:54Z</dcterms:created>
  <dcterms:modified xsi:type="dcterms:W3CDTF">2025-12-05T05:45:39Z</dcterms:modified>
  <cp:category/>
  <cp:contentStatus/>
</cp:coreProperties>
</file>